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firstSheet="12" activeTab="16"/>
  </bookViews>
  <sheets>
    <sheet name="Tabela 2" sheetId="1" r:id="rId1"/>
    <sheet name="Tabela 3" sheetId="2" r:id="rId2"/>
    <sheet name="Tabela 4" sheetId="3" r:id="rId3"/>
    <sheet name="Tabela 5" sheetId="4" r:id="rId4"/>
    <sheet name="Tabela 6" sheetId="5" r:id="rId5"/>
    <sheet name="Tabela 7" sheetId="6" r:id="rId6"/>
    <sheet name="Tabela 8" sheetId="7" r:id="rId7"/>
    <sheet name="Tabela 9" sheetId="8" r:id="rId8"/>
    <sheet name="Tabela 10" sheetId="9" r:id="rId9"/>
    <sheet name="Tabela 11" sheetId="10" r:id="rId10"/>
    <sheet name="Tabela 12" sheetId="11" r:id="rId11"/>
    <sheet name="Tabele 13" sheetId="12" r:id="rId12"/>
    <sheet name="Tabela 14" sheetId="13" r:id="rId13"/>
    <sheet name="Tabela 15" sheetId="14" r:id="rId14"/>
    <sheet name="Tabela 16" sheetId="15" r:id="rId15"/>
    <sheet name="Tabela 17" sheetId="16" r:id="rId16"/>
    <sheet name="Tabela 18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<sst xmlns="http://schemas.openxmlformats.org/spreadsheetml/2006/main" count="1000" uniqueCount="193">
  <si>
    <t>Opis mienia wg grup rodzajowych</t>
  </si>
  <si>
    <t>Razem aktywa rzeczowe</t>
  </si>
  <si>
    <t>Razem aktywa trwałe</t>
  </si>
  <si>
    <t>30.09.2006</t>
  </si>
  <si>
    <t>Struktura na dzień</t>
  </si>
  <si>
    <t>Wartość netto wg stanu na dzień</t>
  </si>
  <si>
    <t>Zmiana
wartości</t>
  </si>
  <si>
    <t>Dynamika</t>
  </si>
  <si>
    <t xml:space="preserve"> I.</t>
  </si>
  <si>
    <t>Grunty komunalne</t>
  </si>
  <si>
    <t>1.</t>
  </si>
  <si>
    <t>Grunty rolne</t>
  </si>
  <si>
    <t>2.</t>
  </si>
  <si>
    <t>Drogi</t>
  </si>
  <si>
    <t>3.</t>
  </si>
  <si>
    <t>Lasy</t>
  </si>
  <si>
    <t>4.</t>
  </si>
  <si>
    <t>Place i tereny zielone</t>
  </si>
  <si>
    <t>5.</t>
  </si>
  <si>
    <t>Ogrody działkowe</t>
  </si>
  <si>
    <t>6.</t>
  </si>
  <si>
    <t>Działki budowlane</t>
  </si>
  <si>
    <t>7.</t>
  </si>
  <si>
    <t>Cmentarz komunalny</t>
  </si>
  <si>
    <t>8.</t>
  </si>
  <si>
    <t>Inne</t>
  </si>
  <si>
    <t xml:space="preserve"> II.</t>
  </si>
  <si>
    <t>Lokale mieszkalne</t>
  </si>
  <si>
    <t>Lokale w innych budynkach</t>
  </si>
  <si>
    <t>Inne budynki</t>
  </si>
  <si>
    <t>Szkoły</t>
  </si>
  <si>
    <t>Przedszkola</t>
  </si>
  <si>
    <t>Ośrodki kultury</t>
  </si>
  <si>
    <t>Ośrodki sportu i rekreacji</t>
  </si>
  <si>
    <t>Ośrodki służby zdrowia</t>
  </si>
  <si>
    <t xml:space="preserve"> III.</t>
  </si>
  <si>
    <t>Obiekty inżynierii lądowej i wodnej</t>
  </si>
  <si>
    <t xml:space="preserve"> IV.</t>
  </si>
  <si>
    <t>Kotły i maszyny energetyczne</t>
  </si>
  <si>
    <t xml:space="preserve"> V.</t>
  </si>
  <si>
    <t>Maszyny,urządzenia i aparaty ogólnego zastosowania</t>
  </si>
  <si>
    <t xml:space="preserve"> VI.</t>
  </si>
  <si>
    <t>Specjalistyczne maszyny,urządzenia i aparaty</t>
  </si>
  <si>
    <t xml:space="preserve"> VII.</t>
  </si>
  <si>
    <t>Urządzenia techniczne</t>
  </si>
  <si>
    <t xml:space="preserve"> VIII.</t>
  </si>
  <si>
    <t>Środki transportu</t>
  </si>
  <si>
    <t xml:space="preserve"> IX.</t>
  </si>
  <si>
    <t>Narzędzia, przyrządy, ruchomości i wyposażenie w tym:</t>
  </si>
  <si>
    <t xml:space="preserve">a) </t>
  </si>
  <si>
    <t>grupa 8 KRŚT</t>
  </si>
  <si>
    <t xml:space="preserve">b) </t>
  </si>
  <si>
    <t>wyposażenie</t>
  </si>
  <si>
    <t xml:space="preserve"> X.</t>
  </si>
  <si>
    <t>Środki trwałe w budowie</t>
  </si>
  <si>
    <t xml:space="preserve"> XI.</t>
  </si>
  <si>
    <t>Wartości niematerialne i prawne</t>
  </si>
  <si>
    <t xml:space="preserve"> XII.</t>
  </si>
  <si>
    <t>Należności długoterminowe</t>
  </si>
  <si>
    <t xml:space="preserve"> XIII.</t>
  </si>
  <si>
    <t>Długoterminowe aktywa</t>
  </si>
  <si>
    <t>Obiekty komunalne</t>
  </si>
  <si>
    <t>30.09.2007</t>
  </si>
  <si>
    <t>TABELA 2</t>
  </si>
  <si>
    <t>Łączna ilość</t>
  </si>
  <si>
    <t xml:space="preserve">Wartość brutto </t>
  </si>
  <si>
    <t xml:space="preserve">Wartość umorzenia </t>
  </si>
  <si>
    <t xml:space="preserve">Wartośc netto </t>
  </si>
  <si>
    <t>Struktura</t>
  </si>
  <si>
    <t>szt.</t>
  </si>
  <si>
    <t>ha.</t>
  </si>
  <si>
    <t>na 30.09.2007</t>
  </si>
  <si>
    <t>x</t>
  </si>
  <si>
    <t>II. Obiekty komunalne</t>
  </si>
  <si>
    <t>TABELA 3</t>
  </si>
  <si>
    <t>Majątek obrotowy</t>
  </si>
  <si>
    <t>Wartość aktywów obrotowych</t>
  </si>
  <si>
    <t>na dzień
30.09.2006</t>
  </si>
  <si>
    <t>na dzień
30.09.2007</t>
  </si>
  <si>
    <t>Zapasy</t>
  </si>
  <si>
    <t xml:space="preserve">1. </t>
  </si>
  <si>
    <t>Materiały</t>
  </si>
  <si>
    <t xml:space="preserve">2. </t>
  </si>
  <si>
    <t>Półprodukty i produkty w toku</t>
  </si>
  <si>
    <t xml:space="preserve">3. </t>
  </si>
  <si>
    <t>Produkty gotowe</t>
  </si>
  <si>
    <t xml:space="preserve">4. </t>
  </si>
  <si>
    <t>Towary</t>
  </si>
  <si>
    <t xml:space="preserve">5. </t>
  </si>
  <si>
    <t>Zaliczki na poczet dostaw</t>
  </si>
  <si>
    <t>Należności krótkoterminowe</t>
  </si>
  <si>
    <t>Należności z tytułu dostaw i usług</t>
  </si>
  <si>
    <t>Należności od budżetów</t>
  </si>
  <si>
    <t>Należności z tytułu ubezpieczeń społecznych</t>
  </si>
  <si>
    <t>Inne należności</t>
  </si>
  <si>
    <t>Środki pieniężne</t>
  </si>
  <si>
    <t>Środki pieniężne w kasie</t>
  </si>
  <si>
    <t>Środki pieniężne na rachunkach</t>
  </si>
  <si>
    <t>Krótkoterminowe papiery wartościowe</t>
  </si>
  <si>
    <t>RAZEM</t>
  </si>
  <si>
    <t>TABELA 4</t>
  </si>
  <si>
    <t>Ilość
szt</t>
  </si>
  <si>
    <t xml:space="preserve">Wartość
brutto </t>
  </si>
  <si>
    <t xml:space="preserve">Wartość
umorzenia </t>
  </si>
  <si>
    <t xml:space="preserve">Wartośc
netto </t>
  </si>
  <si>
    <t>×</t>
  </si>
  <si>
    <t>TABELA 5</t>
  </si>
  <si>
    <t>TABELA 6</t>
  </si>
  <si>
    <t>L.p.</t>
  </si>
  <si>
    <t>Nazwa spółki</t>
  </si>
  <si>
    <t>Udział miasta</t>
  </si>
  <si>
    <t>Razem:</t>
  </si>
  <si>
    <t>Udział
pieniężny</t>
  </si>
  <si>
    <t>Udział
niepieniężny</t>
  </si>
  <si>
    <t>Dopłata
do kapitału zapasowego</t>
  </si>
  <si>
    <t>Dopłata
na pokrycie straty za 2003 rok</t>
  </si>
  <si>
    <t>Akcje</t>
  </si>
  <si>
    <t>Miejskie Wodociągi i Kanalizacji</t>
  </si>
  <si>
    <t>1.955.000,00</t>
  </si>
  <si>
    <t>93.323.500,00</t>
  </si>
  <si>
    <t>95.278.500,00</t>
  </si>
  <si>
    <t>Miejska Energetyka Cieplna</t>
  </si>
  <si>
    <t>Zarząd Obiektów Sportowych</t>
  </si>
  <si>
    <t>Przedsiębiorstwo Gospodarki Komunalnej</t>
  </si>
  <si>
    <t>Koszalińska Agencja Rozwoju Regionalnego S.A.</t>
  </si>
  <si>
    <t>Telewizja Kablowa Sp. z o.o.</t>
  </si>
  <si>
    <t>Koszalińskie Towarzystwo Budownictwa Społecznego Sp. z o.o.</t>
  </si>
  <si>
    <t>17.583.900,00</t>
  </si>
  <si>
    <t>9.955.500,00</t>
  </si>
  <si>
    <t>27.539.400,00</t>
  </si>
  <si>
    <t>Miejski Zakład
Komunikacji Sp. z o.o.</t>
  </si>
  <si>
    <t>16.730.000,00</t>
  </si>
  <si>
    <t>41.206.000,00</t>
  </si>
  <si>
    <t>9.</t>
  </si>
  <si>
    <t>Pomorska Agencja Rozwoju Regionalnego S.A. Słupsk</t>
  </si>
  <si>
    <t>10.</t>
  </si>
  <si>
    <t>Błękit Bałtyku Sp. z o.o.</t>
  </si>
  <si>
    <t>40.686.200,00</t>
  </si>
  <si>
    <t>157.045.200,00</t>
  </si>
  <si>
    <t>216.997.946,00</t>
  </si>
  <si>
    <t>Wartość</t>
  </si>
  <si>
    <t>Forma władania nieruchomością</t>
  </si>
  <si>
    <t>Średnia cena
ewidencyjna
na 31.XII.20006</t>
  </si>
  <si>
    <t>ha</t>
  </si>
  <si>
    <t>trwały zarząd</t>
  </si>
  <si>
    <t>użytkowanie</t>
  </si>
  <si>
    <t>użytkowanie wieczyste</t>
  </si>
  <si>
    <t>dzierżawa</t>
  </si>
  <si>
    <t>inne</t>
  </si>
  <si>
    <t>I. Grunty komunalne</t>
  </si>
  <si>
    <t>XXXxxxxxxXXX</t>
  </si>
  <si>
    <t>1. Grunty rolne</t>
  </si>
  <si>
    <t xml:space="preserve">2. Drogi </t>
  </si>
  <si>
    <t>3. Lasy</t>
  </si>
  <si>
    <t>4. Place i tereny zielone</t>
  </si>
  <si>
    <t>5. Ogrody działkowe</t>
  </si>
  <si>
    <t>6. Działki budowlane</t>
  </si>
  <si>
    <t>7. Cmentarz komunalny</t>
  </si>
  <si>
    <t>8. Inne</t>
  </si>
  <si>
    <t>Powierzchnia i wartość gruntów komunalnych na dzień 30 wrzesnia 2007 roku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</si>
  <si>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</si>
  <si>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</si>
  <si>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</si>
  <si>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</si>
  <si>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</si>
  <si>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</si>
  <si>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</si>
  <si>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</si>
  <si>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</si>
  <si>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</si>
  <si>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</si>
  <si>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TABELA 18</t>
  </si>
  <si>
    <t>Zmiany w aktywach trwałych Miasta Koszalina na dzień 30 września 2007 roku</t>
  </si>
  <si>
    <t>Wartość aktywów trwałych Miasta Koszalina na dzień 30 września 2007 roku</t>
  </si>
  <si>
    <t>Wartość aktywów obrotowych Miasta Koszalina na dzień 30 września 2007 roku</t>
  </si>
  <si>
    <t>Aktywa trwałe Urzędu Miejskiego w Koszalinie na dzień 30 września 2007 roku</t>
  </si>
  <si>
    <t>Aktywa obrotowe Urzędu Miejskiego w Koszalinie na dzień 30 września 2007 roku</t>
  </si>
  <si>
    <t>Wykaz udziałów Miasta Koszalina w spółkach miejskich na dzień 30 września 2007 roku</t>
  </si>
  <si>
    <r>
      <t xml:space="preserve">Dynamika
%
</t>
    </r>
    <r>
      <rPr>
        <sz val="10"/>
        <rFont val="Times New Roman CE"/>
        <family val="1"/>
      </rPr>
      <t>( 3:2 )</t>
    </r>
  </si>
  <si>
    <r>
      <t xml:space="preserve">różnica
</t>
    </r>
    <r>
      <rPr>
        <sz val="10"/>
        <rFont val="Times New Roman CE"/>
        <family val="1"/>
      </rPr>
      <t>( 3-2 )</t>
    </r>
  </si>
  <si>
    <t>Aktywa trwałe placówek ochrony zdrowia i opieki społecznej na dzień 30 września 2007 roku</t>
  </si>
  <si>
    <r>
      <t xml:space="preserve">różnica
</t>
    </r>
    <r>
      <rPr>
        <sz val="10"/>
        <rFont val="Times New Roman CE"/>
        <family val="1"/>
      </rPr>
      <t>( 3-4 )</t>
    </r>
  </si>
  <si>
    <t>Aktywa obrotowe placówek ochrony zdrowia i opieki społecznej na dzień 30 września 2007 roku</t>
  </si>
  <si>
    <t>Aktywa trwałe placówek oświatowo - wychowawczych na dzień 30 września 2007 roku</t>
  </si>
  <si>
    <t>Aktywa obrotowe placówek oświatowo - wychowawczych na dzień 30 września 2007 roku</t>
  </si>
  <si>
    <t>Aktywa trwałe intytucji kultury na dzień 30 września 2007 roku</t>
  </si>
  <si>
    <t>Aktywa obrotowe instytucji kultury na dzień 30 września 2007 roku</t>
  </si>
  <si>
    <t>Aktywa trwałe Zarządu Budynków Mieszkalnych na dzień 30 września 2007 roku</t>
  </si>
  <si>
    <t>Aktywa obrotowe Zarządu Budynków Mieszkalnych na dzień 30 września 2007 roku</t>
  </si>
  <si>
    <t>Aktywa trwałe Zarządu Dróg Miejskich na dzień 30 września 2007 roku</t>
  </si>
  <si>
    <t>Aktywa obrotowe Zarządu Dróg Miejskich na dzień 30 września 2007 roku</t>
  </si>
  <si>
    <t>Autor dokumentu: Jarosław Barański</t>
  </si>
  <si>
    <t>Wprowadził do BIP: Agnieszka Mioduszewska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</si>
</sst>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_ ;\-#,##0\ "/>
    <numFmt numFmtId="166" formatCode="#,##0.00_ ;\-#,##0.00\ "/>
    <numFmt numFmtId="167" formatCode="_-* #,##0.0\ _z_ł_-;\-* #,##0.0\ _z_ł_-;_-* &quot;-&quot;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</numFmts>
  <fonts count="16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i/>
      <sz val="14"/>
      <name val="Times New Roman CE"/>
      <family val="0"/>
    </font>
    <font>
      <b/>
      <i/>
      <sz val="13"/>
      <name val="Times New Roman CE"/>
      <family val="0"/>
    </font>
    <font>
      <b/>
      <i/>
      <sz val="16"/>
      <name val="Times New Roman CE"/>
      <family val="0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sz val="12"/>
      <name val="Times New Roman"/>
      <family val="1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indent="1"/>
    </xf>
    <xf numFmtId="0" fontId="2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1" fontId="1" fillId="3" borderId="24" xfId="0" applyNumberFormat="1" applyFont="1" applyFill="1" applyBorder="1" applyAlignment="1">
      <alignment horizontal="center" vertical="center"/>
    </xf>
    <xf numFmtId="41" fontId="1" fillId="2" borderId="25" xfId="0" applyNumberFormat="1" applyFont="1" applyFill="1" applyBorder="1" applyAlignment="1">
      <alignment horizontal="center" vertical="center"/>
    </xf>
    <xf numFmtId="41" fontId="1" fillId="2" borderId="24" xfId="0" applyNumberFormat="1" applyFont="1" applyFill="1" applyBorder="1" applyAlignment="1">
      <alignment horizontal="center" vertical="center"/>
    </xf>
    <xf numFmtId="41" fontId="1" fillId="2" borderId="26" xfId="0" applyNumberFormat="1" applyFont="1" applyFill="1" applyBorder="1" applyAlignment="1">
      <alignment horizontal="center" vertical="center"/>
    </xf>
    <xf numFmtId="4" fontId="1" fillId="2" borderId="24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31" xfId="0" applyFont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66" fontId="1" fillId="3" borderId="24" xfId="0" applyNumberFormat="1" applyFont="1" applyFill="1" applyBorder="1" applyAlignment="1">
      <alignment horizontal="center" vertical="center"/>
    </xf>
    <xf numFmtId="41" fontId="1" fillId="3" borderId="24" xfId="0" applyNumberFormat="1" applyFont="1" applyFill="1" applyBorder="1" applyAlignment="1">
      <alignment horizontal="center" vertical="center"/>
    </xf>
    <xf numFmtId="4" fontId="1" fillId="3" borderId="27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41" fontId="2" fillId="0" borderId="1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center" vertical="center"/>
    </xf>
    <xf numFmtId="41" fontId="2" fillId="0" borderId="38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1" fontId="2" fillId="0" borderId="38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9" xfId="0" applyFont="1" applyBorder="1" applyAlignment="1">
      <alignment vertical="center" wrapText="1"/>
    </xf>
    <xf numFmtId="41" fontId="2" fillId="0" borderId="5" xfId="0" applyNumberFormat="1" applyFont="1" applyBorder="1" applyAlignment="1">
      <alignment horizontal="center" vertical="center"/>
    </xf>
    <xf numFmtId="41" fontId="1" fillId="3" borderId="26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1" fontId="2" fillId="0" borderId="1" xfId="15" applyNumberFormat="1" applyFont="1" applyBorder="1" applyAlignment="1">
      <alignment horizontal="center" vertical="center"/>
    </xf>
    <xf numFmtId="41" fontId="2" fillId="0" borderId="5" xfId="15" applyNumberFormat="1" applyFont="1" applyBorder="1" applyAlignment="1">
      <alignment horizontal="center" vertical="center"/>
    </xf>
    <xf numFmtId="41" fontId="2" fillId="0" borderId="17" xfId="15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1" fontId="2" fillId="0" borderId="3" xfId="15" applyNumberFormat="1" applyFont="1" applyBorder="1" applyAlignment="1">
      <alignment horizontal="center" vertical="center"/>
    </xf>
    <xf numFmtId="41" fontId="2" fillId="0" borderId="38" xfId="15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1" fontId="2" fillId="0" borderId="8" xfId="15" applyNumberFormat="1" applyFont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41" fontId="2" fillId="0" borderId="32" xfId="15" applyNumberFormat="1" applyFont="1" applyBorder="1" applyAlignment="1">
      <alignment horizontal="center" vertical="center"/>
    </xf>
    <xf numFmtId="41" fontId="2" fillId="0" borderId="43" xfId="15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41" fontId="1" fillId="3" borderId="24" xfId="15" applyNumberFormat="1" applyFont="1" applyFill="1" applyBorder="1" applyAlignment="1">
      <alignment horizontal="center" vertical="center"/>
    </xf>
    <xf numFmtId="41" fontId="1" fillId="3" borderId="26" xfId="15" applyNumberFormat="1" applyFont="1" applyFill="1" applyBorder="1" applyAlignment="1">
      <alignment horizontal="center" vertical="center"/>
    </xf>
    <xf numFmtId="4" fontId="1" fillId="3" borderId="4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3" fontId="1" fillId="3" borderId="27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3" fontId="1" fillId="3" borderId="2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horizontal="center" vertical="center"/>
    </xf>
    <xf numFmtId="41" fontId="1" fillId="0" borderId="38" xfId="0" applyNumberFormat="1" applyFont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4" fontId="1" fillId="3" borderId="4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" fillId="2" borderId="2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left" vertical="center" indent="1"/>
    </xf>
    <xf numFmtId="166" fontId="8" fillId="3" borderId="24" xfId="15" applyNumberFormat="1" applyFont="1" applyFill="1" applyBorder="1" applyAlignment="1">
      <alignment horizontal="center" vertical="center"/>
    </xf>
    <xf numFmtId="166" fontId="8" fillId="3" borderId="26" xfId="15" applyNumberFormat="1" applyFont="1" applyFill="1" applyBorder="1" applyAlignment="1">
      <alignment horizontal="center" vertical="center"/>
    </xf>
    <xf numFmtId="166" fontId="8" fillId="3" borderId="45" xfId="15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166" fontId="6" fillId="0" borderId="1" xfId="15" applyNumberFormat="1" applyFont="1" applyBorder="1" applyAlignment="1">
      <alignment horizontal="center" vertical="center"/>
    </xf>
    <xf numFmtId="166" fontId="6" fillId="0" borderId="16" xfId="15" applyNumberFormat="1" applyFont="1" applyBorder="1" applyAlignment="1">
      <alignment horizontal="center" vertical="center"/>
    </xf>
    <xf numFmtId="166" fontId="6" fillId="0" borderId="18" xfId="15" applyNumberFormat="1" applyFont="1" applyBorder="1" applyAlignment="1">
      <alignment horizontal="center" vertical="center"/>
    </xf>
    <xf numFmtId="166" fontId="6" fillId="0" borderId="3" xfId="15" applyNumberFormat="1" applyFont="1" applyBorder="1" applyAlignment="1">
      <alignment horizontal="center" vertical="center"/>
    </xf>
    <xf numFmtId="166" fontId="6" fillId="0" borderId="19" xfId="15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166" fontId="6" fillId="0" borderId="38" xfId="15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indent="1"/>
    </xf>
    <xf numFmtId="166" fontId="6" fillId="0" borderId="47" xfId="15" applyNumberFormat="1" applyFont="1" applyBorder="1" applyAlignment="1">
      <alignment horizontal="center" vertical="center"/>
    </xf>
    <xf numFmtId="166" fontId="6" fillId="0" borderId="48" xfId="15" applyNumberFormat="1" applyFont="1" applyBorder="1" applyAlignment="1">
      <alignment horizontal="center" vertical="center"/>
    </xf>
    <xf numFmtId="166" fontId="6" fillId="0" borderId="31" xfId="15" applyNumberFormat="1" applyFont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 wrapText="1"/>
    </xf>
    <xf numFmtId="3" fontId="1" fillId="3" borderId="38" xfId="0" applyNumberFormat="1" applyFont="1" applyFill="1" applyBorder="1" applyAlignment="1">
      <alignment horizontal="center" vertical="center"/>
    </xf>
    <xf numFmtId="41" fontId="1" fillId="3" borderId="38" xfId="0" applyNumberFormat="1" applyFont="1" applyFill="1" applyBorder="1" applyAlignment="1">
      <alignment horizontal="center" vertical="center"/>
    </xf>
    <xf numFmtId="41" fontId="1" fillId="3" borderId="1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1" fontId="2" fillId="0" borderId="16" xfId="0" applyNumberFormat="1" applyFont="1" applyBorder="1" applyAlignment="1">
      <alignment vertical="center"/>
    </xf>
    <xf numFmtId="3" fontId="2" fillId="0" borderId="1" xfId="15" applyNumberFormat="1" applyFont="1" applyBorder="1" applyAlignment="1">
      <alignment horizontal="center" vertical="center"/>
    </xf>
    <xf numFmtId="3" fontId="2" fillId="0" borderId="17" xfId="15" applyNumberFormat="1" applyFont="1" applyBorder="1" applyAlignment="1">
      <alignment horizontal="center" vertical="center"/>
    </xf>
    <xf numFmtId="3" fontId="2" fillId="0" borderId="3" xfId="15" applyNumberFormat="1" applyFont="1" applyBorder="1" applyAlignment="1">
      <alignment horizontal="center" vertical="center"/>
    </xf>
    <xf numFmtId="3" fontId="1" fillId="3" borderId="26" xfId="15" applyNumberFormat="1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43" fontId="6" fillId="0" borderId="1" xfId="15" applyFont="1" applyBorder="1" applyAlignment="1">
      <alignment horizontal="center" vertical="center"/>
    </xf>
    <xf numFmtId="43" fontId="6" fillId="0" borderId="7" xfId="15" applyFont="1" applyBorder="1" applyAlignment="1">
      <alignment horizontal="center" vertical="center"/>
    </xf>
    <xf numFmtId="43" fontId="8" fillId="3" borderId="49" xfId="15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43" fontId="6" fillId="0" borderId="3" xfId="15" applyFont="1" applyBorder="1" applyAlignment="1">
      <alignment horizontal="center" vertical="center"/>
    </xf>
    <xf numFmtId="43" fontId="6" fillId="0" borderId="4" xfId="15" applyFont="1" applyBorder="1" applyAlignment="1">
      <alignment horizontal="center" vertical="center"/>
    </xf>
    <xf numFmtId="43" fontId="8" fillId="3" borderId="19" xfId="15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wrapText="1" indent="1"/>
    </xf>
    <xf numFmtId="166" fontId="6" fillId="0" borderId="8" xfId="15" applyNumberFormat="1" applyFont="1" applyBorder="1" applyAlignment="1">
      <alignment horizontal="center" vertical="center"/>
    </xf>
    <xf numFmtId="43" fontId="6" fillId="0" borderId="8" xfId="15" applyFont="1" applyBorder="1" applyAlignment="1">
      <alignment horizontal="center" vertical="center"/>
    </xf>
    <xf numFmtId="43" fontId="6" fillId="0" borderId="30" xfId="15" applyFont="1" applyBorder="1" applyAlignment="1">
      <alignment horizontal="center" vertical="center"/>
    </xf>
    <xf numFmtId="43" fontId="8" fillId="3" borderId="46" xfId="15" applyFont="1" applyFill="1" applyBorder="1" applyAlignment="1">
      <alignment horizontal="center" vertical="center"/>
    </xf>
    <xf numFmtId="43" fontId="8" fillId="3" borderId="24" xfId="15" applyFont="1" applyFill="1" applyBorder="1" applyAlignment="1">
      <alignment horizontal="center" vertical="center"/>
    </xf>
    <xf numFmtId="43" fontId="8" fillId="3" borderId="27" xfId="15" applyFont="1" applyFill="1" applyBorder="1" applyAlignment="1">
      <alignment horizontal="center" vertical="center"/>
    </xf>
    <xf numFmtId="43" fontId="6" fillId="0" borderId="0" xfId="0" applyNumberFormat="1" applyFont="1" applyAlignment="1">
      <alignment/>
    </xf>
    <xf numFmtId="0" fontId="1" fillId="4" borderId="3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50" xfId="0" applyFont="1" applyFill="1" applyBorder="1" applyAlignment="1">
      <alignment vertical="center"/>
    </xf>
    <xf numFmtId="0" fontId="1" fillId="3" borderId="51" xfId="0" applyFont="1" applyFill="1" applyBorder="1" applyAlignment="1">
      <alignment horizontal="left" vertical="center"/>
    </xf>
    <xf numFmtId="41" fontId="1" fillId="3" borderId="52" xfId="15" applyNumberFormat="1" applyFont="1" applyFill="1" applyBorder="1" applyAlignment="1">
      <alignment horizontal="center" vertical="center"/>
    </xf>
    <xf numFmtId="41" fontId="1" fillId="3" borderId="53" xfId="15" applyNumberFormat="1" applyFont="1" applyFill="1" applyBorder="1" applyAlignment="1">
      <alignment horizontal="center" vertical="center"/>
    </xf>
    <xf numFmtId="4" fontId="1" fillId="3" borderId="5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55" xfId="0" applyFont="1" applyFill="1" applyBorder="1" applyAlignment="1">
      <alignment vertical="center"/>
    </xf>
    <xf numFmtId="0" fontId="1" fillId="3" borderId="56" xfId="0" applyFont="1" applyFill="1" applyBorder="1" applyAlignment="1">
      <alignment horizontal="left" vertical="center"/>
    </xf>
    <xf numFmtId="41" fontId="1" fillId="3" borderId="57" xfId="15" applyNumberFormat="1" applyFont="1" applyFill="1" applyBorder="1" applyAlignment="1">
      <alignment horizontal="center" vertical="center"/>
    </xf>
    <xf numFmtId="41" fontId="1" fillId="3" borderId="58" xfId="15" applyNumberFormat="1" applyFont="1" applyFill="1" applyBorder="1" applyAlignment="1">
      <alignment horizontal="center" vertical="center"/>
    </xf>
    <xf numFmtId="4" fontId="1" fillId="3" borderId="5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41" fontId="2" fillId="0" borderId="47" xfId="0" applyNumberFormat="1" applyFont="1" applyBorder="1" applyAlignment="1">
      <alignment horizontal="center"/>
    </xf>
    <xf numFmtId="0" fontId="8" fillId="0" borderId="25" xfId="0" applyFont="1" applyBorder="1" applyAlignment="1">
      <alignment vertical="center"/>
    </xf>
    <xf numFmtId="0" fontId="2" fillId="3" borderId="4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indent="1"/>
    </xf>
    <xf numFmtId="166" fontId="2" fillId="0" borderId="60" xfId="0" applyNumberFormat="1" applyFont="1" applyBorder="1" applyAlignment="1">
      <alignment horizontal="right"/>
    </xf>
    <xf numFmtId="41" fontId="2" fillId="0" borderId="1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 indent="1"/>
    </xf>
    <xf numFmtId="166" fontId="2" fillId="0" borderId="61" xfId="0" applyNumberFormat="1" applyFont="1" applyBorder="1" applyAlignment="1">
      <alignment horizontal="right"/>
    </xf>
    <xf numFmtId="41" fontId="2" fillId="0" borderId="3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6" fontId="2" fillId="0" borderId="62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 vertical="center" indent="1"/>
    </xf>
    <xf numFmtId="41" fontId="2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3" fontId="1" fillId="3" borderId="26" xfId="0" applyNumberFormat="1" applyFont="1" applyFill="1" applyBorder="1" applyAlignment="1">
      <alignment horizontal="center" vertical="center"/>
    </xf>
    <xf numFmtId="41" fontId="1" fillId="3" borderId="26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41" fontId="1" fillId="0" borderId="38" xfId="0" applyNumberFormat="1" applyFont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vertical="center"/>
    </xf>
    <xf numFmtId="0" fontId="2" fillId="3" borderId="64" xfId="0" applyFont="1" applyFill="1" applyBorder="1" applyAlignment="1">
      <alignment horizontal="left" vertical="center" wrapText="1"/>
    </xf>
    <xf numFmtId="0" fontId="6" fillId="0" borderId="65" xfId="0" applyFont="1" applyBorder="1" applyAlignment="1">
      <alignment horizontal="right" vertical="center" indent="1"/>
    </xf>
    <xf numFmtId="167" fontId="2" fillId="0" borderId="60" xfId="0" applyNumberFormat="1" applyFont="1" applyBorder="1" applyAlignment="1">
      <alignment horizontal="right"/>
    </xf>
    <xf numFmtId="4" fontId="2" fillId="0" borderId="6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right" vertical="center" indent="1"/>
    </xf>
    <xf numFmtId="0" fontId="2" fillId="0" borderId="38" xfId="0" applyFont="1" applyBorder="1" applyAlignment="1">
      <alignment horizontal="center" vertical="center"/>
    </xf>
    <xf numFmtId="167" fontId="2" fillId="0" borderId="61" xfId="0" applyNumberFormat="1" applyFont="1" applyBorder="1" applyAlignment="1">
      <alignment horizontal="right"/>
    </xf>
    <xf numFmtId="4" fontId="2" fillId="0" borderId="4" xfId="0" applyNumberFormat="1" applyFont="1" applyFill="1" applyBorder="1" applyAlignment="1">
      <alignment horizontal="center" vertical="center"/>
    </xf>
    <xf numFmtId="167" fontId="2" fillId="0" borderId="62" xfId="0" applyNumberFormat="1" applyFont="1" applyBorder="1" applyAlignment="1">
      <alignment horizontal="right"/>
    </xf>
    <xf numFmtId="0" fontId="6" fillId="0" borderId="67" xfId="0" applyFont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8" fillId="0" borderId="66" xfId="0" applyFont="1" applyBorder="1" applyAlignment="1">
      <alignment vertical="center"/>
    </xf>
    <xf numFmtId="0" fontId="1" fillId="3" borderId="64" xfId="0" applyFont="1" applyFill="1" applyBorder="1" applyAlignment="1">
      <alignment vertical="center" wrapText="1"/>
    </xf>
    <xf numFmtId="3" fontId="1" fillId="3" borderId="25" xfId="0" applyNumberFormat="1" applyFont="1" applyFill="1" applyBorder="1" applyAlignment="1">
      <alignment horizontal="center" vertical="center"/>
    </xf>
    <xf numFmtId="3" fontId="1" fillId="3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65" fontId="2" fillId="0" borderId="38" xfId="0" applyNumberFormat="1" applyFont="1" applyBorder="1" applyAlignment="1">
      <alignment horizontal="center" vertical="center"/>
    </xf>
    <xf numFmtId="0" fontId="8" fillId="0" borderId="67" xfId="0" applyFont="1" applyBorder="1" applyAlignment="1">
      <alignment vertical="center"/>
    </xf>
    <xf numFmtId="165" fontId="2" fillId="0" borderId="34" xfId="0" applyNumberFormat="1" applyFont="1" applyBorder="1" applyAlignment="1">
      <alignment horizontal="center" vertical="center"/>
    </xf>
    <xf numFmtId="41" fontId="2" fillId="0" borderId="34" xfId="0" applyNumberFormat="1" applyFont="1" applyBorder="1" applyAlignment="1">
      <alignment horizontal="center" vertical="center"/>
    </xf>
    <xf numFmtId="0" fontId="1" fillId="3" borderId="64" xfId="0" applyFont="1" applyFill="1" applyBorder="1" applyAlignment="1">
      <alignment vertical="center"/>
    </xf>
    <xf numFmtId="0" fontId="6" fillId="0" borderId="65" xfId="0" applyFont="1" applyBorder="1" applyAlignment="1">
      <alignment horizontal="right" vertical="center"/>
    </xf>
    <xf numFmtId="0" fontId="6" fillId="0" borderId="66" xfId="0" applyFont="1" applyBorder="1" applyAlignment="1">
      <alignment horizontal="right" vertical="center"/>
    </xf>
    <xf numFmtId="0" fontId="8" fillId="0" borderId="68" xfId="0" applyFont="1" applyBorder="1" applyAlignment="1">
      <alignment vertical="center"/>
    </xf>
    <xf numFmtId="3" fontId="1" fillId="2" borderId="26" xfId="0" applyNumberFormat="1" applyFont="1" applyFill="1" applyBorder="1" applyAlignment="1">
      <alignment horizontal="center" vertical="center"/>
    </xf>
    <xf numFmtId="43" fontId="1" fillId="2" borderId="26" xfId="0" applyNumberFormat="1" applyFont="1" applyFill="1" applyBorder="1" applyAlignment="1">
      <alignment horizontal="center" vertical="center"/>
    </xf>
    <xf numFmtId="4" fontId="1" fillId="2" borderId="45" xfId="0" applyNumberFormat="1" applyFont="1" applyFill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1" fontId="6" fillId="0" borderId="0" xfId="0" applyNumberFormat="1" applyFont="1" applyAlignment="1">
      <alignment/>
    </xf>
    <xf numFmtId="0" fontId="1" fillId="2" borderId="26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left" vertical="center" wrapText="1"/>
    </xf>
    <xf numFmtId="41" fontId="1" fillId="3" borderId="25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41" fontId="1" fillId="3" borderId="69" xfId="0" applyNumberFormat="1" applyFont="1" applyFill="1" applyBorder="1" applyAlignment="1">
      <alignment horizontal="center" vertical="center"/>
    </xf>
    <xf numFmtId="4" fontId="1" fillId="3" borderId="70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 applyAlignment="1">
      <alignment horizontal="center" vertical="center"/>
    </xf>
    <xf numFmtId="41" fontId="2" fillId="0" borderId="71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 indent="1"/>
    </xf>
    <xf numFmtId="0" fontId="8" fillId="0" borderId="72" xfId="0" applyFont="1" applyBorder="1" applyAlignment="1">
      <alignment vertical="center"/>
    </xf>
    <xf numFmtId="0" fontId="1" fillId="3" borderId="42" xfId="0" applyFont="1" applyFill="1" applyBorder="1" applyAlignment="1">
      <alignment vertical="center" wrapText="1"/>
    </xf>
    <xf numFmtId="41" fontId="1" fillId="3" borderId="7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3" borderId="40" xfId="0" applyFont="1" applyFill="1" applyBorder="1" applyAlignment="1">
      <alignment horizontal="center"/>
    </xf>
    <xf numFmtId="4" fontId="6" fillId="0" borderId="36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3" fontId="1" fillId="3" borderId="38" xfId="0" applyNumberFormat="1" applyFont="1" applyFill="1" applyBorder="1" applyAlignment="1">
      <alignment horizontal="center" vertical="center"/>
    </xf>
    <xf numFmtId="41" fontId="1" fillId="3" borderId="38" xfId="0" applyNumberFormat="1" applyFont="1" applyFill="1" applyBorder="1" applyAlignment="1">
      <alignment horizontal="center" vertical="center"/>
    </xf>
    <xf numFmtId="41" fontId="1" fillId="3" borderId="1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3" fontId="1" fillId="3" borderId="58" xfId="15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1" fillId="2" borderId="7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63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1" fillId="4" borderId="78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75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1" fillId="3" borderId="77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 wrapText="1"/>
    </xf>
    <xf numFmtId="0" fontId="9" fillId="4" borderId="77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72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82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1" fillId="3" borderId="77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 wrapText="1"/>
    </xf>
    <xf numFmtId="0" fontId="9" fillId="4" borderId="77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3"/>
      <sheetName val="UM Koszalin"/>
      <sheetName val="ZBM"/>
      <sheetName val="ZDM"/>
      <sheetName val="MOPS"/>
      <sheetName val="Żłobek"/>
      <sheetName val="Zesp. obsł"/>
      <sheetName val="Ośr. ad-op"/>
      <sheetName val="RDDZ2"/>
      <sheetName val="RDDZ3"/>
      <sheetName val="Ośw-Wych"/>
      <sheetName val="Kultura"/>
    </sheetNames>
    <sheetDataSet>
      <sheetData sheetId="1">
        <row r="4">
          <cell r="C4">
            <v>437</v>
          </cell>
        </row>
        <row r="5">
          <cell r="C5">
            <v>485.1</v>
          </cell>
        </row>
        <row r="6">
          <cell r="C6">
            <v>108</v>
          </cell>
        </row>
        <row r="7">
          <cell r="C7">
            <v>95.7</v>
          </cell>
        </row>
        <row r="8">
          <cell r="C8">
            <v>221.6</v>
          </cell>
        </row>
        <row r="9">
          <cell r="C9">
            <v>767.2</v>
          </cell>
        </row>
        <row r="10">
          <cell r="C10">
            <v>27.2</v>
          </cell>
        </row>
        <row r="11">
          <cell r="C11">
            <v>48.5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21</v>
          </cell>
          <cell r="D15">
            <v>7065745.990000002</v>
          </cell>
          <cell r="E15">
            <v>2857029.5478541665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4395300.96</v>
          </cell>
          <cell r="E21">
            <v>1025291.635425</v>
          </cell>
        </row>
        <row r="22">
          <cell r="D22">
            <v>8906</v>
          </cell>
          <cell r="E22">
            <v>1714.405</v>
          </cell>
        </row>
        <row r="23">
          <cell r="D23">
            <v>3264097.76</v>
          </cell>
          <cell r="E23">
            <v>2769178.23825</v>
          </cell>
        </row>
        <row r="24">
          <cell r="D24">
            <v>112669.13</v>
          </cell>
          <cell r="E24">
            <v>7380.116</v>
          </cell>
        </row>
        <row r="25">
          <cell r="D25">
            <v>1134422.54</v>
          </cell>
          <cell r="E25">
            <v>853307.3387499999</v>
          </cell>
        </row>
        <row r="26">
          <cell r="D26">
            <v>438030.01</v>
          </cell>
          <cell r="E26">
            <v>238213.83</v>
          </cell>
        </row>
        <row r="28">
          <cell r="D28">
            <v>1218540.74</v>
          </cell>
          <cell r="E28">
            <v>725098.5454999999</v>
          </cell>
        </row>
        <row r="29">
          <cell r="D29">
            <v>1404022.71</v>
          </cell>
          <cell r="E29">
            <v>1404022.71</v>
          </cell>
        </row>
        <row r="30">
          <cell r="D30">
            <v>30697094.17</v>
          </cell>
          <cell r="E30">
            <v>0</v>
          </cell>
        </row>
        <row r="32">
          <cell r="D32">
            <v>1893996.27</v>
          </cell>
          <cell r="E32">
            <v>1878293.8275000001</v>
          </cell>
        </row>
        <row r="33">
          <cell r="D33">
            <v>11725932</v>
          </cell>
          <cell r="E33">
            <v>0</v>
          </cell>
        </row>
        <row r="34">
          <cell r="D34">
            <v>216997946</v>
          </cell>
          <cell r="E34">
            <v>0</v>
          </cell>
        </row>
      </sheetData>
      <sheetData sheetId="2">
        <row r="4">
          <cell r="C4">
            <v>6143</v>
          </cell>
          <cell r="D4">
            <v>110669628</v>
          </cell>
          <cell r="E4">
            <v>63795427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794</v>
          </cell>
          <cell r="D6">
            <v>13785225</v>
          </cell>
          <cell r="E6">
            <v>6975869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5</v>
          </cell>
          <cell r="D11">
            <v>1738488</v>
          </cell>
          <cell r="E11">
            <v>1245852</v>
          </cell>
        </row>
        <row r="12">
          <cell r="D12">
            <v>1666205</v>
          </cell>
          <cell r="E12">
            <v>1082906</v>
          </cell>
        </row>
        <row r="13">
          <cell r="C13">
            <v>8</v>
          </cell>
          <cell r="D13">
            <v>86879</v>
          </cell>
          <cell r="E13">
            <v>40885</v>
          </cell>
        </row>
        <row r="14">
          <cell r="C14">
            <v>390</v>
          </cell>
          <cell r="D14">
            <v>704392</v>
          </cell>
          <cell r="E14">
            <v>644748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17</v>
          </cell>
          <cell r="D16">
            <v>1031137</v>
          </cell>
          <cell r="E16">
            <v>772596</v>
          </cell>
        </row>
        <row r="17">
          <cell r="C17">
            <v>1</v>
          </cell>
          <cell r="D17">
            <v>16276</v>
          </cell>
          <cell r="E17">
            <v>16276</v>
          </cell>
        </row>
        <row r="19">
          <cell r="D19">
            <v>67247</v>
          </cell>
          <cell r="E19">
            <v>62834</v>
          </cell>
        </row>
        <row r="20">
          <cell r="D20">
            <v>421160</v>
          </cell>
          <cell r="E20">
            <v>421160</v>
          </cell>
        </row>
        <row r="21">
          <cell r="D21">
            <v>0</v>
          </cell>
          <cell r="E21">
            <v>0</v>
          </cell>
        </row>
        <row r="23">
          <cell r="D23">
            <v>273792</v>
          </cell>
          <cell r="E23">
            <v>239837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3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77</v>
          </cell>
          <cell r="D6">
            <v>860588</v>
          </cell>
          <cell r="E6">
            <v>461630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145533136</v>
          </cell>
          <cell r="E12">
            <v>32841310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93</v>
          </cell>
          <cell r="D14">
            <v>298845</v>
          </cell>
          <cell r="E14">
            <v>247286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6</v>
          </cell>
          <cell r="D16">
            <v>48559</v>
          </cell>
          <cell r="E16">
            <v>19428</v>
          </cell>
        </row>
        <row r="17">
          <cell r="C17">
            <v>4</v>
          </cell>
          <cell r="D17">
            <v>215898</v>
          </cell>
          <cell r="E17">
            <v>149995</v>
          </cell>
        </row>
        <row r="19">
          <cell r="D19">
            <v>20603</v>
          </cell>
          <cell r="E19">
            <v>17611</v>
          </cell>
        </row>
        <row r="20">
          <cell r="D20">
            <v>200498</v>
          </cell>
          <cell r="E20">
            <v>200498</v>
          </cell>
        </row>
        <row r="21">
          <cell r="D21">
            <v>14027458</v>
          </cell>
          <cell r="E21">
            <v>0</v>
          </cell>
        </row>
        <row r="23">
          <cell r="D23">
            <v>141275</v>
          </cell>
          <cell r="E23">
            <v>96589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4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3</v>
          </cell>
          <cell r="D6">
            <v>458313</v>
          </cell>
          <cell r="E6">
            <v>188108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59536</v>
          </cell>
          <cell r="E12">
            <v>36813</v>
          </cell>
        </row>
        <row r="13">
          <cell r="C13">
            <v>1</v>
          </cell>
          <cell r="D13">
            <v>3087</v>
          </cell>
          <cell r="E13">
            <v>2792</v>
          </cell>
        </row>
        <row r="14">
          <cell r="C14">
            <v>146</v>
          </cell>
          <cell r="D14">
            <v>796520</v>
          </cell>
          <cell r="E14">
            <v>497903</v>
          </cell>
        </row>
        <row r="15">
          <cell r="C15">
            <v>8</v>
          </cell>
          <cell r="D15">
            <v>52410</v>
          </cell>
          <cell r="E15">
            <v>16903</v>
          </cell>
        </row>
        <row r="16">
          <cell r="C16">
            <v>4</v>
          </cell>
          <cell r="D16">
            <v>22297</v>
          </cell>
          <cell r="E16">
            <v>19877</v>
          </cell>
        </row>
        <row r="17">
          <cell r="C17">
            <v>4</v>
          </cell>
          <cell r="D17">
            <v>289125</v>
          </cell>
          <cell r="E17">
            <v>222494</v>
          </cell>
        </row>
        <row r="19">
          <cell r="D19">
            <v>5000</v>
          </cell>
          <cell r="E19">
            <v>4875</v>
          </cell>
        </row>
        <row r="20">
          <cell r="D20">
            <v>822565</v>
          </cell>
          <cell r="E20">
            <v>822565</v>
          </cell>
        </row>
        <row r="21">
          <cell r="D21">
            <v>288086</v>
          </cell>
          <cell r="E21">
            <v>0</v>
          </cell>
        </row>
        <row r="23">
          <cell r="D23">
            <v>122799</v>
          </cell>
          <cell r="E23">
            <v>103295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5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4</v>
          </cell>
          <cell r="D11">
            <v>1018393</v>
          </cell>
          <cell r="E11">
            <v>586118</v>
          </cell>
        </row>
        <row r="12">
          <cell r="D12">
            <v>96192</v>
          </cell>
          <cell r="E12">
            <v>70624</v>
          </cell>
        </row>
        <row r="13">
          <cell r="C13">
            <v>2</v>
          </cell>
          <cell r="D13">
            <v>27261</v>
          </cell>
          <cell r="E13">
            <v>16970</v>
          </cell>
        </row>
        <row r="14">
          <cell r="C14">
            <v>9</v>
          </cell>
          <cell r="D14">
            <v>21120</v>
          </cell>
          <cell r="E14">
            <v>17169</v>
          </cell>
        </row>
        <row r="15">
          <cell r="C15">
            <v>8</v>
          </cell>
          <cell r="D15">
            <v>34428</v>
          </cell>
          <cell r="E15">
            <v>21492</v>
          </cell>
        </row>
        <row r="16">
          <cell r="C16">
            <v>0</v>
          </cell>
          <cell r="D16">
            <v>59922</v>
          </cell>
          <cell r="E16">
            <v>40712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6900</v>
          </cell>
          <cell r="E19">
            <v>6900</v>
          </cell>
        </row>
        <row r="20">
          <cell r="D20">
            <v>217669</v>
          </cell>
          <cell r="E20">
            <v>217669</v>
          </cell>
        </row>
        <row r="21">
          <cell r="D21">
            <v>0</v>
          </cell>
          <cell r="E21">
            <v>0</v>
          </cell>
        </row>
        <row r="23">
          <cell r="D23">
            <v>7695</v>
          </cell>
          <cell r="E23">
            <v>7695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6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24</v>
          </cell>
          <cell r="D16">
            <v>82448</v>
          </cell>
          <cell r="E16">
            <v>75811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549</v>
          </cell>
          <cell r="E19">
            <v>549</v>
          </cell>
        </row>
        <row r="20">
          <cell r="D20">
            <v>50244</v>
          </cell>
          <cell r="E20">
            <v>50244</v>
          </cell>
        </row>
        <row r="21">
          <cell r="D21">
            <v>0</v>
          </cell>
          <cell r="E21">
            <v>0</v>
          </cell>
        </row>
        <row r="23">
          <cell r="D23">
            <v>35031</v>
          </cell>
          <cell r="E23">
            <v>35031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7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6</v>
          </cell>
          <cell r="D14">
            <v>43755.49</v>
          </cell>
          <cell r="E14">
            <v>38335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96887</v>
          </cell>
          <cell r="E20">
            <v>96887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8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34439</v>
          </cell>
          <cell r="E20">
            <v>34439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9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34579</v>
          </cell>
          <cell r="E20">
            <v>34579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10">
        <row r="4">
          <cell r="C4">
            <v>10</v>
          </cell>
          <cell r="D4">
            <v>96062</v>
          </cell>
          <cell r="E4">
            <v>82737</v>
          </cell>
        </row>
        <row r="5">
          <cell r="C5">
            <v>1</v>
          </cell>
          <cell r="D5">
            <v>271930</v>
          </cell>
          <cell r="E5">
            <v>233109</v>
          </cell>
        </row>
        <row r="6">
          <cell r="C6">
            <v>12</v>
          </cell>
          <cell r="D6">
            <v>6150828.97</v>
          </cell>
          <cell r="E6">
            <v>1827355.81</v>
          </cell>
        </row>
        <row r="7">
          <cell r="C7">
            <v>36</v>
          </cell>
          <cell r="D7">
            <v>49749305</v>
          </cell>
          <cell r="E7">
            <v>25153823.58</v>
          </cell>
        </row>
        <row r="8">
          <cell r="C8">
            <v>17</v>
          </cell>
          <cell r="D8">
            <v>9953018</v>
          </cell>
          <cell r="E8">
            <v>6233211</v>
          </cell>
        </row>
        <row r="9">
          <cell r="C9">
            <v>1</v>
          </cell>
          <cell r="D9">
            <v>3770270</v>
          </cell>
          <cell r="E9">
            <v>304847</v>
          </cell>
        </row>
        <row r="10">
          <cell r="C10">
            <v>1</v>
          </cell>
          <cell r="D10">
            <v>267288</v>
          </cell>
          <cell r="E10">
            <v>267288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4274551.91</v>
          </cell>
          <cell r="E12">
            <v>3277351.28</v>
          </cell>
        </row>
        <row r="13">
          <cell r="C13">
            <v>14</v>
          </cell>
          <cell r="D13">
            <v>198262</v>
          </cell>
          <cell r="E13">
            <v>107703</v>
          </cell>
        </row>
        <row r="14">
          <cell r="C14">
            <v>288</v>
          </cell>
          <cell r="D14">
            <v>1759568</v>
          </cell>
          <cell r="E14">
            <v>1649937</v>
          </cell>
        </row>
        <row r="15">
          <cell r="C15">
            <v>60</v>
          </cell>
          <cell r="D15">
            <v>304343</v>
          </cell>
          <cell r="E15">
            <v>154587</v>
          </cell>
        </row>
        <row r="16">
          <cell r="C16">
            <v>87</v>
          </cell>
          <cell r="D16">
            <v>685057.33</v>
          </cell>
          <cell r="E16">
            <v>497653.54</v>
          </cell>
        </row>
        <row r="17">
          <cell r="C17">
            <v>16</v>
          </cell>
          <cell r="D17">
            <v>503952</v>
          </cell>
          <cell r="E17">
            <v>438621</v>
          </cell>
        </row>
        <row r="19">
          <cell r="D19">
            <v>1283205</v>
          </cell>
          <cell r="E19">
            <v>1084015.14</v>
          </cell>
        </row>
        <row r="20">
          <cell r="D20">
            <v>11001331.4</v>
          </cell>
          <cell r="E20">
            <v>10994199.4</v>
          </cell>
        </row>
        <row r="21">
          <cell r="D21">
            <v>0</v>
          </cell>
          <cell r="E21">
            <v>0</v>
          </cell>
        </row>
        <row r="23">
          <cell r="D23">
            <v>567359.2</v>
          </cell>
          <cell r="E23">
            <v>567359.2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11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2</v>
          </cell>
          <cell r="D6">
            <v>3068269</v>
          </cell>
          <cell r="E6">
            <v>1313993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9</v>
          </cell>
          <cell r="D9">
            <v>21436236</v>
          </cell>
          <cell r="E9">
            <v>5405375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1203342</v>
          </cell>
          <cell r="E12">
            <v>960848</v>
          </cell>
        </row>
        <row r="13">
          <cell r="C13">
            <v>6</v>
          </cell>
          <cell r="D13">
            <v>68855</v>
          </cell>
          <cell r="E13">
            <v>43835</v>
          </cell>
        </row>
        <row r="14">
          <cell r="C14">
            <v>620</v>
          </cell>
          <cell r="D14">
            <v>1488002</v>
          </cell>
          <cell r="E14">
            <v>1321478</v>
          </cell>
        </row>
        <row r="15">
          <cell r="C15">
            <v>8</v>
          </cell>
          <cell r="D15">
            <v>120266</v>
          </cell>
          <cell r="E15">
            <v>109354</v>
          </cell>
        </row>
        <row r="16">
          <cell r="C16">
            <v>171</v>
          </cell>
          <cell r="D16">
            <v>1811741</v>
          </cell>
          <cell r="E16">
            <v>1313718</v>
          </cell>
        </row>
        <row r="17">
          <cell r="C17">
            <v>5</v>
          </cell>
          <cell r="D17">
            <v>147862</v>
          </cell>
          <cell r="E17">
            <v>121564</v>
          </cell>
        </row>
        <row r="19">
          <cell r="D19">
            <v>1334956</v>
          </cell>
          <cell r="E19">
            <v>810025</v>
          </cell>
        </row>
        <row r="20">
          <cell r="D20">
            <v>2996452</v>
          </cell>
          <cell r="E20">
            <v>2905443</v>
          </cell>
        </row>
        <row r="21">
          <cell r="D21">
            <v>500529</v>
          </cell>
          <cell r="E21">
            <v>0</v>
          </cell>
        </row>
        <row r="23">
          <cell r="D23">
            <v>167546</v>
          </cell>
          <cell r="E23">
            <v>105316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ASTO"/>
      <sheetName val="UM Koszalin"/>
      <sheetName val="ZBM"/>
      <sheetName val="ZDM"/>
      <sheetName val="MOPS"/>
      <sheetName val="Żłobek"/>
      <sheetName val="Zesp. Obsł."/>
      <sheetName val="Ośr. ad-opiek"/>
      <sheetName val="RDD2"/>
      <sheetName val="RDD3"/>
      <sheetName val="Plac ośw-wych"/>
      <sheetName val="Kultura"/>
    </sheetNames>
    <sheetDataSet>
      <sheetData sheetId="1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70292</v>
          </cell>
          <cell r="D11">
            <v>58076</v>
          </cell>
        </row>
        <row r="12">
          <cell r="C12">
            <v>823379</v>
          </cell>
          <cell r="D12">
            <v>801631</v>
          </cell>
        </row>
        <row r="13">
          <cell r="C13">
            <v>0</v>
          </cell>
          <cell r="D13">
            <v>0</v>
          </cell>
        </row>
        <row r="14">
          <cell r="C14">
            <v>28734136</v>
          </cell>
          <cell r="D14">
            <v>41535044</v>
          </cell>
        </row>
        <row r="16">
          <cell r="C16">
            <v>1400</v>
          </cell>
          <cell r="D16">
            <v>1200</v>
          </cell>
        </row>
        <row r="17">
          <cell r="C17">
            <v>29338993.63</v>
          </cell>
          <cell r="D17">
            <v>27810291.97</v>
          </cell>
        </row>
        <row r="18">
          <cell r="C18">
            <v>0</v>
          </cell>
          <cell r="D18">
            <v>0</v>
          </cell>
        </row>
      </sheetData>
      <sheetData sheetId="2">
        <row r="8">
          <cell r="C8">
            <v>3254</v>
          </cell>
          <cell r="D8">
            <v>3136</v>
          </cell>
        </row>
        <row r="11">
          <cell r="C11">
            <v>5208208</v>
          </cell>
          <cell r="D11">
            <v>5651577</v>
          </cell>
        </row>
        <row r="12">
          <cell r="C12">
            <v>65223</v>
          </cell>
          <cell r="D12">
            <v>106985</v>
          </cell>
        </row>
        <row r="17">
          <cell r="C17">
            <v>114576</v>
          </cell>
          <cell r="D17">
            <v>991193</v>
          </cell>
        </row>
      </sheetData>
      <sheetData sheetId="3">
        <row r="5">
          <cell r="C5">
            <v>57879</v>
          </cell>
          <cell r="D5">
            <v>53449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270029</v>
          </cell>
          <cell r="D11">
            <v>285478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11737</v>
          </cell>
          <cell r="D14">
            <v>10726</v>
          </cell>
        </row>
        <row r="16">
          <cell r="C16">
            <v>0</v>
          </cell>
          <cell r="D16">
            <v>0</v>
          </cell>
        </row>
        <row r="17">
          <cell r="C17">
            <v>2440912</v>
          </cell>
          <cell r="D17">
            <v>1972742</v>
          </cell>
        </row>
        <row r="18">
          <cell r="C18">
            <v>0</v>
          </cell>
          <cell r="D18">
            <v>0</v>
          </cell>
        </row>
      </sheetData>
      <sheetData sheetId="4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4267008</v>
          </cell>
          <cell r="D14">
            <v>7880465</v>
          </cell>
        </row>
        <row r="16">
          <cell r="C16">
            <v>3000</v>
          </cell>
          <cell r="D16">
            <v>3000</v>
          </cell>
        </row>
        <row r="17">
          <cell r="C17">
            <v>8910624</v>
          </cell>
          <cell r="D17">
            <v>7102149</v>
          </cell>
        </row>
        <row r="18">
          <cell r="C18">
            <v>0</v>
          </cell>
          <cell r="D18">
            <v>0</v>
          </cell>
        </row>
      </sheetData>
      <sheetData sheetId="5">
        <row r="5">
          <cell r="C5">
            <v>3456</v>
          </cell>
          <cell r="D5">
            <v>3473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3216</v>
          </cell>
          <cell r="D11">
            <v>2413</v>
          </cell>
        </row>
        <row r="12">
          <cell r="C12">
            <v>570</v>
          </cell>
          <cell r="D12">
            <v>1089</v>
          </cell>
        </row>
        <row r="13">
          <cell r="C13">
            <v>0</v>
          </cell>
          <cell r="D13">
            <v>0</v>
          </cell>
        </row>
        <row r="14">
          <cell r="C14">
            <v>11223</v>
          </cell>
          <cell r="D14">
            <v>2426</v>
          </cell>
        </row>
        <row r="16">
          <cell r="C16">
            <v>1335</v>
          </cell>
          <cell r="D16">
            <v>1303</v>
          </cell>
        </row>
        <row r="17">
          <cell r="C17">
            <v>103801</v>
          </cell>
          <cell r="D17">
            <v>234468</v>
          </cell>
        </row>
        <row r="18">
          <cell r="C18">
            <v>0</v>
          </cell>
          <cell r="D18">
            <v>0</v>
          </cell>
        </row>
      </sheetData>
      <sheetData sheetId="6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38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106993</v>
          </cell>
          <cell r="D17">
            <v>134993</v>
          </cell>
        </row>
        <row r="18">
          <cell r="C18">
            <v>0</v>
          </cell>
          <cell r="D18">
            <v>0</v>
          </cell>
        </row>
      </sheetData>
      <sheetData sheetId="7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199</v>
          </cell>
          <cell r="D16">
            <v>295</v>
          </cell>
        </row>
        <row r="17">
          <cell r="C17">
            <v>3843</v>
          </cell>
          <cell r="D17">
            <v>14569</v>
          </cell>
        </row>
        <row r="18">
          <cell r="C18">
            <v>0</v>
          </cell>
          <cell r="D18">
            <v>0</v>
          </cell>
        </row>
      </sheetData>
      <sheetData sheetId="8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93.18</v>
          </cell>
        </row>
        <row r="18">
          <cell r="C18">
            <v>0</v>
          </cell>
          <cell r="D18">
            <v>0</v>
          </cell>
        </row>
      </sheetData>
      <sheetData sheetId="9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9357</v>
          </cell>
        </row>
        <row r="18">
          <cell r="C18">
            <v>0</v>
          </cell>
          <cell r="D18">
            <v>0</v>
          </cell>
        </row>
      </sheetData>
      <sheetData sheetId="10">
        <row r="5">
          <cell r="C5">
            <v>21110</v>
          </cell>
          <cell r="D5">
            <v>15425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32304</v>
          </cell>
          <cell r="D8">
            <v>38023</v>
          </cell>
        </row>
        <row r="9">
          <cell r="C9">
            <v>1000</v>
          </cell>
          <cell r="D9">
            <v>1000</v>
          </cell>
        </row>
        <row r="11">
          <cell r="C11">
            <v>137208.56</v>
          </cell>
          <cell r="D11">
            <v>120058.13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1871</v>
          </cell>
        </row>
        <row r="14">
          <cell r="C14">
            <v>357011</v>
          </cell>
          <cell r="D14">
            <v>364469</v>
          </cell>
        </row>
        <row r="16">
          <cell r="C16">
            <v>17133</v>
          </cell>
          <cell r="D16">
            <v>18995</v>
          </cell>
        </row>
        <row r="17">
          <cell r="C17">
            <v>4706983.75</v>
          </cell>
          <cell r="D17">
            <v>4952991.09</v>
          </cell>
        </row>
        <row r="18">
          <cell r="C18">
            <v>0</v>
          </cell>
          <cell r="D18">
            <v>0</v>
          </cell>
        </row>
      </sheetData>
      <sheetData sheetId="11">
        <row r="5">
          <cell r="C5">
            <v>44210</v>
          </cell>
          <cell r="D5">
            <v>31346</v>
          </cell>
        </row>
        <row r="6">
          <cell r="C6">
            <v>0</v>
          </cell>
          <cell r="D6">
            <v>0</v>
          </cell>
        </row>
        <row r="7">
          <cell r="C7">
            <v>342775</v>
          </cell>
          <cell r="D7">
            <v>102984</v>
          </cell>
        </row>
        <row r="8">
          <cell r="C8">
            <v>31419</v>
          </cell>
          <cell r="D8">
            <v>23850</v>
          </cell>
        </row>
        <row r="9">
          <cell r="C9">
            <v>2522</v>
          </cell>
          <cell r="D9">
            <v>676</v>
          </cell>
        </row>
        <row r="11">
          <cell r="C11">
            <v>184171</v>
          </cell>
          <cell r="D11">
            <v>319269</v>
          </cell>
        </row>
        <row r="12">
          <cell r="C12">
            <v>69664</v>
          </cell>
          <cell r="D12">
            <v>79599</v>
          </cell>
        </row>
        <row r="13">
          <cell r="C13">
            <v>0</v>
          </cell>
          <cell r="D13">
            <v>0</v>
          </cell>
        </row>
        <row r="14">
          <cell r="C14">
            <v>192415</v>
          </cell>
          <cell r="D14">
            <v>218743</v>
          </cell>
        </row>
        <row r="16">
          <cell r="C16">
            <v>30903</v>
          </cell>
          <cell r="D16">
            <v>63746</v>
          </cell>
        </row>
        <row r="17">
          <cell r="C17">
            <v>808187</v>
          </cell>
          <cell r="D17">
            <v>714490</v>
          </cell>
        </row>
        <row r="18">
          <cell r="C18">
            <v>144</v>
          </cell>
          <cell r="D18">
            <v>100000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drowie"/>
      <sheetName val="MOPS"/>
      <sheetName val="Żłobek"/>
      <sheetName val="OaO"/>
    </sheetNames>
    <sheetDataSet>
      <sheetData sheetId="1">
        <row r="4">
          <cell r="D4">
            <v>0</v>
          </cell>
          <cell r="E4">
            <v>0</v>
          </cell>
        </row>
        <row r="5">
          <cell r="D5">
            <v>0</v>
          </cell>
          <cell r="E5">
            <v>0</v>
          </cell>
        </row>
        <row r="6">
          <cell r="D6">
            <v>458313</v>
          </cell>
          <cell r="E6">
            <v>188108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59536</v>
          </cell>
          <cell r="E12">
            <v>36813</v>
          </cell>
        </row>
        <row r="13">
          <cell r="D13">
            <v>3087</v>
          </cell>
          <cell r="E13">
            <v>2792</v>
          </cell>
        </row>
        <row r="14">
          <cell r="D14">
            <v>796520</v>
          </cell>
          <cell r="E14">
            <v>497903</v>
          </cell>
        </row>
        <row r="15">
          <cell r="D15">
            <v>52410</v>
          </cell>
          <cell r="E15">
            <v>16903</v>
          </cell>
        </row>
        <row r="16">
          <cell r="D16">
            <v>22297</v>
          </cell>
          <cell r="E16">
            <v>19877</v>
          </cell>
        </row>
        <row r="17">
          <cell r="D17">
            <v>289125</v>
          </cell>
          <cell r="E17">
            <v>222494</v>
          </cell>
        </row>
        <row r="19">
          <cell r="D19">
            <v>5000</v>
          </cell>
          <cell r="E19">
            <v>4875</v>
          </cell>
        </row>
        <row r="20">
          <cell r="D20">
            <v>822565</v>
          </cell>
          <cell r="E20">
            <v>822565</v>
          </cell>
        </row>
        <row r="21">
          <cell r="D21">
            <v>288086</v>
          </cell>
          <cell r="E21">
            <v>0</v>
          </cell>
        </row>
        <row r="23">
          <cell r="D23">
            <v>122799</v>
          </cell>
          <cell r="E23">
            <v>103295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2">
        <row r="4">
          <cell r="D4">
            <v>0</v>
          </cell>
          <cell r="E4">
            <v>0</v>
          </cell>
        </row>
        <row r="5">
          <cell r="D5">
            <v>0</v>
          </cell>
          <cell r="E5">
            <v>0</v>
          </cell>
        </row>
        <row r="6">
          <cell r="D6">
            <v>0</v>
          </cell>
          <cell r="E6">
            <v>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1018393</v>
          </cell>
          <cell r="E11">
            <v>586118</v>
          </cell>
        </row>
        <row r="12">
          <cell r="D12">
            <v>96192</v>
          </cell>
          <cell r="E12">
            <v>70624</v>
          </cell>
        </row>
        <row r="13">
          <cell r="D13">
            <v>27261</v>
          </cell>
          <cell r="E13">
            <v>16970</v>
          </cell>
        </row>
        <row r="14">
          <cell r="D14">
            <v>21120</v>
          </cell>
          <cell r="E14">
            <v>17169</v>
          </cell>
        </row>
        <row r="15">
          <cell r="D15">
            <v>34428</v>
          </cell>
          <cell r="E15">
            <v>21492</v>
          </cell>
        </row>
        <row r="16">
          <cell r="D16">
            <v>59922</v>
          </cell>
          <cell r="E16">
            <v>40712</v>
          </cell>
        </row>
        <row r="17">
          <cell r="D17">
            <v>0</v>
          </cell>
          <cell r="E17">
            <v>0</v>
          </cell>
        </row>
        <row r="19">
          <cell r="D19">
            <v>6900</v>
          </cell>
          <cell r="E19">
            <v>6900</v>
          </cell>
        </row>
        <row r="20">
          <cell r="D20">
            <v>217669</v>
          </cell>
          <cell r="E20">
            <v>217669</v>
          </cell>
        </row>
        <row r="21">
          <cell r="D21">
            <v>0</v>
          </cell>
          <cell r="E21">
            <v>0</v>
          </cell>
        </row>
        <row r="23">
          <cell r="D23">
            <v>7695</v>
          </cell>
          <cell r="E23">
            <v>7695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3">
        <row r="4">
          <cell r="D4">
            <v>0</v>
          </cell>
          <cell r="E4">
            <v>0</v>
          </cell>
        </row>
        <row r="5">
          <cell r="D5">
            <v>0</v>
          </cell>
          <cell r="E5">
            <v>0</v>
          </cell>
        </row>
        <row r="6">
          <cell r="D6">
            <v>0</v>
          </cell>
          <cell r="E6">
            <v>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43755.49</v>
          </cell>
          <cell r="E14">
            <v>38335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96887</v>
          </cell>
          <cell r="E20">
            <v>96887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DROWIE AO"/>
      <sheetName val="MOPS"/>
      <sheetName val="Żłobek"/>
      <sheetName val="Ośr. ad-opiek"/>
    </sheetNames>
    <sheetDataSet>
      <sheetData sheetId="1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4267008</v>
          </cell>
          <cell r="D14">
            <v>7880465</v>
          </cell>
        </row>
        <row r="16">
          <cell r="C16">
            <v>3000</v>
          </cell>
          <cell r="D16">
            <v>3000</v>
          </cell>
        </row>
        <row r="17">
          <cell r="C17">
            <v>8910624</v>
          </cell>
          <cell r="D17">
            <v>7102149</v>
          </cell>
        </row>
        <row r="18">
          <cell r="C18">
            <v>0</v>
          </cell>
          <cell r="D18">
            <v>0</v>
          </cell>
        </row>
      </sheetData>
      <sheetData sheetId="2">
        <row r="5">
          <cell r="C5">
            <v>3456</v>
          </cell>
          <cell r="D5">
            <v>3473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3216</v>
          </cell>
          <cell r="D11">
            <v>2413</v>
          </cell>
        </row>
        <row r="12">
          <cell r="C12">
            <v>570</v>
          </cell>
          <cell r="D12">
            <v>1089</v>
          </cell>
        </row>
        <row r="13">
          <cell r="C13">
            <v>0</v>
          </cell>
          <cell r="D13">
            <v>0</v>
          </cell>
        </row>
        <row r="14">
          <cell r="C14">
            <v>11223</v>
          </cell>
          <cell r="D14">
            <v>2426</v>
          </cell>
        </row>
        <row r="16">
          <cell r="C16">
            <v>1335</v>
          </cell>
          <cell r="D16">
            <v>1303</v>
          </cell>
        </row>
        <row r="17">
          <cell r="C17">
            <v>103801</v>
          </cell>
          <cell r="D17">
            <v>234468</v>
          </cell>
        </row>
        <row r="18">
          <cell r="C18">
            <v>0</v>
          </cell>
          <cell r="D18">
            <v>0</v>
          </cell>
        </row>
      </sheetData>
      <sheetData sheetId="3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199</v>
          </cell>
          <cell r="D16">
            <v>295</v>
          </cell>
        </row>
        <row r="17">
          <cell r="C17">
            <v>3843</v>
          </cell>
          <cell r="D17">
            <v>14569</v>
          </cell>
        </row>
        <row r="18">
          <cell r="C18">
            <v>0</v>
          </cell>
          <cell r="D1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biorczo"/>
      <sheetName val="Przedszkola"/>
      <sheetName val="Szkoły Podst."/>
      <sheetName val="Gimnazja"/>
      <sheetName val="ZS, Szkoły Ponadgimn"/>
      <sheetName val="Spec. Ośr. Szkolno-Wych"/>
      <sheetName val="Pałac Młodzieży"/>
      <sheetName val="Zesp. Burs Międzyszkolnych"/>
      <sheetName val="Szkolne Schr. Młodzieżowe"/>
      <sheetName val="M Por Psycholog-Ped"/>
    </sheetNames>
    <sheetDataSet>
      <sheetData sheetId="1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17</v>
          </cell>
          <cell r="D8">
            <v>9953018</v>
          </cell>
          <cell r="E8">
            <v>6233211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2</v>
          </cell>
          <cell r="D13">
            <v>79592</v>
          </cell>
          <cell r="E13">
            <v>38173</v>
          </cell>
        </row>
        <row r="14">
          <cell r="C14">
            <v>11</v>
          </cell>
          <cell r="D14">
            <v>124596</v>
          </cell>
          <cell r="E14">
            <v>124596</v>
          </cell>
        </row>
        <row r="15">
          <cell r="C15">
            <v>34</v>
          </cell>
          <cell r="D15">
            <v>160143</v>
          </cell>
          <cell r="E15">
            <v>44889</v>
          </cell>
        </row>
        <row r="16">
          <cell r="C16">
            <v>12</v>
          </cell>
          <cell r="D16">
            <v>85088</v>
          </cell>
          <cell r="E16">
            <v>82253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20244</v>
          </cell>
          <cell r="E19">
            <v>14884</v>
          </cell>
        </row>
        <row r="20">
          <cell r="D20">
            <v>733263</v>
          </cell>
          <cell r="E20">
            <v>733263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2">
        <row r="4">
          <cell r="C4">
            <v>10</v>
          </cell>
          <cell r="D4">
            <v>73776</v>
          </cell>
          <cell r="E4">
            <v>73656</v>
          </cell>
        </row>
        <row r="5">
          <cell r="C5">
            <v>1</v>
          </cell>
          <cell r="D5">
            <v>271930</v>
          </cell>
          <cell r="E5">
            <v>233109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9</v>
          </cell>
          <cell r="D7">
            <v>15839805</v>
          </cell>
          <cell r="E7">
            <v>8084364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1649466</v>
          </cell>
          <cell r="E12">
            <v>1293180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75</v>
          </cell>
          <cell r="D14">
            <v>201105</v>
          </cell>
          <cell r="E14">
            <v>176301</v>
          </cell>
        </row>
        <row r="15">
          <cell r="C15">
            <v>13</v>
          </cell>
          <cell r="D15">
            <v>58228</v>
          </cell>
          <cell r="E15">
            <v>58228</v>
          </cell>
        </row>
        <row r="16">
          <cell r="C16">
            <v>12</v>
          </cell>
          <cell r="D16">
            <v>89245</v>
          </cell>
          <cell r="E16">
            <v>89245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122534</v>
          </cell>
          <cell r="E19">
            <v>110432</v>
          </cell>
        </row>
        <row r="20">
          <cell r="D20">
            <v>1185754</v>
          </cell>
          <cell r="E20">
            <v>1178622</v>
          </cell>
        </row>
        <row r="21">
          <cell r="D21">
            <v>0</v>
          </cell>
          <cell r="E21">
            <v>0</v>
          </cell>
        </row>
        <row r="23">
          <cell r="D23">
            <v>112157</v>
          </cell>
          <cell r="E23">
            <v>112157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3">
        <row r="4">
          <cell r="C4">
            <v>0</v>
          </cell>
          <cell r="D4">
            <v>22286</v>
          </cell>
          <cell r="E4">
            <v>9081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270407</v>
          </cell>
          <cell r="E6">
            <v>234940</v>
          </cell>
        </row>
        <row r="7">
          <cell r="C7">
            <v>0</v>
          </cell>
          <cell r="D7">
            <v>4254758</v>
          </cell>
          <cell r="E7">
            <v>3545287.58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599814</v>
          </cell>
          <cell r="E12">
            <v>546773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39630</v>
          </cell>
          <cell r="E14">
            <v>39192</v>
          </cell>
        </row>
        <row r="15">
          <cell r="C15">
            <v>0</v>
          </cell>
          <cell r="D15">
            <v>1271</v>
          </cell>
          <cell r="E15">
            <v>1271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83635</v>
          </cell>
          <cell r="E19">
            <v>37611.54</v>
          </cell>
        </row>
        <row r="20">
          <cell r="D20">
            <v>594175</v>
          </cell>
          <cell r="E20">
            <v>594175</v>
          </cell>
        </row>
        <row r="21">
          <cell r="D21">
            <v>0</v>
          </cell>
          <cell r="E21">
            <v>0</v>
          </cell>
        </row>
        <row r="23">
          <cell r="D23">
            <v>39280</v>
          </cell>
          <cell r="E23">
            <v>39280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4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10</v>
          </cell>
          <cell r="D6">
            <v>5822510</v>
          </cell>
          <cell r="E6">
            <v>1567937</v>
          </cell>
        </row>
        <row r="7">
          <cell r="C7">
            <v>24</v>
          </cell>
          <cell r="D7">
            <v>24718054</v>
          </cell>
          <cell r="E7">
            <v>11209034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1</v>
          </cell>
          <cell r="D10">
            <v>267288</v>
          </cell>
          <cell r="E10">
            <v>267288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1563675</v>
          </cell>
          <cell r="E12">
            <v>1176610</v>
          </cell>
        </row>
        <row r="13">
          <cell r="C13">
            <v>12</v>
          </cell>
          <cell r="D13">
            <v>118670</v>
          </cell>
          <cell r="E13">
            <v>69530</v>
          </cell>
        </row>
        <row r="14">
          <cell r="C14">
            <v>171</v>
          </cell>
          <cell r="D14">
            <v>1298325</v>
          </cell>
          <cell r="E14">
            <v>1214557</v>
          </cell>
        </row>
        <row r="15">
          <cell r="C15">
            <v>1</v>
          </cell>
          <cell r="D15">
            <v>22680</v>
          </cell>
          <cell r="E15">
            <v>4604</v>
          </cell>
        </row>
        <row r="16">
          <cell r="C16">
            <v>28</v>
          </cell>
          <cell r="D16">
            <v>298938</v>
          </cell>
          <cell r="E16">
            <v>154138</v>
          </cell>
        </row>
        <row r="17">
          <cell r="C17">
            <v>15</v>
          </cell>
          <cell r="D17">
            <v>261757</v>
          </cell>
          <cell r="E17">
            <v>261757</v>
          </cell>
        </row>
        <row r="19">
          <cell r="D19">
            <v>888899</v>
          </cell>
          <cell r="E19">
            <v>771637</v>
          </cell>
        </row>
        <row r="20">
          <cell r="D20">
            <v>7068128</v>
          </cell>
          <cell r="E20">
            <v>7068128</v>
          </cell>
        </row>
        <row r="21">
          <cell r="D21">
            <v>0</v>
          </cell>
          <cell r="E21">
            <v>0</v>
          </cell>
        </row>
        <row r="23">
          <cell r="D23">
            <v>376225</v>
          </cell>
          <cell r="E23">
            <v>376225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5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1</v>
          </cell>
          <cell r="D7">
            <v>2074937</v>
          </cell>
          <cell r="E7">
            <v>657242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351692</v>
          </cell>
          <cell r="E12">
            <v>165329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4</v>
          </cell>
          <cell r="D14">
            <v>11153</v>
          </cell>
          <cell r="E14">
            <v>11153</v>
          </cell>
        </row>
        <row r="15">
          <cell r="C15">
            <v>11</v>
          </cell>
          <cell r="D15">
            <v>55281</v>
          </cell>
          <cell r="E15">
            <v>38855</v>
          </cell>
        </row>
        <row r="16">
          <cell r="C16">
            <v>0</v>
          </cell>
          <cell r="D16">
            <v>30612</v>
          </cell>
          <cell r="E16">
            <v>30612</v>
          </cell>
        </row>
        <row r="17">
          <cell r="C17">
            <v>0</v>
          </cell>
          <cell r="D17">
            <v>209805</v>
          </cell>
          <cell r="E17">
            <v>144474</v>
          </cell>
        </row>
        <row r="19">
          <cell r="D19">
            <v>66656</v>
          </cell>
          <cell r="E19">
            <v>56760</v>
          </cell>
        </row>
        <row r="20">
          <cell r="D20">
            <v>554794</v>
          </cell>
          <cell r="E20">
            <v>554794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6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1</v>
          </cell>
          <cell r="D9">
            <v>3770270</v>
          </cell>
          <cell r="E9">
            <v>304847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22</v>
          </cell>
          <cell r="D14">
            <v>65689</v>
          </cell>
          <cell r="E14">
            <v>65068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8</v>
          </cell>
          <cell r="D16">
            <v>7361</v>
          </cell>
          <cell r="E16">
            <v>7361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9925</v>
          </cell>
          <cell r="E19">
            <v>7221</v>
          </cell>
        </row>
        <row r="20">
          <cell r="D20">
            <v>272785</v>
          </cell>
          <cell r="E20">
            <v>272785</v>
          </cell>
        </row>
        <row r="21">
          <cell r="D21">
            <v>0</v>
          </cell>
          <cell r="E21">
            <v>0</v>
          </cell>
        </row>
        <row r="23">
          <cell r="D23">
            <v>16338</v>
          </cell>
          <cell r="E23">
            <v>16338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7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1</v>
          </cell>
          <cell r="D6">
            <v>43987</v>
          </cell>
          <cell r="E6">
            <v>15699</v>
          </cell>
        </row>
        <row r="7">
          <cell r="C7">
            <v>2</v>
          </cell>
          <cell r="D7">
            <v>2861751</v>
          </cell>
          <cell r="E7">
            <v>1657896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108150</v>
          </cell>
          <cell r="E12">
            <v>94351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5</v>
          </cell>
          <cell r="D14">
            <v>19070</v>
          </cell>
          <cell r="E14">
            <v>19070</v>
          </cell>
        </row>
        <row r="15">
          <cell r="C15">
            <v>1</v>
          </cell>
          <cell r="D15">
            <v>6740</v>
          </cell>
          <cell r="E15">
            <v>6740</v>
          </cell>
        </row>
        <row r="16">
          <cell r="C16">
            <v>3</v>
          </cell>
          <cell r="D16">
            <v>91152</v>
          </cell>
          <cell r="E16">
            <v>78171</v>
          </cell>
        </row>
        <row r="17">
          <cell r="C17">
            <v>1</v>
          </cell>
          <cell r="D17">
            <v>32390</v>
          </cell>
          <cell r="E17">
            <v>32390</v>
          </cell>
        </row>
        <row r="19">
          <cell r="D19">
            <v>84312</v>
          </cell>
          <cell r="E19">
            <v>83282</v>
          </cell>
        </row>
        <row r="20">
          <cell r="D20">
            <v>413476</v>
          </cell>
          <cell r="E20">
            <v>413476</v>
          </cell>
        </row>
        <row r="21">
          <cell r="D21">
            <v>0</v>
          </cell>
          <cell r="E21">
            <v>0</v>
          </cell>
        </row>
        <row r="23">
          <cell r="D23">
            <v>20852</v>
          </cell>
          <cell r="E23">
            <v>20852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8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106092</v>
          </cell>
          <cell r="E20">
            <v>106092</v>
          </cell>
        </row>
        <row r="21">
          <cell r="D21">
            <v>0</v>
          </cell>
          <cell r="E21">
            <v>0</v>
          </cell>
        </row>
        <row r="23">
          <cell r="D23">
            <v>2072</v>
          </cell>
          <cell r="E23">
            <v>2072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9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1</v>
          </cell>
          <cell r="D6">
            <v>13924.97</v>
          </cell>
          <cell r="E6">
            <v>8779.81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1754.91</v>
          </cell>
          <cell r="E12">
            <v>1108.28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24</v>
          </cell>
          <cell r="D16">
            <v>82661.33</v>
          </cell>
          <cell r="E16">
            <v>55873.54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7000</v>
          </cell>
          <cell r="E19">
            <v>2187.6</v>
          </cell>
        </row>
        <row r="20">
          <cell r="D20">
            <v>72864.4</v>
          </cell>
          <cell r="E20">
            <v>72864.4</v>
          </cell>
        </row>
        <row r="21">
          <cell r="D21">
            <v>0</v>
          </cell>
          <cell r="E21">
            <v>0</v>
          </cell>
        </row>
        <row r="23">
          <cell r="D23">
            <v>435.2</v>
          </cell>
          <cell r="E23">
            <v>435.2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biorczo"/>
      <sheetName val="Przedszkola"/>
      <sheetName val="Szkoły Podst."/>
      <sheetName val="Gimnazja"/>
      <sheetName val="ZS, Szkoły Ponadgimn"/>
      <sheetName val="Spec. Ośr. Szkolno-Wych"/>
      <sheetName val="Pałac Młodzieży"/>
      <sheetName val="Zesp. Burs Międzyszkolnych"/>
      <sheetName val="Szkolne Schr. Młodzieżowe"/>
      <sheetName val="M Por Psycholog-Ped"/>
    </sheetNames>
    <sheetDataSet>
      <sheetData sheetId="1">
        <row r="5">
          <cell r="C5">
            <v>170</v>
          </cell>
          <cell r="D5">
            <v>210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23924</v>
          </cell>
          <cell r="D8">
            <v>27260</v>
          </cell>
        </row>
        <row r="9">
          <cell r="C9">
            <v>0</v>
          </cell>
          <cell r="D9">
            <v>0</v>
          </cell>
        </row>
        <row r="11">
          <cell r="C11">
            <v>90338</v>
          </cell>
          <cell r="D11">
            <v>62346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5800</v>
          </cell>
          <cell r="D14">
            <v>5800</v>
          </cell>
        </row>
        <row r="16">
          <cell r="C16">
            <v>7732</v>
          </cell>
          <cell r="D16">
            <v>9318</v>
          </cell>
        </row>
        <row r="17">
          <cell r="C17">
            <v>716158</v>
          </cell>
          <cell r="D17">
            <v>1154864</v>
          </cell>
        </row>
        <row r="18">
          <cell r="C18">
            <v>0</v>
          </cell>
          <cell r="D18">
            <v>0</v>
          </cell>
        </row>
      </sheetData>
      <sheetData sheetId="2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37410</v>
          </cell>
          <cell r="D11">
            <v>44322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319035</v>
          </cell>
          <cell r="D14">
            <v>325230</v>
          </cell>
        </row>
        <row r="16">
          <cell r="C16">
            <v>2754</v>
          </cell>
          <cell r="D16">
            <v>2275</v>
          </cell>
        </row>
        <row r="17">
          <cell r="C17">
            <v>1673136</v>
          </cell>
          <cell r="D17">
            <v>1506181</v>
          </cell>
        </row>
        <row r="18">
          <cell r="C18">
            <v>0</v>
          </cell>
          <cell r="D18">
            <v>0</v>
          </cell>
        </row>
      </sheetData>
      <sheetData sheetId="3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8262</v>
          </cell>
          <cell r="D11">
            <v>11860.55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29991</v>
          </cell>
          <cell r="D14">
            <v>32166</v>
          </cell>
        </row>
        <row r="16">
          <cell r="C16">
            <v>2812</v>
          </cell>
          <cell r="D16">
            <v>3425</v>
          </cell>
        </row>
        <row r="17">
          <cell r="C17">
            <v>678364</v>
          </cell>
          <cell r="D17">
            <v>667664.5</v>
          </cell>
        </row>
        <row r="18">
          <cell r="C18">
            <v>0</v>
          </cell>
          <cell r="D18">
            <v>0</v>
          </cell>
        </row>
      </sheetData>
      <sheetData sheetId="4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338</v>
          </cell>
          <cell r="D16">
            <v>500</v>
          </cell>
        </row>
        <row r="17">
          <cell r="C17">
            <v>261235</v>
          </cell>
          <cell r="D17">
            <v>198268</v>
          </cell>
        </row>
        <row r="18">
          <cell r="C18">
            <v>0</v>
          </cell>
          <cell r="D18">
            <v>0</v>
          </cell>
        </row>
      </sheetData>
      <sheetData sheetId="5">
        <row r="5">
          <cell r="C5">
            <v>7381</v>
          </cell>
          <cell r="D5">
            <v>7176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1000</v>
          </cell>
          <cell r="D9">
            <v>1000</v>
          </cell>
        </row>
        <row r="11">
          <cell r="C11">
            <v>481</v>
          </cell>
          <cell r="D11">
            <v>40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520</v>
          </cell>
          <cell r="D14">
            <v>1273</v>
          </cell>
        </row>
        <row r="16">
          <cell r="C16">
            <v>2000</v>
          </cell>
          <cell r="D16">
            <v>2000</v>
          </cell>
        </row>
        <row r="17">
          <cell r="C17">
            <v>385814</v>
          </cell>
          <cell r="D17">
            <v>214379</v>
          </cell>
        </row>
        <row r="18">
          <cell r="C18">
            <v>0</v>
          </cell>
          <cell r="D18">
            <v>0</v>
          </cell>
        </row>
      </sheetData>
      <sheetData sheetId="6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127201.66</v>
          </cell>
          <cell r="D17">
            <v>117401.16</v>
          </cell>
        </row>
        <row r="18">
          <cell r="C18">
            <v>0</v>
          </cell>
          <cell r="D18">
            <v>0</v>
          </cell>
        </row>
      </sheetData>
      <sheetData sheetId="7">
        <row r="5">
          <cell r="C5">
            <v>13559</v>
          </cell>
          <cell r="D5">
            <v>8039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8380</v>
          </cell>
          <cell r="D8">
            <v>10763</v>
          </cell>
        </row>
        <row r="9">
          <cell r="C9">
            <v>0</v>
          </cell>
          <cell r="D9">
            <v>0</v>
          </cell>
        </row>
        <row r="11">
          <cell r="C11">
            <v>330</v>
          </cell>
          <cell r="D11">
            <v>677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997</v>
          </cell>
          <cell r="D16">
            <v>977</v>
          </cell>
        </row>
        <row r="17">
          <cell r="C17">
            <v>401683</v>
          </cell>
          <cell r="D17">
            <v>531730</v>
          </cell>
        </row>
        <row r="18">
          <cell r="C18">
            <v>0</v>
          </cell>
          <cell r="D18">
            <v>0</v>
          </cell>
        </row>
      </sheetData>
      <sheetData sheetId="8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1871</v>
          </cell>
        </row>
        <row r="14">
          <cell r="C14">
            <v>1665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22822</v>
          </cell>
          <cell r="D17">
            <v>20976</v>
          </cell>
        </row>
        <row r="18">
          <cell r="C18">
            <v>0</v>
          </cell>
          <cell r="D18">
            <v>0</v>
          </cell>
        </row>
      </sheetData>
      <sheetData sheetId="9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387.56</v>
          </cell>
          <cell r="D11">
            <v>812.58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500</v>
          </cell>
          <cell r="D16">
            <v>500</v>
          </cell>
        </row>
        <row r="17">
          <cell r="C17">
            <v>440570.09</v>
          </cell>
          <cell r="D17">
            <v>541527.43</v>
          </cell>
        </row>
        <row r="18">
          <cell r="C18">
            <v>0</v>
          </cell>
          <cell r="D1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biorczo"/>
      <sheetName val="Centrum Kultury 105"/>
      <sheetName val="BTD"/>
      <sheetName val="Bibl. Publiczna"/>
      <sheetName val="Muzeum"/>
      <sheetName val="Filharmonia"/>
    </sheetNames>
    <sheetDataSet>
      <sheetData sheetId="1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3</v>
          </cell>
          <cell r="D9">
            <v>18647653</v>
          </cell>
          <cell r="E9">
            <v>3507488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893439</v>
          </cell>
          <cell r="E12">
            <v>893439</v>
          </cell>
        </row>
        <row r="13">
          <cell r="C13">
            <v>5</v>
          </cell>
          <cell r="D13">
            <v>39987</v>
          </cell>
          <cell r="E13">
            <v>31205</v>
          </cell>
        </row>
        <row r="14">
          <cell r="C14">
            <v>70</v>
          </cell>
          <cell r="D14">
            <v>328770</v>
          </cell>
          <cell r="E14">
            <v>295346</v>
          </cell>
        </row>
        <row r="15">
          <cell r="C15">
            <v>7</v>
          </cell>
          <cell r="D15">
            <v>113928</v>
          </cell>
          <cell r="E15">
            <v>103016</v>
          </cell>
        </row>
        <row r="16">
          <cell r="C16">
            <v>149</v>
          </cell>
          <cell r="D16">
            <v>1577184</v>
          </cell>
          <cell r="E16">
            <v>1122737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189476</v>
          </cell>
          <cell r="E19">
            <v>81158</v>
          </cell>
        </row>
        <row r="20">
          <cell r="D20">
            <v>454587</v>
          </cell>
          <cell r="E20">
            <v>366081</v>
          </cell>
        </row>
        <row r="21">
          <cell r="D21">
            <v>0</v>
          </cell>
          <cell r="E21">
            <v>0</v>
          </cell>
        </row>
        <row r="23">
          <cell r="D23">
            <v>91792</v>
          </cell>
          <cell r="E23">
            <v>56312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2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3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2</v>
          </cell>
          <cell r="D6">
            <v>3068269</v>
          </cell>
          <cell r="E6">
            <v>1313993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483</v>
          </cell>
          <cell r="D14">
            <v>968245</v>
          </cell>
          <cell r="E14">
            <v>878930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13</v>
          </cell>
          <cell r="D16">
            <v>128104</v>
          </cell>
          <cell r="E16">
            <v>102731</v>
          </cell>
        </row>
        <row r="17">
          <cell r="C17">
            <v>2</v>
          </cell>
          <cell r="D17">
            <v>49602</v>
          </cell>
          <cell r="E17">
            <v>49602</v>
          </cell>
        </row>
        <row r="19">
          <cell r="D19">
            <v>671741</v>
          </cell>
          <cell r="E19">
            <v>487892</v>
          </cell>
        </row>
        <row r="20">
          <cell r="D20">
            <v>2519709</v>
          </cell>
          <cell r="E20">
            <v>2519709</v>
          </cell>
        </row>
        <row r="21">
          <cell r="D21">
            <v>0</v>
          </cell>
          <cell r="E21">
            <v>0</v>
          </cell>
        </row>
        <row r="23">
          <cell r="D23">
            <v>17918</v>
          </cell>
          <cell r="E23">
            <v>17918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4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6</v>
          </cell>
          <cell r="D9">
            <v>2788583</v>
          </cell>
          <cell r="E9">
            <v>1897887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309903</v>
          </cell>
          <cell r="E12">
            <v>67409</v>
          </cell>
        </row>
        <row r="13">
          <cell r="C13">
            <v>1</v>
          </cell>
          <cell r="D13">
            <v>28868</v>
          </cell>
          <cell r="E13">
            <v>12630</v>
          </cell>
        </row>
        <row r="14">
          <cell r="C14">
            <v>43</v>
          </cell>
          <cell r="D14">
            <v>108953</v>
          </cell>
          <cell r="E14">
            <v>70341</v>
          </cell>
        </row>
        <row r="15">
          <cell r="C15">
            <v>1</v>
          </cell>
          <cell r="D15">
            <v>6338</v>
          </cell>
          <cell r="E15">
            <v>6338</v>
          </cell>
        </row>
        <row r="16">
          <cell r="C16">
            <v>7</v>
          </cell>
          <cell r="D16">
            <v>97884</v>
          </cell>
          <cell r="E16">
            <v>83261</v>
          </cell>
        </row>
        <row r="17">
          <cell r="C17">
            <v>1</v>
          </cell>
          <cell r="D17">
            <v>48001</v>
          </cell>
          <cell r="E17">
            <v>48001</v>
          </cell>
        </row>
        <row r="19">
          <cell r="D19">
            <v>75928</v>
          </cell>
          <cell r="E19">
            <v>42278</v>
          </cell>
        </row>
        <row r="20">
          <cell r="D20">
            <v>0</v>
          </cell>
          <cell r="E20">
            <v>0</v>
          </cell>
        </row>
        <row r="21">
          <cell r="D21">
            <v>500529</v>
          </cell>
          <cell r="E21">
            <v>0</v>
          </cell>
        </row>
        <row r="23">
          <cell r="D23">
            <v>39525</v>
          </cell>
          <cell r="E23">
            <v>20771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5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24</v>
          </cell>
          <cell r="D14">
            <v>82034</v>
          </cell>
          <cell r="E14">
            <v>76861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</v>
          </cell>
          <cell r="D16">
            <v>8569</v>
          </cell>
          <cell r="E16">
            <v>4989</v>
          </cell>
        </row>
        <row r="17">
          <cell r="C17">
            <v>2</v>
          </cell>
          <cell r="D17">
            <v>50259</v>
          </cell>
          <cell r="E17">
            <v>23961</v>
          </cell>
        </row>
        <row r="19">
          <cell r="D19">
            <v>397811</v>
          </cell>
          <cell r="E19">
            <v>198697</v>
          </cell>
        </row>
        <row r="20">
          <cell r="D20">
            <v>22156</v>
          </cell>
          <cell r="E20">
            <v>19653</v>
          </cell>
        </row>
        <row r="21">
          <cell r="D21">
            <v>0</v>
          </cell>
          <cell r="E21">
            <v>0</v>
          </cell>
        </row>
        <row r="23">
          <cell r="D23">
            <v>18311</v>
          </cell>
          <cell r="E23">
            <v>10315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biorczo"/>
      <sheetName val="Centrum Kultury 105"/>
      <sheetName val="BTD"/>
      <sheetName val="Bibl. Publiczna"/>
      <sheetName val="Muzeum"/>
      <sheetName val="Filharmonia"/>
    </sheetNames>
    <sheetDataSet>
      <sheetData sheetId="1">
        <row r="5">
          <cell r="C5">
            <v>0</v>
          </cell>
          <cell r="D5">
            <v>9824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12763</v>
          </cell>
          <cell r="D8">
            <v>7294</v>
          </cell>
        </row>
        <row r="9">
          <cell r="C9">
            <v>0</v>
          </cell>
          <cell r="D9">
            <v>0</v>
          </cell>
        </row>
        <row r="11">
          <cell r="C11">
            <v>126791</v>
          </cell>
          <cell r="D11">
            <v>202502</v>
          </cell>
        </row>
        <row r="12">
          <cell r="C12">
            <v>49246</v>
          </cell>
          <cell r="D12">
            <v>54637</v>
          </cell>
        </row>
        <row r="13">
          <cell r="C13">
            <v>0</v>
          </cell>
          <cell r="D13">
            <v>0</v>
          </cell>
        </row>
        <row r="14">
          <cell r="C14">
            <v>38075</v>
          </cell>
          <cell r="D14">
            <v>27068</v>
          </cell>
        </row>
        <row r="16">
          <cell r="C16">
            <v>790</v>
          </cell>
          <cell r="D16">
            <v>33650</v>
          </cell>
        </row>
        <row r="17">
          <cell r="C17">
            <v>6268</v>
          </cell>
          <cell r="D17">
            <v>646</v>
          </cell>
        </row>
        <row r="18">
          <cell r="C18">
            <v>0</v>
          </cell>
          <cell r="D18">
            <v>0</v>
          </cell>
        </row>
      </sheetData>
      <sheetData sheetId="2">
        <row r="5">
          <cell r="C5">
            <v>39980</v>
          </cell>
          <cell r="D5">
            <v>17949</v>
          </cell>
        </row>
        <row r="6">
          <cell r="C6">
            <v>0</v>
          </cell>
          <cell r="D6">
            <v>0</v>
          </cell>
        </row>
        <row r="7">
          <cell r="C7">
            <v>342775</v>
          </cell>
          <cell r="D7">
            <v>102984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45145</v>
          </cell>
          <cell r="D11">
            <v>47733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9539</v>
          </cell>
        </row>
        <row r="16">
          <cell r="C16">
            <v>20610</v>
          </cell>
          <cell r="D16">
            <v>10938</v>
          </cell>
        </row>
        <row r="17">
          <cell r="C17">
            <v>35640</v>
          </cell>
          <cell r="D17">
            <v>59912</v>
          </cell>
        </row>
        <row r="18">
          <cell r="C18">
            <v>0</v>
          </cell>
          <cell r="D18">
            <v>0</v>
          </cell>
        </row>
      </sheetData>
      <sheetData sheetId="3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2522</v>
          </cell>
          <cell r="D9">
            <v>676</v>
          </cell>
        </row>
        <row r="11">
          <cell r="C11">
            <v>0</v>
          </cell>
          <cell r="D11">
            <v>548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82702</v>
          </cell>
          <cell r="D14">
            <v>100908</v>
          </cell>
        </row>
        <row r="16">
          <cell r="C16">
            <v>4748</v>
          </cell>
          <cell r="D16">
            <v>1679</v>
          </cell>
        </row>
        <row r="17">
          <cell r="C17">
            <v>537130</v>
          </cell>
          <cell r="D17">
            <v>346864</v>
          </cell>
        </row>
        <row r="18">
          <cell r="C18">
            <v>0</v>
          </cell>
          <cell r="D18">
            <v>0</v>
          </cell>
        </row>
      </sheetData>
      <sheetData sheetId="4">
        <row r="5">
          <cell r="C5">
            <v>1246</v>
          </cell>
          <cell r="D5">
            <v>1246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18656</v>
          </cell>
          <cell r="D8">
            <v>16556</v>
          </cell>
        </row>
        <row r="9">
          <cell r="C9">
            <v>0</v>
          </cell>
          <cell r="D9">
            <v>0</v>
          </cell>
        </row>
        <row r="11">
          <cell r="C11">
            <v>12235</v>
          </cell>
          <cell r="D11">
            <v>29906</v>
          </cell>
        </row>
        <row r="12">
          <cell r="C12">
            <v>8799</v>
          </cell>
          <cell r="D12">
            <v>18270</v>
          </cell>
        </row>
        <row r="13">
          <cell r="C13">
            <v>0</v>
          </cell>
          <cell r="D13">
            <v>0</v>
          </cell>
        </row>
        <row r="14">
          <cell r="C14">
            <v>65350</v>
          </cell>
          <cell r="D14">
            <v>72819</v>
          </cell>
        </row>
        <row r="16">
          <cell r="C16">
            <v>642</v>
          </cell>
          <cell r="D16">
            <v>10105</v>
          </cell>
        </row>
        <row r="17">
          <cell r="C17">
            <v>162740</v>
          </cell>
          <cell r="D17">
            <v>65283</v>
          </cell>
        </row>
        <row r="18">
          <cell r="C18">
            <v>144</v>
          </cell>
          <cell r="D18">
            <v>0</v>
          </cell>
        </row>
      </sheetData>
      <sheetData sheetId="5">
        <row r="5">
          <cell r="C5">
            <v>2984</v>
          </cell>
          <cell r="D5">
            <v>2327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38580</v>
          </cell>
        </row>
        <row r="12">
          <cell r="C12">
            <v>11619</v>
          </cell>
          <cell r="D12">
            <v>6692</v>
          </cell>
        </row>
        <row r="13">
          <cell r="C13">
            <v>0</v>
          </cell>
          <cell r="D13">
            <v>0</v>
          </cell>
        </row>
        <row r="14">
          <cell r="C14">
            <v>6288</v>
          </cell>
          <cell r="D14">
            <v>8409</v>
          </cell>
        </row>
        <row r="16">
          <cell r="C16">
            <v>4113</v>
          </cell>
          <cell r="D16">
            <v>7374</v>
          </cell>
        </row>
        <row r="17">
          <cell r="C17">
            <v>66409</v>
          </cell>
          <cell r="D17">
            <v>241785</v>
          </cell>
        </row>
        <row r="18">
          <cell r="C18">
            <v>0</v>
          </cell>
          <cell r="D18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90" workbookViewId="0" topLeftCell="A33">
      <selection activeCell="A39" sqref="A39:A40"/>
    </sheetView>
  </sheetViews>
  <sheetFormatPr defaultColWidth="9.140625" defaultRowHeight="12.75"/>
  <cols>
    <col min="1" max="1" width="5.00390625" style="51" customWidth="1"/>
    <col min="2" max="2" width="58.7109375" style="51" customWidth="1"/>
    <col min="3" max="3" width="17.28125" style="51" customWidth="1"/>
    <col min="4" max="4" width="21.28125" style="51" customWidth="1"/>
    <col min="5" max="6" width="17.28125" style="51" customWidth="1"/>
    <col min="7" max="7" width="14.57421875" style="51" customWidth="1"/>
    <col min="8" max="8" width="13.7109375" style="51" customWidth="1"/>
    <col min="9" max="16384" width="9.140625" style="51" customWidth="1"/>
  </cols>
  <sheetData>
    <row r="1" spans="1:8" s="107" customFormat="1" ht="20.25">
      <c r="A1" s="289" t="s">
        <v>172</v>
      </c>
      <c r="B1" s="289"/>
      <c r="C1" s="289"/>
      <c r="D1" s="289"/>
      <c r="E1" s="289"/>
      <c r="F1" s="289"/>
      <c r="G1" s="289"/>
      <c r="H1" s="289"/>
    </row>
    <row r="2" ht="13.5" thickBot="1">
      <c r="H2" s="52" t="s">
        <v>63</v>
      </c>
    </row>
    <row r="3" spans="1:8" ht="39" customHeight="1" thickBot="1" thickTop="1">
      <c r="A3" s="299" t="s">
        <v>0</v>
      </c>
      <c r="B3" s="288"/>
      <c r="C3" s="290" t="s">
        <v>5</v>
      </c>
      <c r="D3" s="298"/>
      <c r="E3" s="294" t="s">
        <v>6</v>
      </c>
      <c r="F3" s="296" t="s">
        <v>7</v>
      </c>
      <c r="G3" s="292" t="s">
        <v>4</v>
      </c>
      <c r="H3" s="293"/>
    </row>
    <row r="4" spans="1:8" ht="22.5" customHeight="1" thickBot="1" thickTop="1">
      <c r="A4" s="285"/>
      <c r="B4" s="286"/>
      <c r="C4" s="32" t="s">
        <v>3</v>
      </c>
      <c r="D4" s="31" t="s">
        <v>62</v>
      </c>
      <c r="E4" s="295"/>
      <c r="F4" s="297"/>
      <c r="G4" s="31" t="s">
        <v>3</v>
      </c>
      <c r="H4" s="33" t="s">
        <v>62</v>
      </c>
    </row>
    <row r="5" spans="1:8" ht="18.75" customHeight="1" thickBot="1" thickTop="1">
      <c r="A5" s="199" t="s">
        <v>8</v>
      </c>
      <c r="B5" s="260" t="s">
        <v>9</v>
      </c>
      <c r="C5" s="261">
        <f>C6+C7+C8+C9+C10+C11+C12+C13</f>
        <v>299725031</v>
      </c>
      <c r="D5" s="263">
        <f>D6+D7+D8+D9+D10+D11+D12+D13</f>
        <v>297666006.16300005</v>
      </c>
      <c r="E5" s="59">
        <f>D5-C5</f>
        <v>-2059024.8369999528</v>
      </c>
      <c r="F5" s="264">
        <f>D5/C5*100</f>
        <v>99.31302873499412</v>
      </c>
      <c r="G5" s="265">
        <v>38.34424702191223</v>
      </c>
      <c r="H5" s="60">
        <f>D5*100/D37</f>
        <v>36.83284240190582</v>
      </c>
    </row>
    <row r="6" spans="1:8" ht="15" customHeight="1" thickTop="1">
      <c r="A6" s="201" t="s">
        <v>10</v>
      </c>
      <c r="B6" s="25" t="s">
        <v>11</v>
      </c>
      <c r="C6" s="13">
        <v>25040100</v>
      </c>
      <c r="D6" s="266">
        <v>25040100</v>
      </c>
      <c r="E6" s="11">
        <f aca="true" t="shared" si="0" ref="E6:E32">D6-C6</f>
        <v>0</v>
      </c>
      <c r="F6" s="2">
        <f>D6/C6*100</f>
        <v>100</v>
      </c>
      <c r="G6" s="1">
        <v>3.141204907573645</v>
      </c>
      <c r="H6" s="7">
        <f>D6*100/D37</f>
        <v>3.098432598725826</v>
      </c>
    </row>
    <row r="7" spans="1:8" ht="15" customHeight="1">
      <c r="A7" s="205" t="s">
        <v>12</v>
      </c>
      <c r="B7" s="25" t="s">
        <v>13</v>
      </c>
      <c r="C7" s="14">
        <v>32532664</v>
      </c>
      <c r="D7" s="207">
        <v>33381884.844000004</v>
      </c>
      <c r="E7" s="11">
        <f t="shared" si="0"/>
        <v>849220.8440000042</v>
      </c>
      <c r="F7" s="2">
        <f>D7/C7*100</f>
        <v>102.61036367633467</v>
      </c>
      <c r="G7" s="3">
        <v>3.9444450525138306</v>
      </c>
      <c r="H7" s="4">
        <f>D7*100/D37</f>
        <v>4.130635269330442</v>
      </c>
    </row>
    <row r="8" spans="1:8" ht="15" customHeight="1">
      <c r="A8" s="205" t="s">
        <v>14</v>
      </c>
      <c r="B8" s="27" t="s">
        <v>15</v>
      </c>
      <c r="C8" s="15">
        <v>12376800</v>
      </c>
      <c r="D8" s="207">
        <v>12376800</v>
      </c>
      <c r="E8" s="11">
        <f t="shared" si="0"/>
        <v>0</v>
      </c>
      <c r="F8" s="2">
        <f>D8/C8*100</f>
        <v>100</v>
      </c>
      <c r="G8" s="3">
        <v>1.5526321739952111</v>
      </c>
      <c r="H8" s="4">
        <f>D8*100/D37</f>
        <v>1.5314907124136807</v>
      </c>
    </row>
    <row r="9" spans="1:8" ht="15" customHeight="1">
      <c r="A9" s="205" t="s">
        <v>16</v>
      </c>
      <c r="B9" s="27" t="s">
        <v>17</v>
      </c>
      <c r="C9" s="13">
        <v>10922614</v>
      </c>
      <c r="D9" s="207">
        <v>10922614.23</v>
      </c>
      <c r="E9" s="11">
        <f t="shared" si="0"/>
        <v>0.23000000044703484</v>
      </c>
      <c r="F9" s="2">
        <f>D9/C9*100</f>
        <v>100.00000210572304</v>
      </c>
      <c r="G9" s="3">
        <v>1.3691776332677361</v>
      </c>
      <c r="H9" s="4">
        <f>D9*100/D37</f>
        <v>1.351551471181768</v>
      </c>
    </row>
    <row r="10" spans="1:8" ht="15" customHeight="1">
      <c r="A10" s="205" t="s">
        <v>18</v>
      </c>
      <c r="B10" s="27" t="s">
        <v>19</v>
      </c>
      <c r="C10" s="15">
        <v>35943270</v>
      </c>
      <c r="D10" s="207">
        <v>35637712</v>
      </c>
      <c r="E10" s="11">
        <f t="shared" si="0"/>
        <v>-305558</v>
      </c>
      <c r="F10" s="2">
        <f aca="true" t="shared" si="1" ref="F10:F37">D10/C10*100</f>
        <v>99.14988814317674</v>
      </c>
      <c r="G10" s="3">
        <v>4.508974649392157</v>
      </c>
      <c r="H10" s="4">
        <f>D10*100/D37</f>
        <v>4.409768675237022</v>
      </c>
    </row>
    <row r="11" spans="1:8" ht="15" customHeight="1">
      <c r="A11" s="205" t="s">
        <v>20</v>
      </c>
      <c r="B11" s="27" t="s">
        <v>21</v>
      </c>
      <c r="C11" s="15">
        <v>174248526</v>
      </c>
      <c r="D11" s="207">
        <v>171657140.984</v>
      </c>
      <c r="E11" s="11">
        <f t="shared" si="0"/>
        <v>-2591385.0160000026</v>
      </c>
      <c r="F11" s="2">
        <f t="shared" si="1"/>
        <v>98.51282241779192</v>
      </c>
      <c r="G11" s="3">
        <v>22.74130916655818</v>
      </c>
      <c r="H11" s="4">
        <f>D11*100/D37</f>
        <v>21.240653249344078</v>
      </c>
    </row>
    <row r="12" spans="1:8" ht="15" customHeight="1">
      <c r="A12" s="205" t="s">
        <v>22</v>
      </c>
      <c r="B12" s="27" t="s">
        <v>23</v>
      </c>
      <c r="C12" s="15">
        <v>3094200</v>
      </c>
      <c r="D12" s="207">
        <v>3117120</v>
      </c>
      <c r="E12" s="11">
        <f t="shared" si="0"/>
        <v>22920</v>
      </c>
      <c r="F12" s="2">
        <f t="shared" si="1"/>
        <v>100.74074074074073</v>
      </c>
      <c r="G12" s="3">
        <v>0.3881580434988028</v>
      </c>
      <c r="H12" s="4">
        <f>D12*100/D37</f>
        <v>0.38570877201529735</v>
      </c>
    </row>
    <row r="13" spans="1:8" ht="15" customHeight="1" thickBot="1">
      <c r="A13" s="267" t="s">
        <v>24</v>
      </c>
      <c r="B13" s="48" t="s">
        <v>25</v>
      </c>
      <c r="C13" s="14">
        <v>5566857</v>
      </c>
      <c r="D13" s="212">
        <v>5532634.1049999995</v>
      </c>
      <c r="E13" s="12">
        <f t="shared" si="0"/>
        <v>-34222.895000000484</v>
      </c>
      <c r="F13" s="5">
        <f t="shared" si="1"/>
        <v>99.38523847478028</v>
      </c>
      <c r="G13" s="9">
        <v>0.6983453951126672</v>
      </c>
      <c r="H13" s="10">
        <f>D13*100/D37</f>
        <v>0.6846016536577044</v>
      </c>
    </row>
    <row r="14" spans="1:8" ht="18.75" customHeight="1" thickBot="1" thickTop="1">
      <c r="A14" s="268" t="s">
        <v>26</v>
      </c>
      <c r="B14" s="269" t="s">
        <v>61</v>
      </c>
      <c r="C14" s="261">
        <f>C15+C17+C18+C19+C20+C21+C22</f>
        <v>117605119</v>
      </c>
      <c r="D14" s="270">
        <f>D15+D16+D17+D18+D19+D20+D21+D22</f>
        <v>113427815.02214584</v>
      </c>
      <c r="E14" s="59">
        <f t="shared" si="0"/>
        <v>-4177303.9778541625</v>
      </c>
      <c r="F14" s="264">
        <f t="shared" si="1"/>
        <v>96.4480253807199</v>
      </c>
      <c r="G14" s="265">
        <v>15.078241688722075</v>
      </c>
      <c r="H14" s="60">
        <f>D14*100/D37</f>
        <v>14.035424765350763</v>
      </c>
    </row>
    <row r="15" spans="1:8" ht="15" customHeight="1" thickTop="1">
      <c r="A15" s="201" t="s">
        <v>10</v>
      </c>
      <c r="B15" s="42" t="s">
        <v>27</v>
      </c>
      <c r="C15" s="13">
        <v>43585116</v>
      </c>
      <c r="D15" s="17">
        <v>46887526</v>
      </c>
      <c r="E15" s="11">
        <f t="shared" si="0"/>
        <v>3302410</v>
      </c>
      <c r="F15" s="2">
        <f t="shared" si="1"/>
        <v>107.57692144263193</v>
      </c>
      <c r="G15" s="1">
        <v>5.800690152829232</v>
      </c>
      <c r="H15" s="7">
        <f>D15*100/D37</f>
        <v>5.801807462110964</v>
      </c>
    </row>
    <row r="16" spans="1:8" ht="15" customHeight="1">
      <c r="A16" s="205" t="s">
        <v>12</v>
      </c>
      <c r="B16" s="25" t="s">
        <v>28</v>
      </c>
      <c r="C16" s="15">
        <v>0</v>
      </c>
      <c r="D16" s="18">
        <v>38821</v>
      </c>
      <c r="E16" s="23">
        <f t="shared" si="0"/>
        <v>38821</v>
      </c>
      <c r="F16" s="24">
        <v>0</v>
      </c>
      <c r="G16" s="3">
        <v>5.800690152829232</v>
      </c>
      <c r="H16" s="4">
        <v>0</v>
      </c>
    </row>
    <row r="17" spans="1:8" ht="15" customHeight="1">
      <c r="A17" s="205" t="s">
        <v>14</v>
      </c>
      <c r="B17" s="43" t="s">
        <v>29</v>
      </c>
      <c r="C17" s="15">
        <v>7192120</v>
      </c>
      <c r="D17" s="18">
        <v>17764984.602145836</v>
      </c>
      <c r="E17" s="11">
        <f t="shared" si="0"/>
        <v>10572864.602145836</v>
      </c>
      <c r="F17" s="2">
        <f t="shared" si="1"/>
        <v>247.00623185021712</v>
      </c>
      <c r="G17" s="3">
        <v>1.173883782970328</v>
      </c>
      <c r="H17" s="4">
        <f>D17*100/D37</f>
        <v>2.1982183540461504</v>
      </c>
    </row>
    <row r="18" spans="1:8" ht="15" customHeight="1">
      <c r="A18" s="205" t="s">
        <v>16</v>
      </c>
      <c r="B18" s="43" t="s">
        <v>30</v>
      </c>
      <c r="C18" s="15">
        <v>28819051</v>
      </c>
      <c r="D18" s="18">
        <v>24595481.42</v>
      </c>
      <c r="E18" s="11">
        <f t="shared" si="0"/>
        <v>-4223569.579999998</v>
      </c>
      <c r="F18" s="2">
        <f t="shared" si="1"/>
        <v>85.34452234391757</v>
      </c>
      <c r="G18" s="3">
        <v>3.8967232653121133</v>
      </c>
      <c r="H18" s="4">
        <f>D18*100/D37</f>
        <v>3.0434160172316953</v>
      </c>
    </row>
    <row r="19" spans="1:8" ht="15" customHeight="1">
      <c r="A19" s="205" t="s">
        <v>18</v>
      </c>
      <c r="B19" s="43" t="s">
        <v>31</v>
      </c>
      <c r="C19" s="15">
        <v>3691056</v>
      </c>
      <c r="D19" s="18">
        <v>3719807</v>
      </c>
      <c r="E19" s="11">
        <f t="shared" si="0"/>
        <v>28751</v>
      </c>
      <c r="F19" s="2">
        <f t="shared" si="1"/>
        <v>100.77893697630162</v>
      </c>
      <c r="G19" s="3">
        <v>0.48432243624557136</v>
      </c>
      <c r="H19" s="4">
        <f>D19*100/D37</f>
        <v>0.46028455436553845</v>
      </c>
    </row>
    <row r="20" spans="1:8" ht="15" customHeight="1">
      <c r="A20" s="205" t="s">
        <v>20</v>
      </c>
      <c r="B20" s="43" t="s">
        <v>32</v>
      </c>
      <c r="C20" s="15">
        <v>20624073</v>
      </c>
      <c r="D20" s="18">
        <v>19496284</v>
      </c>
      <c r="E20" s="11">
        <f t="shared" si="0"/>
        <v>-1127789</v>
      </c>
      <c r="F20" s="2">
        <f t="shared" si="1"/>
        <v>94.53168634536931</v>
      </c>
      <c r="G20" s="3">
        <v>2.9055700685514427</v>
      </c>
      <c r="H20" s="4">
        <f>D20*100/D37</f>
        <v>2.41244731049863</v>
      </c>
    </row>
    <row r="21" spans="1:8" ht="15" customHeight="1">
      <c r="A21" s="205" t="s">
        <v>22</v>
      </c>
      <c r="B21" s="43" t="s">
        <v>33</v>
      </c>
      <c r="C21" s="15">
        <v>13348719</v>
      </c>
      <c r="D21" s="18">
        <v>0</v>
      </c>
      <c r="E21" s="11">
        <f t="shared" si="0"/>
        <v>-13348719</v>
      </c>
      <c r="F21" s="2">
        <f t="shared" si="1"/>
        <v>0</v>
      </c>
      <c r="G21" s="3">
        <v>0.6129744604690067</v>
      </c>
      <c r="H21" s="4">
        <f>D21*100/D37</f>
        <v>0</v>
      </c>
    </row>
    <row r="22" spans="1:8" ht="15" customHeight="1">
      <c r="A22" s="205" t="s">
        <v>24</v>
      </c>
      <c r="B22" s="43" t="s">
        <v>34</v>
      </c>
      <c r="C22" s="15">
        <v>344984</v>
      </c>
      <c r="D22" s="18">
        <v>924911</v>
      </c>
      <c r="E22" s="11">
        <f t="shared" si="0"/>
        <v>579927</v>
      </c>
      <c r="F22" s="2">
        <f t="shared" si="1"/>
        <v>268.10257867031515</v>
      </c>
      <c r="G22" s="3">
        <v>0.20407752234438076</v>
      </c>
      <c r="H22" s="4">
        <f>D22*100/D37</f>
        <v>0.11444740209983596</v>
      </c>
    </row>
    <row r="23" spans="1:8" ht="18.75" customHeight="1">
      <c r="A23" s="271" t="s">
        <v>35</v>
      </c>
      <c r="B23" s="42" t="s">
        <v>36</v>
      </c>
      <c r="C23" s="13">
        <v>127638995</v>
      </c>
      <c r="D23" s="17">
        <v>117933119.954575</v>
      </c>
      <c r="E23" s="11">
        <f t="shared" si="0"/>
        <v>-9705875.045424998</v>
      </c>
      <c r="F23" s="2">
        <f t="shared" si="1"/>
        <v>92.39583871259327</v>
      </c>
      <c r="G23" s="3">
        <v>16.192373319171207</v>
      </c>
      <c r="H23" s="4">
        <f>D23*100/D37</f>
        <v>14.592905912384472</v>
      </c>
    </row>
    <row r="24" spans="1:8" ht="18.75" customHeight="1">
      <c r="A24" s="271" t="s">
        <v>37</v>
      </c>
      <c r="B24" s="43" t="s">
        <v>38</v>
      </c>
      <c r="C24" s="15">
        <v>292206</v>
      </c>
      <c r="D24" s="18">
        <v>179350.595</v>
      </c>
      <c r="E24" s="11">
        <f t="shared" si="0"/>
        <v>-112855.405</v>
      </c>
      <c r="F24" s="2">
        <f t="shared" si="1"/>
        <v>61.37813563034298</v>
      </c>
      <c r="G24" s="3">
        <v>0.03538457857075183</v>
      </c>
      <c r="H24" s="4">
        <f>D24*100/D37</f>
        <v>0.02219263222386784</v>
      </c>
    </row>
    <row r="25" spans="1:8" ht="18.75" customHeight="1">
      <c r="A25" s="271" t="s">
        <v>39</v>
      </c>
      <c r="B25" s="43" t="s">
        <v>40</v>
      </c>
      <c r="C25" s="15">
        <v>1030440</v>
      </c>
      <c r="D25" s="18">
        <v>1190266.0117499996</v>
      </c>
      <c r="E25" s="11">
        <f t="shared" si="0"/>
        <v>159826.0117499996</v>
      </c>
      <c r="F25" s="2">
        <f t="shared" si="1"/>
        <v>115.5104626906952</v>
      </c>
      <c r="G25" s="3">
        <v>0.16704532314687134</v>
      </c>
      <c r="H25" s="4">
        <f>D25*100/D37</f>
        <v>0.14728211995805032</v>
      </c>
    </row>
    <row r="26" spans="1:8" ht="18.75" customHeight="1">
      <c r="A26" s="271" t="s">
        <v>41</v>
      </c>
      <c r="B26" s="44" t="s">
        <v>42</v>
      </c>
      <c r="C26" s="15">
        <v>178774</v>
      </c>
      <c r="D26" s="18">
        <v>314400.014</v>
      </c>
      <c r="E26" s="11">
        <f t="shared" si="0"/>
        <v>135626.01400000002</v>
      </c>
      <c r="F26" s="2">
        <f t="shared" si="1"/>
        <v>175.8645071430969</v>
      </c>
      <c r="G26" s="3">
        <v>0.019976051544407555</v>
      </c>
      <c r="H26" s="4">
        <f>D26*100/D37</f>
        <v>0.03890348890050184</v>
      </c>
    </row>
    <row r="27" spans="1:8" ht="18.75" customHeight="1">
      <c r="A27" s="271" t="s">
        <v>43</v>
      </c>
      <c r="B27" s="43" t="s">
        <v>44</v>
      </c>
      <c r="C27" s="15">
        <v>1357624</v>
      </c>
      <c r="D27" s="18">
        <v>1282480.99125</v>
      </c>
      <c r="E27" s="11">
        <f t="shared" si="0"/>
        <v>-75143.00875000004</v>
      </c>
      <c r="F27" s="2">
        <f t="shared" si="1"/>
        <v>94.46510898820291</v>
      </c>
      <c r="G27" s="3">
        <v>0.2159476918712333</v>
      </c>
      <c r="H27" s="4">
        <f>D27*100/D37</f>
        <v>0.15869269334128902</v>
      </c>
    </row>
    <row r="28" spans="1:8" ht="18.75" customHeight="1" thickBot="1">
      <c r="A28" s="272" t="s">
        <v>45</v>
      </c>
      <c r="B28" s="46" t="s">
        <v>46</v>
      </c>
      <c r="C28" s="16">
        <v>389336</v>
      </c>
      <c r="D28" s="19">
        <v>423979.18</v>
      </c>
      <c r="E28" s="12">
        <f t="shared" si="0"/>
        <v>34643.17999999999</v>
      </c>
      <c r="F28" s="9">
        <f t="shared" si="1"/>
        <v>108.89801610947869</v>
      </c>
      <c r="G28" s="9">
        <v>0.04399551012716215</v>
      </c>
      <c r="H28" s="10">
        <f>D28*100/D37</f>
        <v>0.05246268635081509</v>
      </c>
    </row>
    <row r="29" spans="1:8" ht="18.75" customHeight="1" thickBot="1" thickTop="1">
      <c r="A29" s="199" t="s">
        <v>47</v>
      </c>
      <c r="B29" s="273" t="s">
        <v>48</v>
      </c>
      <c r="C29" s="261">
        <f>C30+C31</f>
        <v>1305757</v>
      </c>
      <c r="D29" s="270">
        <f>D30+D31</f>
        <v>1323234.0545000006</v>
      </c>
      <c r="E29" s="59">
        <f t="shared" si="0"/>
        <v>17477.05450000055</v>
      </c>
      <c r="F29" s="265">
        <f t="shared" si="1"/>
        <v>101.33846148249641</v>
      </c>
      <c r="G29" s="265">
        <v>0.12654438952340843</v>
      </c>
      <c r="H29" s="60">
        <f>D29*100/D37</f>
        <v>0.16373542957923282</v>
      </c>
    </row>
    <row r="30" spans="1:8" ht="15" customHeight="1" thickTop="1">
      <c r="A30" s="189" t="s">
        <v>49</v>
      </c>
      <c r="B30" s="47" t="s">
        <v>50</v>
      </c>
      <c r="C30" s="13">
        <v>764156</v>
      </c>
      <c r="D30" s="17">
        <v>1225093.0545000006</v>
      </c>
      <c r="E30" s="11">
        <f t="shared" si="0"/>
        <v>460937.05450000055</v>
      </c>
      <c r="F30" s="1">
        <f t="shared" si="1"/>
        <v>160.31975859641233</v>
      </c>
      <c r="G30" s="1">
        <v>0.0964116487430636</v>
      </c>
      <c r="H30" s="7">
        <f>D30*100/D37</f>
        <v>0.1515915773713123</v>
      </c>
    </row>
    <row r="31" spans="1:8" ht="15" customHeight="1">
      <c r="A31" s="190" t="s">
        <v>51</v>
      </c>
      <c r="B31" s="44" t="s">
        <v>52</v>
      </c>
      <c r="C31" s="15">
        <v>541601</v>
      </c>
      <c r="D31" s="18">
        <v>98141</v>
      </c>
      <c r="E31" s="11">
        <f t="shared" si="0"/>
        <v>-443460</v>
      </c>
      <c r="F31" s="1">
        <f t="shared" si="1"/>
        <v>18.120535227963018</v>
      </c>
      <c r="G31" s="3">
        <v>0.030132740780344818</v>
      </c>
      <c r="H31" s="4">
        <f>D31*100/D37</f>
        <v>0.012143852207920547</v>
      </c>
    </row>
    <row r="32" spans="1:8" ht="18.75" customHeight="1" thickBot="1">
      <c r="A32" s="272" t="s">
        <v>53</v>
      </c>
      <c r="B32" s="41" t="s">
        <v>54</v>
      </c>
      <c r="C32" s="14">
        <v>63021411</v>
      </c>
      <c r="D32" s="20">
        <v>45513167.17</v>
      </c>
      <c r="E32" s="12">
        <f t="shared" si="0"/>
        <v>-17508243.83</v>
      </c>
      <c r="F32" s="6">
        <f t="shared" si="1"/>
        <v>72.21857849231588</v>
      </c>
      <c r="G32" s="6">
        <v>4.537287656290079</v>
      </c>
      <c r="H32" s="7">
        <f>D32*100/D37</f>
        <v>5.6317459127873315</v>
      </c>
    </row>
    <row r="33" spans="1:8" ht="31.5" customHeight="1" thickBot="1" thickTop="1">
      <c r="A33" s="290" t="s">
        <v>1</v>
      </c>
      <c r="B33" s="291"/>
      <c r="C33" s="35">
        <f>C5+C14+C23+C24+C25+C26+C27+C28+C29+C32</f>
        <v>612544693</v>
      </c>
      <c r="D33" s="36">
        <f>D5+D14+D23+D24+D25+D26+D27+D28+D29+D32</f>
        <v>579253819.1562208</v>
      </c>
      <c r="E33" s="37">
        <f>D33-C33</f>
        <v>-33290873.843779206</v>
      </c>
      <c r="F33" s="38">
        <f t="shared" si="1"/>
        <v>94.56515186169784</v>
      </c>
      <c r="G33" s="38">
        <v>74.76104323087942</v>
      </c>
      <c r="H33" s="39">
        <f>D33*100/D37</f>
        <v>71.67618804278213</v>
      </c>
    </row>
    <row r="34" spans="1:8" ht="18.75" customHeight="1" thickTop="1">
      <c r="A34" s="274" t="s">
        <v>55</v>
      </c>
      <c r="B34" s="42" t="s">
        <v>56</v>
      </c>
      <c r="C34" s="13">
        <v>561735</v>
      </c>
      <c r="D34" s="11">
        <v>176077.4424999999</v>
      </c>
      <c r="E34" s="21">
        <f>D34-C34</f>
        <v>-385657.5575000001</v>
      </c>
      <c r="F34" s="1">
        <f t="shared" si="1"/>
        <v>31.345286033449916</v>
      </c>
      <c r="G34" s="1">
        <v>0.03583154615816901</v>
      </c>
      <c r="H34" s="8">
        <f>D34*100/D37</f>
        <v>0.021787616173348824</v>
      </c>
    </row>
    <row r="35" spans="1:8" ht="18.75" customHeight="1">
      <c r="A35" s="271" t="s">
        <v>57</v>
      </c>
      <c r="B35" s="43" t="s">
        <v>58</v>
      </c>
      <c r="C35" s="15">
        <v>24354999</v>
      </c>
      <c r="D35" s="11">
        <v>11725932</v>
      </c>
      <c r="E35" s="21">
        <f>D35-C35</f>
        <v>-12629067</v>
      </c>
      <c r="F35" s="1">
        <f t="shared" si="1"/>
        <v>48.145893990798356</v>
      </c>
      <c r="G35" s="1">
        <v>4.5519122651424775</v>
      </c>
      <c r="H35" s="4">
        <f>D35*100/D37</f>
        <v>1.4509530696459807</v>
      </c>
    </row>
    <row r="36" spans="1:8" ht="18.75" customHeight="1" thickBot="1">
      <c r="A36" s="272" t="s">
        <v>59</v>
      </c>
      <c r="B36" s="41" t="s">
        <v>60</v>
      </c>
      <c r="C36" s="14">
        <v>184056446</v>
      </c>
      <c r="D36" s="12">
        <v>216997946</v>
      </c>
      <c r="E36" s="22">
        <f>D36-C36</f>
        <v>32941500</v>
      </c>
      <c r="F36" s="6">
        <f t="shared" si="1"/>
        <v>117.89749868363752</v>
      </c>
      <c r="G36" s="6">
        <v>20.651212957819926</v>
      </c>
      <c r="H36" s="7">
        <f>D36*100/D37</f>
        <v>26.851071271398535</v>
      </c>
    </row>
    <row r="37" spans="1:8" ht="31.5" customHeight="1" thickBot="1" thickTop="1">
      <c r="A37" s="290" t="s">
        <v>2</v>
      </c>
      <c r="B37" s="291"/>
      <c r="C37" s="35">
        <f>C33+C34+C35+C36</f>
        <v>821517873</v>
      </c>
      <c r="D37" s="36">
        <f>D33+D34+D35+D36</f>
        <v>808153774.5987208</v>
      </c>
      <c r="E37" s="37">
        <f>D37-C37</f>
        <v>-13364098.401279211</v>
      </c>
      <c r="F37" s="38">
        <f t="shared" si="1"/>
        <v>98.37324313438532</v>
      </c>
      <c r="G37" s="38">
        <f>G33+G34+G35+G36</f>
        <v>99.99999999999999</v>
      </c>
      <c r="H37" s="40">
        <f>H33+H34+H35+H36</f>
        <v>100</v>
      </c>
    </row>
    <row r="38" ht="13.5" thickTop="1"/>
    <row r="39" ht="12.75">
      <c r="A39" s="357" t="s">
        <v>191</v>
      </c>
    </row>
    <row r="40" spans="1:4" ht="12.75">
      <c r="A40" s="357" t="s">
        <v>192</v>
      </c>
      <c r="D40" s="258"/>
    </row>
    <row r="41" ht="15.75">
      <c r="A41" s="358"/>
    </row>
  </sheetData>
  <mergeCells count="8">
    <mergeCell ref="A1:H1"/>
    <mergeCell ref="A33:B33"/>
    <mergeCell ref="A37:B37"/>
    <mergeCell ref="G3:H3"/>
    <mergeCell ref="E3:E4"/>
    <mergeCell ref="F3:F4"/>
    <mergeCell ref="C3:D3"/>
    <mergeCell ref="A3:B4"/>
  </mergeCells>
  <printOptions horizontalCentered="1"/>
  <pageMargins left="0.7086614173228347" right="0.7086614173228347" top="0.48" bottom="0.3937007874015748" header="0.22" footer="0.15748031496062992"/>
  <pageSetup firstPageNumber="204" useFirstPageNumber="1" fitToHeight="1" fitToWidth="1" horizontalDpi="600" verticalDpi="600" orientation="landscape" paperSize="9" scale="81" r:id="rId1"/>
  <headerFooter alignWithMargins="0">
    <oddHeader>&amp;C&amp;"Times New Roman CE,Normalny"&amp;11&amp;P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9">
      <selection activeCell="A30" sqref="A30:A31"/>
    </sheetView>
  </sheetViews>
  <sheetFormatPr defaultColWidth="9.140625" defaultRowHeight="12.75"/>
  <cols>
    <col min="1" max="1" width="5.00390625" style="51" customWidth="1"/>
    <col min="2" max="2" width="59.421875" style="51" customWidth="1"/>
    <col min="3" max="3" width="9.140625" style="51" customWidth="1"/>
    <col min="4" max="4" width="18.7109375" style="51" customWidth="1"/>
    <col min="5" max="5" width="19.00390625" style="51" customWidth="1"/>
    <col min="6" max="6" width="17.28125" style="51" customWidth="1"/>
    <col min="7" max="7" width="10.7109375" style="51" customWidth="1"/>
    <col min="8" max="16384" width="9.140625" style="51" customWidth="1"/>
  </cols>
  <sheetData>
    <row r="1" spans="1:7" s="50" customFormat="1" ht="20.25">
      <c r="A1" s="289" t="s">
        <v>183</v>
      </c>
      <c r="B1" s="289"/>
      <c r="C1" s="289"/>
      <c r="D1" s="289"/>
      <c r="E1" s="289"/>
      <c r="F1" s="289"/>
      <c r="G1" s="289"/>
    </row>
    <row r="2" ht="20.25" customHeight="1" thickBot="1">
      <c r="G2" s="125" t="s">
        <v>164</v>
      </c>
    </row>
    <row r="3" spans="1:7" ht="13.5" customHeight="1" thickTop="1">
      <c r="A3" s="325" t="s">
        <v>0</v>
      </c>
      <c r="B3" s="326"/>
      <c r="C3" s="329" t="s">
        <v>101</v>
      </c>
      <c r="D3" s="317" t="s">
        <v>102</v>
      </c>
      <c r="E3" s="317" t="s">
        <v>103</v>
      </c>
      <c r="F3" s="317" t="s">
        <v>104</v>
      </c>
      <c r="G3" s="319" t="s">
        <v>68</v>
      </c>
    </row>
    <row r="4" spans="1:7" ht="18" customHeight="1" thickBot="1">
      <c r="A4" s="327"/>
      <c r="B4" s="328"/>
      <c r="C4" s="330"/>
      <c r="D4" s="318"/>
      <c r="E4" s="318"/>
      <c r="F4" s="318"/>
      <c r="G4" s="320"/>
    </row>
    <row r="5" spans="1:7" ht="19.5" customHeight="1" thickTop="1">
      <c r="A5" s="274" t="s">
        <v>8</v>
      </c>
      <c r="B5" s="278" t="s">
        <v>61</v>
      </c>
      <c r="C5" s="279" t="s">
        <v>105</v>
      </c>
      <c r="D5" s="280">
        <f>SUM(D6:D13)</f>
        <v>70258701.97</v>
      </c>
      <c r="E5" s="280">
        <f>SUM(E6:E13)</f>
        <v>34102371.39</v>
      </c>
      <c r="F5" s="281">
        <f aca="true" t="shared" si="0" ref="F5:F27">D5-E5</f>
        <v>36156330.58</v>
      </c>
      <c r="G5" s="282">
        <f>F5*100/F28</f>
        <v>95.24214245903343</v>
      </c>
    </row>
    <row r="6" spans="1:7" ht="17.25" customHeight="1">
      <c r="A6" s="205" t="s">
        <v>10</v>
      </c>
      <c r="B6" s="25" t="s">
        <v>27</v>
      </c>
      <c r="C6" s="21">
        <f>'[5]Przedszkola'!C4+'[5]Szkoły Podst.'!C4+'[5]Gimnazja'!C4+'[5]ZS, Szkoły Ponadgimn'!C4+'[5]Spec. Ośr. Szkolno-Wych'!C4+'[5]Pałac Młodzieży'!C4+'[5]Zesp. Burs Międzyszkolnych'!C4+'[5]Szkolne Schr. Młodzieżowe'!C4+'[5]M Por Psycholog-Ped'!C4</f>
        <v>10</v>
      </c>
      <c r="D6" s="21">
        <f>'[5]Przedszkola'!D4+'[5]Szkoły Podst.'!D4+'[5]Gimnazja'!D4+'[5]ZS, Szkoły Ponadgimn'!D4+'[5]Spec. Ośr. Szkolno-Wych'!D4+'[5]Pałac Młodzieży'!D4+'[5]Zesp. Burs Międzyszkolnych'!D4+'[5]Szkolne Schr. Młodzieżowe'!D4+'[5]M Por Psycholog-Ped'!D4</f>
        <v>96062</v>
      </c>
      <c r="E6" s="21">
        <f>'[5]Przedszkola'!E4+'[5]Szkoły Podst.'!E4+'[5]Gimnazja'!E4+'[5]ZS, Szkoły Ponadgimn'!E4+'[5]Spec. Ośr. Szkolno-Wych'!E4+'[5]Pałac Młodzieży'!E4+'[5]Zesp. Burs Międzyszkolnych'!E4+'[5]Szkolne Schr. Młodzieżowe'!E4+'[5]M Por Psycholog-Ped'!E4</f>
        <v>82737</v>
      </c>
      <c r="F6" s="11">
        <f t="shared" si="0"/>
        <v>13325</v>
      </c>
      <c r="G6" s="4">
        <f>F6*100/F28</f>
        <v>0.035100396746804506</v>
      </c>
    </row>
    <row r="7" spans="1:7" ht="17.25" customHeight="1">
      <c r="A7" s="205" t="s">
        <v>12</v>
      </c>
      <c r="B7" s="25" t="s">
        <v>28</v>
      </c>
      <c r="C7" s="21">
        <f>'[5]Przedszkola'!C5+'[5]Szkoły Podst.'!C5+'[5]Gimnazja'!C5+'[5]ZS, Szkoły Ponadgimn'!C5+'[5]Spec. Ośr. Szkolno-Wych'!C5+'[5]Pałac Młodzieży'!C5+'[5]Zesp. Burs Międzyszkolnych'!C5+'[5]Szkolne Schr. Młodzieżowe'!C5+'[5]M Por Psycholog-Ped'!C5</f>
        <v>1</v>
      </c>
      <c r="D7" s="21">
        <f>'[5]Przedszkola'!D5+'[5]Szkoły Podst.'!D5+'[5]Gimnazja'!D5+'[5]ZS, Szkoły Ponadgimn'!D5+'[5]Spec. Ośr. Szkolno-Wych'!D5+'[5]Pałac Młodzieży'!D5+'[5]Zesp. Burs Międzyszkolnych'!D5+'[5]Szkolne Schr. Młodzieżowe'!D5+'[5]M Por Psycholog-Ped'!D5</f>
        <v>271930</v>
      </c>
      <c r="E7" s="21">
        <f>'[5]Przedszkola'!E5+'[5]Szkoły Podst.'!E5+'[5]Gimnazja'!E5+'[5]ZS, Szkoły Ponadgimn'!E5+'[5]Spec. Ośr. Szkolno-Wych'!E5+'[5]Pałac Młodzieży'!E5+'[5]Zesp. Burs Międzyszkolnych'!E5+'[5]Szkolne Schr. Młodzieżowe'!E5+'[5]M Por Psycholog-Ped'!E5</f>
        <v>233109</v>
      </c>
      <c r="F7" s="11">
        <f t="shared" si="0"/>
        <v>38821</v>
      </c>
      <c r="G7" s="4">
        <f>F7*100/F28</f>
        <v>0.10226135100245387</v>
      </c>
    </row>
    <row r="8" spans="1:7" ht="17.25" customHeight="1">
      <c r="A8" s="205" t="s">
        <v>14</v>
      </c>
      <c r="B8" s="27" t="s">
        <v>29</v>
      </c>
      <c r="C8" s="70">
        <f>'[5]Przedszkola'!C6+'[5]Szkoły Podst.'!C6+'[5]Gimnazja'!C6+'[5]ZS, Szkoły Ponadgimn'!C6+'[5]Spec. Ośr. Szkolno-Wych'!C6+'[5]Pałac Młodzieży'!C6+'[5]Zesp. Burs Międzyszkolnych'!C6+'[5]Szkolne Schr. Młodzieżowe'!C6+'[5]M Por Psycholog-Ped'!C6</f>
        <v>12</v>
      </c>
      <c r="D8" s="70">
        <f>'[5]Przedszkola'!D6+'[5]Szkoły Podst.'!D6+'[5]Gimnazja'!D6+'[5]ZS, Szkoły Ponadgimn'!D6+'[5]Spec. Ośr. Szkolno-Wych'!D6+'[5]Pałac Młodzieży'!D6+'[5]Zesp. Burs Międzyszkolnych'!D6+'[5]Szkolne Schr. Młodzieżowe'!D6+'[5]M Por Psycholog-Ped'!D6</f>
        <v>6150828.97</v>
      </c>
      <c r="E8" s="70">
        <f>'[5]Przedszkola'!E6+'[5]Szkoły Podst.'!E6+'[5]Gimnazja'!E6+'[5]ZS, Szkoły Ponadgimn'!E6+'[5]Spec. Ośr. Szkolno-Wych'!E6+'[5]Pałac Młodzieży'!E6+'[5]Zesp. Burs Międzyszkolnych'!E6+'[5]Szkolne Schr. Młodzieżowe'!E6+'[5]M Por Psycholog-Ped'!E6</f>
        <v>1827355.81</v>
      </c>
      <c r="F8" s="11">
        <f t="shared" si="0"/>
        <v>4323473.16</v>
      </c>
      <c r="G8" s="4">
        <f>F8*100/F28</f>
        <v>11.388789736597419</v>
      </c>
    </row>
    <row r="9" spans="1:7" ht="17.25" customHeight="1">
      <c r="A9" s="205" t="s">
        <v>16</v>
      </c>
      <c r="B9" s="27" t="s">
        <v>30</v>
      </c>
      <c r="C9" s="70">
        <f>'[5]Przedszkola'!C7+'[5]Szkoły Podst.'!C7+'[5]Gimnazja'!C7+'[5]ZS, Szkoły Ponadgimn'!C7+'[5]Spec. Ośr. Szkolno-Wych'!C7+'[5]Pałac Młodzieży'!C7+'[5]Zesp. Burs Międzyszkolnych'!C7+'[5]Szkolne Schr. Młodzieżowe'!C7+'[5]M Por Psycholog-Ped'!C7</f>
        <v>36</v>
      </c>
      <c r="D9" s="70">
        <f>'[5]Przedszkola'!D7+'[5]Szkoły Podst.'!D7+'[5]Gimnazja'!D7+'[5]ZS, Szkoły Ponadgimn'!D7+'[5]Spec. Ośr. Szkolno-Wych'!D7+'[5]Pałac Młodzieży'!D7+'[5]Zesp. Burs Międzyszkolnych'!D7+'[5]Szkolne Schr. Młodzieżowe'!D7+'[5]M Por Psycholog-Ped'!D7</f>
        <v>49749305</v>
      </c>
      <c r="E9" s="70">
        <f>'[5]Przedszkola'!E7+'[5]Szkoły Podst.'!E7+'[5]Gimnazja'!E7+'[5]ZS, Szkoły Ponadgimn'!E7+'[5]Spec. Ośr. Szkolno-Wych'!E7+'[5]Pałac Młodzieży'!E7+'[5]Zesp. Burs Międzyszkolnych'!E7+'[5]Szkolne Schr. Młodzieżowe'!E7+'[5]M Por Psycholog-Ped'!E7</f>
        <v>25153823.58</v>
      </c>
      <c r="F9" s="11">
        <f t="shared" si="0"/>
        <v>24595481.42</v>
      </c>
      <c r="G9" s="4">
        <f>F9*100/F28</f>
        <v>64.78882972012448</v>
      </c>
    </row>
    <row r="10" spans="1:7" ht="17.25" customHeight="1">
      <c r="A10" s="205" t="s">
        <v>18</v>
      </c>
      <c r="B10" s="27" t="s">
        <v>31</v>
      </c>
      <c r="C10" s="70">
        <f>'[5]Przedszkola'!C8+'[5]Szkoły Podst.'!C8+'[5]Gimnazja'!C8+'[5]ZS, Szkoły Ponadgimn'!C8+'[5]Spec. Ośr. Szkolno-Wych'!C8+'[5]Pałac Młodzieży'!C8+'[5]Zesp. Burs Międzyszkolnych'!C8+'[5]Szkolne Schr. Młodzieżowe'!C8+'[5]M Por Psycholog-Ped'!C8</f>
        <v>17</v>
      </c>
      <c r="D10" s="70">
        <f>'[5]Przedszkola'!D8+'[5]Szkoły Podst.'!D8+'[5]Gimnazja'!D8+'[5]ZS, Szkoły Ponadgimn'!D8+'[5]Spec. Ośr. Szkolno-Wych'!D8+'[5]Pałac Młodzieży'!D8+'[5]Zesp. Burs Międzyszkolnych'!D8+'[5]Szkolne Schr. Młodzieżowe'!D8+'[5]M Por Psycholog-Ped'!D8</f>
        <v>9953018</v>
      </c>
      <c r="E10" s="70">
        <f>'[5]Przedszkola'!E8+'[5]Szkoły Podst.'!E8+'[5]Gimnazja'!E8+'[5]ZS, Szkoły Ponadgimn'!E8+'[5]Spec. Ośr. Szkolno-Wych'!E8+'[5]Pałac Młodzieży'!E8+'[5]Zesp. Burs Międzyszkolnych'!E8+'[5]Szkolne Schr. Młodzieżowe'!E8+'[5]M Por Psycholog-Ped'!E8</f>
        <v>6233211</v>
      </c>
      <c r="F10" s="11">
        <f t="shared" si="0"/>
        <v>3719807</v>
      </c>
      <c r="G10" s="4">
        <f>F10*100/F28</f>
        <v>9.798626755837947</v>
      </c>
    </row>
    <row r="11" spans="1:7" ht="17.25" customHeight="1">
      <c r="A11" s="205" t="s">
        <v>20</v>
      </c>
      <c r="B11" s="27" t="s">
        <v>32</v>
      </c>
      <c r="C11" s="70">
        <f>'[5]Przedszkola'!C9+'[5]Szkoły Podst.'!C9+'[5]Gimnazja'!C9+'[5]ZS, Szkoły Ponadgimn'!C9+'[5]Spec. Ośr. Szkolno-Wych'!C9+'[5]Pałac Młodzieży'!C9+'[5]Zesp. Burs Międzyszkolnych'!C9+'[5]Szkolne Schr. Młodzieżowe'!C9+'[5]M Por Psycholog-Ped'!C9</f>
        <v>1</v>
      </c>
      <c r="D11" s="70">
        <f>'[5]Przedszkola'!D9+'[5]Szkoły Podst.'!D9+'[5]Gimnazja'!D9+'[5]ZS, Szkoły Ponadgimn'!D9+'[5]Spec. Ośr. Szkolno-Wych'!D9+'[5]Pałac Młodzieży'!D9+'[5]Zesp. Burs Międzyszkolnych'!D9+'[5]Szkolne Schr. Młodzieżowe'!D9+'[5]M Por Psycholog-Ped'!D9</f>
        <v>3770270</v>
      </c>
      <c r="E11" s="70">
        <f>'[5]Przedszkola'!E9+'[5]Szkoły Podst.'!E9+'[5]Gimnazja'!E9+'[5]ZS, Szkoły Ponadgimn'!E9+'[5]Spec. Ośr. Szkolno-Wych'!E9+'[5]Pałac Młodzieży'!E9+'[5]Zesp. Burs Międzyszkolnych'!E9+'[5]Szkolne Schr. Młodzieżowe'!E9+'[5]M Por Psycholog-Ped'!E9</f>
        <v>304847</v>
      </c>
      <c r="F11" s="11">
        <f t="shared" si="0"/>
        <v>3465423</v>
      </c>
      <c r="G11" s="4">
        <f>F11*100/F28</f>
        <v>9.128534498724317</v>
      </c>
    </row>
    <row r="12" spans="1:7" ht="17.25" customHeight="1">
      <c r="A12" s="205" t="s">
        <v>22</v>
      </c>
      <c r="B12" s="27" t="s">
        <v>33</v>
      </c>
      <c r="C12" s="70">
        <f>'[5]Przedszkola'!C10+'[5]Szkoły Podst.'!C10+'[5]Gimnazja'!C10+'[5]ZS, Szkoły Ponadgimn'!C10+'[5]Spec. Ośr. Szkolno-Wych'!C10+'[5]Pałac Młodzieży'!C10+'[5]Zesp. Burs Międzyszkolnych'!C10+'[5]Szkolne Schr. Młodzieżowe'!C10+'[5]M Por Psycholog-Ped'!C10</f>
        <v>1</v>
      </c>
      <c r="D12" s="70">
        <f>'[5]Przedszkola'!D10+'[5]Szkoły Podst.'!D10+'[5]Gimnazja'!D10+'[5]ZS, Szkoły Ponadgimn'!D10+'[5]Spec. Ośr. Szkolno-Wych'!D10+'[5]Pałac Młodzieży'!D10+'[5]Zesp. Burs Międzyszkolnych'!D10+'[5]Szkolne Schr. Młodzieżowe'!D10+'[5]M Por Psycholog-Ped'!D10</f>
        <v>267288</v>
      </c>
      <c r="E12" s="70">
        <f>'[5]Przedszkola'!E10+'[5]Szkoły Podst.'!E10+'[5]Gimnazja'!E10+'[5]ZS, Szkoły Ponadgimn'!E10+'[5]Spec. Ośr. Szkolno-Wych'!E10+'[5]Pałac Młodzieży'!E10+'[5]Zesp. Burs Międzyszkolnych'!E10+'[5]Szkolne Schr. Młodzieżowe'!E10+'[5]M Por Psycholog-Ped'!E10</f>
        <v>267288</v>
      </c>
      <c r="F12" s="11">
        <f t="shared" si="0"/>
        <v>0</v>
      </c>
      <c r="G12" s="4">
        <f>F12*100/F28</f>
        <v>0</v>
      </c>
    </row>
    <row r="13" spans="1:7" ht="17.25" customHeight="1">
      <c r="A13" s="205" t="s">
        <v>24</v>
      </c>
      <c r="B13" s="27" t="s">
        <v>34</v>
      </c>
      <c r="C13" s="70">
        <f>'[5]Przedszkola'!C11+'[5]Szkoły Podst.'!C11+'[5]Gimnazja'!C11+'[5]ZS, Szkoły Ponadgimn'!C11+'[5]Spec. Ośr. Szkolno-Wych'!C11+'[5]Pałac Młodzieży'!C11+'[5]Zesp. Burs Międzyszkolnych'!C11+'[5]Szkolne Schr. Młodzieżowe'!C11+'[5]M Por Psycholog-Ped'!C11</f>
        <v>0</v>
      </c>
      <c r="D13" s="70">
        <f>'[5]Przedszkola'!D11+'[5]Szkoły Podst.'!D11+'[5]Gimnazja'!D11+'[5]ZS, Szkoły Ponadgimn'!D11+'[5]Spec. Ośr. Szkolno-Wych'!D11+'[5]Pałac Młodzieży'!D11+'[5]Zesp. Burs Międzyszkolnych'!D11+'[5]Szkolne Schr. Młodzieżowe'!D11+'[5]M Por Psycholog-Ped'!D11</f>
        <v>0</v>
      </c>
      <c r="E13" s="70">
        <f>'[5]Przedszkola'!E11+'[5]Szkoły Podst.'!E11+'[5]Gimnazja'!E11+'[5]ZS, Szkoły Ponadgimn'!E11+'[5]Spec. Ośr. Szkolno-Wych'!E11+'[5]Pałac Młodzieży'!E11+'[5]Zesp. Burs Międzyszkolnych'!E11+'[5]Szkolne Schr. Młodzieżowe'!E11+'[5]M Por Psycholog-Ped'!E11</f>
        <v>0</v>
      </c>
      <c r="F13" s="11">
        <f t="shared" si="0"/>
        <v>0</v>
      </c>
      <c r="G13" s="4">
        <f>F13*100/F28</f>
        <v>0</v>
      </c>
    </row>
    <row r="14" spans="1:7" ht="19.5" customHeight="1">
      <c r="A14" s="271" t="s">
        <v>26</v>
      </c>
      <c r="B14" s="25" t="s">
        <v>36</v>
      </c>
      <c r="C14" s="70" t="s">
        <v>105</v>
      </c>
      <c r="D14" s="21">
        <f>'[5]Przedszkola'!D12+'[5]Szkoły Podst.'!D12+'[5]Gimnazja'!D12+'[5]ZS, Szkoły Ponadgimn'!D12+'[5]Spec. Ośr. Szkolno-Wych'!D12+'[5]Pałac Młodzieży'!D12+'[5]Zesp. Burs Międzyszkolnych'!D12+'[5]Szkolne Schr. Młodzieżowe'!D12+'[5]M Por Psycholog-Ped'!D12</f>
        <v>4274551.91</v>
      </c>
      <c r="E14" s="21">
        <f>'[5]Przedszkola'!E12+'[5]Szkoły Podst.'!E12+'[5]Gimnazja'!E12+'[5]ZS, Szkoły Ponadgimn'!E12+'[5]Spec. Ośr. Szkolno-Wych'!E12+'[5]Pałac Młodzieży'!E12+'[5]Zesp. Burs Międzyszkolnych'!E12+'[5]Szkolne Schr. Młodzieżowe'!E12+'[5]M Por Psycholog-Ped'!E12</f>
        <v>3277351.28</v>
      </c>
      <c r="F14" s="11">
        <f t="shared" si="0"/>
        <v>997200.6300000004</v>
      </c>
      <c r="G14" s="4">
        <f>F14*100/F28</f>
        <v>2.626802082488812</v>
      </c>
    </row>
    <row r="15" spans="1:7" ht="19.5" customHeight="1">
      <c r="A15" s="271" t="s">
        <v>35</v>
      </c>
      <c r="B15" s="27" t="s">
        <v>38</v>
      </c>
      <c r="C15" s="70">
        <f>'[5]Przedszkola'!C13+'[5]Szkoły Podst.'!C13+'[5]Gimnazja'!C13+'[5]ZS, Szkoły Ponadgimn'!C13+'[5]Spec. Ośr. Szkolno-Wych'!C13+'[5]Pałac Młodzieży'!C13+'[5]Zesp. Burs Międzyszkolnych'!C13+'[5]Szkolne Schr. Młodzieżowe'!C13+'[5]M Por Psycholog-Ped'!C13</f>
        <v>14</v>
      </c>
      <c r="D15" s="70">
        <f>'[5]Przedszkola'!D13+'[5]Szkoły Podst.'!D13+'[5]Gimnazja'!D13+'[5]ZS, Szkoły Ponadgimn'!D13+'[5]Spec. Ośr. Szkolno-Wych'!D13+'[5]Pałac Młodzieży'!D13+'[5]Zesp. Burs Międzyszkolnych'!D13+'[5]Szkolne Schr. Młodzieżowe'!D13+'[5]M Por Psycholog-Ped'!D13</f>
        <v>198262</v>
      </c>
      <c r="E15" s="70">
        <f>'[5]Przedszkola'!E13+'[5]Szkoły Podst.'!E13+'[5]Gimnazja'!E13+'[5]ZS, Szkoły Ponadgimn'!E13+'[5]Spec. Ośr. Szkolno-Wych'!E13+'[5]Pałac Młodzieży'!E13+'[5]Zesp. Burs Międzyszkolnych'!E13+'[5]Szkolne Schr. Młodzieżowe'!E13+'[5]M Por Psycholog-Ped'!E13</f>
        <v>107703</v>
      </c>
      <c r="F15" s="11">
        <f t="shared" si="0"/>
        <v>90559</v>
      </c>
      <c r="G15" s="4">
        <f>F15*100/F28</f>
        <v>0.23854835489635043</v>
      </c>
    </row>
    <row r="16" spans="1:7" ht="19.5" customHeight="1">
      <c r="A16" s="271" t="s">
        <v>37</v>
      </c>
      <c r="B16" s="27" t="s">
        <v>40</v>
      </c>
      <c r="C16" s="70">
        <f>'[5]Przedszkola'!C14+'[5]Szkoły Podst.'!C14+'[5]Gimnazja'!C14+'[5]ZS, Szkoły Ponadgimn'!C14+'[5]Spec. Ośr. Szkolno-Wych'!C14+'[5]Pałac Młodzieży'!C14+'[5]Zesp. Burs Międzyszkolnych'!C14+'[5]Szkolne Schr. Młodzieżowe'!C14+'[5]M Por Psycholog-Ped'!C14</f>
        <v>288</v>
      </c>
      <c r="D16" s="70">
        <f>'[5]Przedszkola'!D14+'[5]Szkoły Podst.'!D14+'[5]Gimnazja'!D14+'[5]ZS, Szkoły Ponadgimn'!D14+'[5]Spec. Ośr. Szkolno-Wych'!D14+'[5]Pałac Młodzieży'!D14+'[5]Zesp. Burs Międzyszkolnych'!D14+'[5]Szkolne Schr. Młodzieżowe'!D14+'[5]M Por Psycholog-Ped'!D14</f>
        <v>1759568</v>
      </c>
      <c r="E16" s="70">
        <f>'[5]Przedszkola'!E14+'[5]Szkoły Podst.'!E14+'[5]Gimnazja'!E14+'[5]ZS, Szkoły Ponadgimn'!E14+'[5]Spec. Ośr. Szkolno-Wych'!E14+'[5]Pałac Młodzieży'!E14+'[5]Zesp. Burs Międzyszkolnych'!E14+'[5]Szkolne Schr. Młodzieżowe'!E14+'[5]M Por Psycholog-Ped'!E14</f>
        <v>1649937</v>
      </c>
      <c r="F16" s="11">
        <f t="shared" si="0"/>
        <v>109631</v>
      </c>
      <c r="G16" s="4">
        <f>F16*100/F28</f>
        <v>0.2887873617822833</v>
      </c>
    </row>
    <row r="17" spans="1:7" ht="19.5" customHeight="1">
      <c r="A17" s="271" t="s">
        <v>39</v>
      </c>
      <c r="B17" s="111" t="s">
        <v>42</v>
      </c>
      <c r="C17" s="70">
        <f>'[5]Przedszkola'!C15+'[5]Szkoły Podst.'!C15+'[5]Gimnazja'!C15+'[5]ZS, Szkoły Ponadgimn'!C15+'[5]Spec. Ośr. Szkolno-Wych'!C15+'[5]Pałac Młodzieży'!C15+'[5]Zesp. Burs Międzyszkolnych'!C15+'[5]Szkolne Schr. Młodzieżowe'!C15+'[5]M Por Psycholog-Ped'!C15</f>
        <v>60</v>
      </c>
      <c r="D17" s="70">
        <f>'[5]Przedszkola'!D15+'[5]Szkoły Podst.'!D15+'[5]Gimnazja'!D15+'[5]ZS, Szkoły Ponadgimn'!D15+'[5]Spec. Ośr. Szkolno-Wych'!D15+'[5]Pałac Młodzieży'!D15+'[5]Zesp. Burs Międzyszkolnych'!D15+'[5]Szkolne Schr. Młodzieżowe'!D15+'[5]M Por Psycholog-Ped'!D15</f>
        <v>304343</v>
      </c>
      <c r="E17" s="70">
        <f>'[5]Przedszkola'!E15+'[5]Szkoły Podst.'!E15+'[5]Gimnazja'!E15+'[5]ZS, Szkoły Ponadgimn'!E15+'[5]Spec. Ośr. Szkolno-Wych'!E15+'[5]Pałac Młodzieży'!E15+'[5]Zesp. Burs Międzyszkolnych'!E15+'[5]Szkolne Schr. Młodzieżowe'!E15+'[5]M Por Psycholog-Ped'!E15</f>
        <v>154587</v>
      </c>
      <c r="F17" s="11">
        <f t="shared" si="0"/>
        <v>149756</v>
      </c>
      <c r="G17" s="4">
        <f>F17*100/F28</f>
        <v>0.3944836784401093</v>
      </c>
    </row>
    <row r="18" spans="1:7" ht="19.5" customHeight="1">
      <c r="A18" s="271" t="s">
        <v>41</v>
      </c>
      <c r="B18" s="27" t="s">
        <v>44</v>
      </c>
      <c r="C18" s="70">
        <f>'[5]Przedszkola'!C16+'[5]Szkoły Podst.'!C16+'[5]Gimnazja'!C16+'[5]ZS, Szkoły Ponadgimn'!C16+'[5]Spec. Ośr. Szkolno-Wych'!C16+'[5]Pałac Młodzieży'!C16+'[5]Zesp. Burs Międzyszkolnych'!C16+'[5]Szkolne Schr. Młodzieżowe'!C16+'[5]M Por Psycholog-Ped'!C16</f>
        <v>87</v>
      </c>
      <c r="D18" s="70">
        <f>'[5]Przedszkola'!D16+'[5]Szkoły Podst.'!D16+'[5]Gimnazja'!D16+'[5]ZS, Szkoły Ponadgimn'!D16+'[5]Spec. Ośr. Szkolno-Wych'!D16+'[5]Pałac Młodzieży'!D16+'[5]Zesp. Burs Międzyszkolnych'!D16+'[5]Szkolne Schr. Młodzieżowe'!D16+'[5]M Por Psycholog-Ped'!D16</f>
        <v>685057.33</v>
      </c>
      <c r="E18" s="70">
        <f>'[5]Przedszkola'!E16+'[5]Szkoły Podst.'!E16+'[5]Gimnazja'!E16+'[5]ZS, Szkoły Ponadgimn'!E16+'[5]Spec. Ośr. Szkolno-Wych'!E16+'[5]Pałac Młodzieży'!E16+'[5]Zesp. Burs Międzyszkolnych'!E16+'[5]Szkolne Schr. Młodzieżowe'!E16+'[5]M Por Psycholog-Ped'!E16</f>
        <v>497653.54</v>
      </c>
      <c r="F18" s="11">
        <f t="shared" si="0"/>
        <v>187403.78999999998</v>
      </c>
      <c r="G18" s="4">
        <f>F18*100/F28</f>
        <v>0.49365458768141346</v>
      </c>
    </row>
    <row r="19" spans="1:7" ht="19.5" customHeight="1">
      <c r="A19" s="271" t="s">
        <v>43</v>
      </c>
      <c r="B19" s="27" t="s">
        <v>46</v>
      </c>
      <c r="C19" s="70">
        <f>'[5]Przedszkola'!C17+'[5]Szkoły Podst.'!C17+'[5]Gimnazja'!C17+'[5]ZS, Szkoły Ponadgimn'!C17+'[5]Spec. Ośr. Szkolno-Wych'!C17+'[5]Pałac Młodzieży'!C17+'[5]Zesp. Burs Międzyszkolnych'!C17+'[5]Szkolne Schr. Młodzieżowe'!C17+'[5]M Por Psycholog-Ped'!C17</f>
        <v>16</v>
      </c>
      <c r="D19" s="70">
        <f>'[5]Przedszkola'!D17+'[5]Szkoły Podst.'!D17+'[5]Gimnazja'!D17+'[5]ZS, Szkoły Ponadgimn'!D17+'[5]Spec. Ośr. Szkolno-Wych'!D17+'[5]Pałac Młodzieży'!D17+'[5]Zesp. Burs Międzyszkolnych'!D17+'[5]Szkolne Schr. Młodzieżowe'!D17+'[5]M Por Psycholog-Ped'!D17</f>
        <v>503952</v>
      </c>
      <c r="E19" s="23">
        <f>'[5]Przedszkola'!E17+'[5]Szkoły Podst.'!E17+'[5]Gimnazja'!E17+'[5]ZS, Szkoły Ponadgimn'!E17+'[5]Spec. Ośr. Szkolno-Wych'!E17+'[5]Pałac Młodzieży'!E17+'[5]Zesp. Burs Międzyszkolnych'!E17+'[5]Szkolne Schr. Młodzieżowe'!E17+'[5]M Por Psycholog-Ped'!E17</f>
        <v>438621</v>
      </c>
      <c r="F19" s="11">
        <f t="shared" si="0"/>
        <v>65331</v>
      </c>
      <c r="G19" s="4">
        <f>F19*100/F28</f>
        <v>0.17209335983981128</v>
      </c>
    </row>
    <row r="20" spans="1:7" ht="19.5" customHeight="1">
      <c r="A20" s="271" t="s">
        <v>45</v>
      </c>
      <c r="B20" s="111" t="s">
        <v>48</v>
      </c>
      <c r="C20" s="217" t="s">
        <v>105</v>
      </c>
      <c r="D20" s="218">
        <f>SUM(D21:D22)</f>
        <v>12284536.4</v>
      </c>
      <c r="E20" s="218">
        <f>SUM(E21:E22)</f>
        <v>12078214.540000001</v>
      </c>
      <c r="F20" s="219">
        <f t="shared" si="0"/>
        <v>206321.8599999994</v>
      </c>
      <c r="G20" s="220">
        <f>F20*100/F28</f>
        <v>0.5434881158377962</v>
      </c>
    </row>
    <row r="21" spans="1:7" ht="17.25" customHeight="1">
      <c r="A21" s="190" t="s">
        <v>49</v>
      </c>
      <c r="B21" s="111" t="s">
        <v>50</v>
      </c>
      <c r="C21" s="221" t="s">
        <v>105</v>
      </c>
      <c r="D21" s="70">
        <f>'[5]Przedszkola'!D19+'[5]Szkoły Podst.'!D19+'[5]Gimnazja'!D19+'[5]ZS, Szkoły Ponadgimn'!D19+'[5]Spec. Ośr. Szkolno-Wych'!D19+'[5]Pałac Młodzieży'!D19+'[5]Zesp. Burs Międzyszkolnych'!D19+'[5]Szkolne Schr. Młodzieżowe'!D19+'[5]M Por Psycholog-Ped'!D19</f>
        <v>1283205</v>
      </c>
      <c r="E21" s="23">
        <f>'[5]Przedszkola'!E19+'[5]Szkoły Podst.'!E19+'[5]Gimnazja'!E19+'[5]ZS, Szkoły Ponadgimn'!E19+'[5]Spec. Ośr. Szkolno-Wych'!E19+'[5]Pałac Młodzieży'!E19+'[5]Zesp. Burs Międzyszkolnych'!E19+'[5]Szkolne Schr. Młodzieżowe'!E19+'[5]M Por Psycholog-Ped'!E19</f>
        <v>1084015.1400000001</v>
      </c>
      <c r="F21" s="11">
        <f t="shared" si="0"/>
        <v>199189.85999999987</v>
      </c>
      <c r="G21" s="96">
        <f>F21*100/F28</f>
        <v>0.5247011717778942</v>
      </c>
    </row>
    <row r="22" spans="1:7" ht="17.25" customHeight="1">
      <c r="A22" s="190" t="s">
        <v>51</v>
      </c>
      <c r="B22" s="111" t="s">
        <v>52</v>
      </c>
      <c r="C22" s="221" t="s">
        <v>105</v>
      </c>
      <c r="D22" s="70">
        <f>'[5]Przedszkola'!D20+'[5]Szkoły Podst.'!D20+'[5]Gimnazja'!D20+'[5]ZS, Szkoły Ponadgimn'!D20+'[5]Spec. Ośr. Szkolno-Wych'!D20+'[5]Pałac Młodzieży'!D20+'[5]Zesp. Burs Międzyszkolnych'!D20+'[5]Szkolne Schr. Młodzieżowe'!D20+'[5]M Por Psycholog-Ped'!D20</f>
        <v>11001331.4</v>
      </c>
      <c r="E22" s="23">
        <f>'[5]Przedszkola'!E20+'[5]Szkoły Podst.'!E20+'[5]Gimnazja'!E20+'[5]ZS, Szkoły Ponadgimn'!E20+'[5]Spec. Ośr. Szkolno-Wych'!E20+'[5]Pałac Młodzieży'!E20+'[5]Zesp. Burs Międzyszkolnych'!E20+'[5]Szkolne Schr. Młodzieżowe'!E20+'[5]M Por Psycholog-Ped'!E20</f>
        <v>10994199.4</v>
      </c>
      <c r="F22" s="11">
        <f t="shared" si="0"/>
        <v>7132</v>
      </c>
      <c r="G22" s="96">
        <f>F22*100/F28</f>
        <v>0.018786944059903173</v>
      </c>
    </row>
    <row r="23" spans="1:7" ht="19.5" customHeight="1" thickBot="1">
      <c r="A23" s="272" t="s">
        <v>47</v>
      </c>
      <c r="B23" s="118" t="s">
        <v>54</v>
      </c>
      <c r="C23" s="223" t="s">
        <v>105</v>
      </c>
      <c r="D23" s="22">
        <f>'[5]Przedszkola'!D21+'[5]Szkoły Podst.'!D21+'[5]Gimnazja'!D21+'[5]ZS, Szkoły Ponadgimn'!D21+'[5]Spec. Ośr. Szkolno-Wych'!D21+'[5]Pałac Młodzieży'!D21+'[5]Zesp. Burs Międzyszkolnych'!D21+'[5]Szkolne Schr. Młodzieżowe'!D21+'[5]M Por Psycholog-Ped'!D21</f>
        <v>0</v>
      </c>
      <c r="E23" s="12">
        <f>'[5]Przedszkola'!E21+'[5]Szkoły Podst.'!E21+'[5]Gimnazja'!E21+'[5]ZS, Szkoły Ponadgimn'!E21+'[5]Spec. Ośr. Szkolno-Wych'!E21+'[5]Pałac Młodzieży'!E21+'[5]Zesp. Burs Międzyszkolnych'!E21+'[5]Szkolne Schr. Młodzieżowe'!E21+'[5]M Por Psycholog-Ped'!E21</f>
        <v>0</v>
      </c>
      <c r="F23" s="12">
        <f t="shared" si="0"/>
        <v>0</v>
      </c>
      <c r="G23" s="92">
        <f>F23*100/F28</f>
        <v>0</v>
      </c>
    </row>
    <row r="24" spans="1:7" ht="23.25" customHeight="1" thickBot="1" thickTop="1">
      <c r="A24" s="321" t="s">
        <v>1</v>
      </c>
      <c r="B24" s="322"/>
      <c r="C24" s="214">
        <f>SUM(C6:C13)+C15+C16+C17+C18+C19</f>
        <v>543</v>
      </c>
      <c r="D24" s="215">
        <f>SUM(D6:D19)+D21+D22+D23</f>
        <v>90268972.61</v>
      </c>
      <c r="E24" s="215">
        <f>SUM(E6:E19)+E21+E22+E23</f>
        <v>52306438.75</v>
      </c>
      <c r="F24" s="59">
        <f t="shared" si="0"/>
        <v>37962533.86</v>
      </c>
      <c r="G24" s="106">
        <f>F24*100/F28</f>
        <v>100</v>
      </c>
    </row>
    <row r="25" spans="1:7" ht="19.5" customHeight="1" thickTop="1">
      <c r="A25" s="274" t="s">
        <v>53</v>
      </c>
      <c r="B25" s="120" t="s">
        <v>56</v>
      </c>
      <c r="C25" s="225" t="s">
        <v>105</v>
      </c>
      <c r="D25" s="21">
        <f>'[5]Przedszkola'!D23+'[5]Szkoły Podst.'!D23+'[5]Gimnazja'!D23+'[5]ZS, Szkoły Ponadgimn'!D23+'[5]Spec. Ośr. Szkolno-Wych'!D23+'[5]Pałac Młodzieży'!D23+'[5]Zesp. Burs Międzyszkolnych'!D23+'[5]Szkolne Schr. Młodzieżowe'!D23+'[5]M Por Psycholog-Ped'!D23</f>
        <v>567359.2</v>
      </c>
      <c r="E25" s="11">
        <f>'[5]Przedszkola'!E23+'[5]Szkoły Podst.'!E23+'[5]Gimnazja'!E23+'[5]ZS, Szkoły Ponadgimn'!E23+'[5]Spec. Ośr. Szkolno-Wych'!E23+'[5]Pałac Młodzieży'!E23+'[5]Zesp. Burs Międzyszkolnych'!E23+'[5]Szkolne Schr. Młodzieżowe'!E23+'[5]M Por Psycholog-Ped'!E23</f>
        <v>567359.2</v>
      </c>
      <c r="F25" s="11">
        <f t="shared" si="0"/>
        <v>0</v>
      </c>
      <c r="G25" s="8">
        <f>F25*100/F28</f>
        <v>0</v>
      </c>
    </row>
    <row r="26" spans="1:7" ht="19.5" customHeight="1">
      <c r="A26" s="271" t="s">
        <v>55</v>
      </c>
      <c r="B26" s="122" t="s">
        <v>58</v>
      </c>
      <c r="C26" s="225" t="s">
        <v>105</v>
      </c>
      <c r="D26" s="70">
        <f>'[5]Przedszkola'!D24+'[5]Szkoły Podst.'!D24+'[5]Gimnazja'!D24+'[5]ZS, Szkoły Ponadgimn'!D24+'[5]Spec. Ośr. Szkolno-Wych'!D24+'[5]Pałac Młodzieży'!D24+'[5]Zesp. Burs Międzyszkolnych'!D24+'[5]Szkolne Schr. Młodzieżowe'!D24+'[5]M Por Psycholog-Ped'!D24</f>
        <v>0</v>
      </c>
      <c r="E26" s="23">
        <f>'[5]Przedszkola'!E24+'[5]Szkoły Podst.'!E24+'[5]Gimnazja'!E24+'[5]ZS, Szkoły Ponadgimn'!E24+'[5]Spec. Ośr. Szkolno-Wych'!E24+'[5]Pałac Młodzieży'!E24+'[5]Zesp. Burs Międzyszkolnych'!E24+'[5]Szkolne Schr. Młodzieżowe'!E24+'[5]M Por Psycholog-Ped'!E24</f>
        <v>0</v>
      </c>
      <c r="F26" s="11">
        <f t="shared" si="0"/>
        <v>0</v>
      </c>
      <c r="G26" s="7">
        <f>F26*100/F28</f>
        <v>0</v>
      </c>
    </row>
    <row r="27" spans="1:7" ht="19.5" customHeight="1" thickBot="1">
      <c r="A27" s="272" t="s">
        <v>57</v>
      </c>
      <c r="B27" s="123" t="s">
        <v>60</v>
      </c>
      <c r="C27" s="225" t="s">
        <v>105</v>
      </c>
      <c r="D27" s="22">
        <f>'[5]Przedszkola'!D25+'[5]Szkoły Podst.'!D25+'[5]Gimnazja'!D25+'[5]ZS, Szkoły Ponadgimn'!D25+'[5]Spec. Ośr. Szkolno-Wych'!D25+'[5]Pałac Młodzieży'!D25+'[5]Zesp. Burs Międzyszkolnych'!D25+'[5]Szkolne Schr. Młodzieżowe'!D25+'[5]M Por Psycholog-Ped'!D25</f>
        <v>0</v>
      </c>
      <c r="E27" s="226">
        <f>'[5]Przedszkola'!E25+'[5]Szkoły Podst.'!E25+'[5]Gimnazja'!E25+'[5]ZS, Szkoły Ponadgimn'!E25+'[5]Spec. Ośr. Szkolno-Wych'!E25+'[5]Pałac Młodzieży'!E25+'[5]Zesp. Burs Międzyszkolnych'!E25+'[5]Szkolne Schr. Młodzieżowe'!E25+'[5]M Por Psycholog-Ped'!E25</f>
        <v>0</v>
      </c>
      <c r="F27" s="11">
        <f t="shared" si="0"/>
        <v>0</v>
      </c>
      <c r="G27" s="92">
        <f>F27*100/F28</f>
        <v>0</v>
      </c>
    </row>
    <row r="28" spans="1:7" ht="30.75" customHeight="1" thickBot="1" thickTop="1">
      <c r="A28" s="323" t="s">
        <v>2</v>
      </c>
      <c r="B28" s="324"/>
      <c r="C28" s="57" t="s">
        <v>72</v>
      </c>
      <c r="D28" s="215">
        <f>D24+D25+D26+D27</f>
        <v>90836331.81</v>
      </c>
      <c r="E28" s="215">
        <f>E24+E25</f>
        <v>52873797.95</v>
      </c>
      <c r="F28" s="215">
        <f>F24+F25+F26+F27</f>
        <v>37962533.86</v>
      </c>
      <c r="G28" s="106">
        <f>G24+G25+G26+G27</f>
        <v>100</v>
      </c>
    </row>
    <row r="29" ht="13.5" thickTop="1"/>
    <row r="30" ht="12.75">
      <c r="A30" s="357" t="s">
        <v>191</v>
      </c>
    </row>
    <row r="31" ht="12.75">
      <c r="A31" s="357" t="s">
        <v>192</v>
      </c>
    </row>
  </sheetData>
  <mergeCells count="9">
    <mergeCell ref="A28:B28"/>
    <mergeCell ref="A3:B4"/>
    <mergeCell ref="C3:C4"/>
    <mergeCell ref="D3:D4"/>
    <mergeCell ref="A1:G1"/>
    <mergeCell ref="F3:F4"/>
    <mergeCell ref="G3:G4"/>
    <mergeCell ref="A24:B24"/>
    <mergeCell ref="E3:E4"/>
  </mergeCells>
  <printOptions horizontalCentered="1"/>
  <pageMargins left="0.7874015748031497" right="0.7874015748031497" top="0.92" bottom="0.47" header="0.41" footer="0.5118110236220472"/>
  <pageSetup firstPageNumber="213" useFirstPageNumber="1" horizontalDpi="600" verticalDpi="600" orientation="landscape" paperSize="9" scale="90" r:id="rId1"/>
  <headerFooter alignWithMargins="0">
    <oddHeader>&amp;C&amp;"Times New Roman CE,Normalny" &amp;11&amp;P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6">
      <selection activeCell="A23" sqref="A23:A24"/>
    </sheetView>
  </sheetViews>
  <sheetFormatPr defaultColWidth="9.140625" defaultRowHeight="12.75"/>
  <cols>
    <col min="1" max="1" width="4.8515625" style="51" customWidth="1"/>
    <col min="2" max="2" width="46.7109375" style="51" customWidth="1"/>
    <col min="3" max="5" width="21.140625" style="51" customWidth="1"/>
    <col min="6" max="6" width="11.00390625" style="51" customWidth="1"/>
    <col min="7" max="7" width="13.7109375" style="51" customWidth="1"/>
    <col min="8" max="16384" width="9.140625" style="51" customWidth="1"/>
  </cols>
  <sheetData>
    <row r="1" spans="1:7" s="50" customFormat="1" ht="20.25">
      <c r="A1" s="289" t="s">
        <v>184</v>
      </c>
      <c r="B1" s="289"/>
      <c r="C1" s="289"/>
      <c r="D1" s="289"/>
      <c r="E1" s="289"/>
      <c r="F1" s="289"/>
      <c r="G1" s="289"/>
    </row>
    <row r="2" ht="24" customHeight="1" thickBot="1">
      <c r="G2" s="125" t="s">
        <v>165</v>
      </c>
    </row>
    <row r="3" spans="1:7" ht="25.5" customHeight="1" thickBot="1" thickTop="1">
      <c r="A3" s="306" t="s">
        <v>75</v>
      </c>
      <c r="B3" s="307"/>
      <c r="C3" s="310" t="s">
        <v>76</v>
      </c>
      <c r="D3" s="311"/>
      <c r="E3" s="312"/>
      <c r="F3" s="313" t="s">
        <v>178</v>
      </c>
      <c r="G3" s="315" t="s">
        <v>68</v>
      </c>
    </row>
    <row r="4" spans="1:7" ht="31.5" customHeight="1" thickBot="1">
      <c r="A4" s="308"/>
      <c r="B4" s="309"/>
      <c r="C4" s="178" t="s">
        <v>77</v>
      </c>
      <c r="D4" s="178" t="s">
        <v>78</v>
      </c>
      <c r="E4" s="179" t="s">
        <v>181</v>
      </c>
      <c r="F4" s="314"/>
      <c r="G4" s="316"/>
    </row>
    <row r="5" spans="1:7" s="183" customFormat="1" ht="17.25" customHeight="1" thickBot="1" thickTop="1">
      <c r="A5" s="302">
        <v>1</v>
      </c>
      <c r="B5" s="303"/>
      <c r="C5" s="180">
        <v>2</v>
      </c>
      <c r="D5" s="180">
        <v>3</v>
      </c>
      <c r="E5" s="181">
        <v>4</v>
      </c>
      <c r="F5" s="181">
        <v>5</v>
      </c>
      <c r="G5" s="182">
        <v>6</v>
      </c>
    </row>
    <row r="6" spans="1:7" s="183" customFormat="1" ht="18" customHeight="1" thickBot="1" thickTop="1">
      <c r="A6" s="184" t="s">
        <v>8</v>
      </c>
      <c r="B6" s="185" t="s">
        <v>79</v>
      </c>
      <c r="C6" s="186">
        <f>C7+C8+C9+C10+C11</f>
        <v>54414</v>
      </c>
      <c r="D6" s="186">
        <f>D7+D8+D9+D10+D11</f>
        <v>54448</v>
      </c>
      <c r="E6" s="186">
        <f aca="true" t="shared" si="0" ref="E6:E20">D6-C6</f>
        <v>34</v>
      </c>
      <c r="F6" s="187">
        <f>D6/C6*100</f>
        <v>100.06248391957952</v>
      </c>
      <c r="G6" s="188">
        <f>D6*100/D21</f>
        <v>0.9876592979279896</v>
      </c>
    </row>
    <row r="7" spans="1:7" ht="18" customHeight="1">
      <c r="A7" s="189" t="s">
        <v>80</v>
      </c>
      <c r="B7" s="88" t="s">
        <v>81</v>
      </c>
      <c r="C7" s="89">
        <f>'[6]Przedszkola'!C5+'[6]Szkoły Podst.'!C5+'[6]Gimnazja'!C5+'[6]ZS, Szkoły Ponadgimn'!C5+'[6]Spec. Ośr. Szkolno-Wych'!C5+'[6]Pałac Młodzieży'!C5+'[6]Zesp. Burs Międzyszkolnych'!C5+'[6]Szkolne Schr. Młodzieżowe'!C5+'[6]M Por Psycholog-Ped'!C5</f>
        <v>21110</v>
      </c>
      <c r="D7" s="89">
        <f>'[6]Przedszkola'!D5+'[6]Szkoły Podst.'!D5+'[6]Gimnazja'!D5+'[6]ZS, Szkoły Ponadgimn'!D5+'[6]Spec. Ośr. Szkolno-Wych'!D5+'[6]Pałac Młodzieży'!D5+'[6]Zesp. Burs Międzyszkolnych'!D5+'[6]Szkolne Schr. Młodzieżowe'!D5+'[6]M Por Psycholog-Ped'!D5</f>
        <v>15425</v>
      </c>
      <c r="E7" s="90">
        <f t="shared" si="0"/>
        <v>-5685</v>
      </c>
      <c r="F7" s="91">
        <f aca="true" t="shared" si="1" ref="F7:F19">D7/C7*100</f>
        <v>73.0696352439602</v>
      </c>
      <c r="G7" s="92">
        <f aca="true" t="shared" si="2" ref="G7:G20">D7*100/$D$21</f>
        <v>0.27980173138663017</v>
      </c>
    </row>
    <row r="8" spans="1:7" ht="18" customHeight="1">
      <c r="A8" s="190" t="s">
        <v>82</v>
      </c>
      <c r="B8" s="93" t="s">
        <v>83</v>
      </c>
      <c r="C8" s="89">
        <f>'[6]Przedszkola'!C6+'[6]Szkoły Podst.'!C6+'[6]Gimnazja'!C6+'[6]ZS, Szkoły Ponadgimn'!C6+'[6]Spec. Ośr. Szkolno-Wych'!C6+'[6]Pałac Młodzieży'!C6+'[6]Zesp. Burs Międzyszkolnych'!C6+'[6]Szkolne Schr. Młodzieżowe'!C6+'[6]M Por Psycholog-Ped'!C6</f>
        <v>0</v>
      </c>
      <c r="D8" s="89">
        <f>'[6]Przedszkola'!D6+'[6]Szkoły Podst.'!D6+'[6]Gimnazja'!D6+'[6]ZS, Szkoły Ponadgimn'!D6+'[6]Spec. Ośr. Szkolno-Wych'!D6+'[6]Pałac Młodzieży'!D6+'[6]Zesp. Burs Międzyszkolnych'!D6+'[6]Szkolne Schr. Młodzieżowe'!D6+'[6]M Por Psycholog-Ped'!D6</f>
        <v>0</v>
      </c>
      <c r="E8" s="94">
        <f t="shared" si="0"/>
        <v>0</v>
      </c>
      <c r="F8" s="95">
        <v>0</v>
      </c>
      <c r="G8" s="96">
        <f t="shared" si="2"/>
        <v>0</v>
      </c>
    </row>
    <row r="9" spans="1:7" ht="18" customHeight="1">
      <c r="A9" s="190" t="s">
        <v>84</v>
      </c>
      <c r="B9" s="93" t="s">
        <v>85</v>
      </c>
      <c r="C9" s="89">
        <f>'[6]Przedszkola'!C7+'[6]Szkoły Podst.'!C7+'[6]Gimnazja'!C7+'[6]ZS, Szkoły Ponadgimn'!C7+'[6]Spec. Ośr. Szkolno-Wych'!C7+'[6]Pałac Młodzieży'!C7+'[6]Zesp. Burs Międzyszkolnych'!C7+'[6]Szkolne Schr. Młodzieżowe'!C7+'[6]M Por Psycholog-Ped'!C7</f>
        <v>0</v>
      </c>
      <c r="D9" s="89">
        <f>'[6]Przedszkola'!D7+'[6]Szkoły Podst.'!D7+'[6]Gimnazja'!D7+'[6]ZS, Szkoły Ponadgimn'!D7+'[6]Spec. Ośr. Szkolno-Wych'!D7+'[6]Pałac Młodzieży'!D7+'[6]Zesp. Burs Międzyszkolnych'!D7+'[6]Szkolne Schr. Młodzieżowe'!D7+'[6]M Por Psycholog-Ped'!D7</f>
        <v>0</v>
      </c>
      <c r="E9" s="89">
        <f t="shared" si="0"/>
        <v>0</v>
      </c>
      <c r="F9" s="91">
        <v>0</v>
      </c>
      <c r="G9" s="97">
        <f t="shared" si="2"/>
        <v>0</v>
      </c>
    </row>
    <row r="10" spans="1:7" ht="18" customHeight="1">
      <c r="A10" s="190" t="s">
        <v>86</v>
      </c>
      <c r="B10" s="93" t="s">
        <v>87</v>
      </c>
      <c r="C10" s="89">
        <f>'[6]Przedszkola'!C8+'[6]Szkoły Podst.'!C8+'[6]Gimnazja'!C8+'[6]ZS, Szkoły Ponadgimn'!C8+'[6]Spec. Ośr. Szkolno-Wych'!C8+'[6]Pałac Młodzieży'!C8+'[6]Zesp. Burs Międzyszkolnych'!C8+'[6]Szkolne Schr. Młodzieżowe'!C8+'[6]M Por Psycholog-Ped'!C8</f>
        <v>32304</v>
      </c>
      <c r="D10" s="89">
        <f>'[6]Przedszkola'!D8+'[6]Szkoły Podst.'!D8+'[6]Gimnazja'!D8+'[6]ZS, Szkoły Ponadgimn'!D8+'[6]Spec. Ośr. Szkolno-Wych'!D8+'[6]Pałac Młodzieży'!D8+'[6]Zesp. Burs Międzyszkolnych'!D8+'[6]Szkolne Schr. Młodzieżowe'!D8+'[6]M Por Psycholog-Ped'!D8</f>
        <v>38023</v>
      </c>
      <c r="E10" s="94">
        <f t="shared" si="0"/>
        <v>5719</v>
      </c>
      <c r="F10" s="94">
        <f t="shared" si="1"/>
        <v>117.70368994551758</v>
      </c>
      <c r="G10" s="96">
        <f t="shared" si="2"/>
        <v>0.6897180701791792</v>
      </c>
    </row>
    <row r="11" spans="1:7" ht="18" customHeight="1" thickBot="1">
      <c r="A11" s="191" t="s">
        <v>88</v>
      </c>
      <c r="B11" s="98" t="s">
        <v>89</v>
      </c>
      <c r="C11" s="90">
        <f>'[6]Przedszkola'!C9+'[6]Szkoły Podst.'!C9+'[6]Gimnazja'!C9+'[6]ZS, Szkoły Ponadgimn'!C9+'[6]Spec. Ośr. Szkolno-Wych'!C9+'[6]Pałac Młodzieży'!C9+'[6]Zesp. Burs Międzyszkolnych'!C9+'[6]Szkolne Schr. Młodzieżowe'!C9+'[6]M Por Psycholog-Ped'!C9</f>
        <v>1000</v>
      </c>
      <c r="D11" s="90">
        <f>'[6]Przedszkola'!D9+'[6]Szkoły Podst.'!D9+'[6]Gimnazja'!D9+'[6]ZS, Szkoły Ponadgimn'!D9+'[6]Spec. Ośr. Szkolno-Wych'!D9+'[6]Pałac Młodzieży'!D9+'[6]Zesp. Burs Międzyszkolnych'!D9+'[6]Szkolne Schr. Młodzieżowe'!D9+'[6]M Por Psycholog-Ped'!D9</f>
        <v>1000</v>
      </c>
      <c r="E11" s="90">
        <f t="shared" si="0"/>
        <v>0</v>
      </c>
      <c r="F11" s="91">
        <f t="shared" si="1"/>
        <v>100</v>
      </c>
      <c r="G11" s="92">
        <f t="shared" si="2"/>
        <v>0.01813949636218024</v>
      </c>
    </row>
    <row r="12" spans="1:7" s="183" customFormat="1" ht="18.75" customHeight="1" thickBot="1">
      <c r="A12" s="192" t="s">
        <v>26</v>
      </c>
      <c r="B12" s="193" t="s">
        <v>90</v>
      </c>
      <c r="C12" s="194">
        <f>C13+C14+C15+C16</f>
        <v>494219.56</v>
      </c>
      <c r="D12" s="194">
        <f>D13+D14+D15+D16</f>
        <v>486398.13</v>
      </c>
      <c r="E12" s="194">
        <f t="shared" si="0"/>
        <v>-7821.429999999993</v>
      </c>
      <c r="F12" s="195">
        <f>D12/C12*100</f>
        <v>98.41741795893307</v>
      </c>
      <c r="G12" s="196">
        <f t="shared" si="2"/>
        <v>8.82301710970627</v>
      </c>
    </row>
    <row r="13" spans="1:7" ht="18" customHeight="1">
      <c r="A13" s="189" t="s">
        <v>80</v>
      </c>
      <c r="B13" s="88" t="s">
        <v>91</v>
      </c>
      <c r="C13" s="89">
        <f>'[6]Przedszkola'!C11+'[6]Szkoły Podst.'!C11+'[6]Gimnazja'!C11+'[6]ZS, Szkoły Ponadgimn'!C11+'[6]Spec. Ośr. Szkolno-Wych'!C11+'[6]Pałac Młodzieży'!C11+'[6]Zesp. Burs Międzyszkolnych'!C11+'[6]Szkolne Schr. Młodzieżowe'!C11+'[6]M Por Psycholog-Ped'!C11</f>
        <v>137208.56</v>
      </c>
      <c r="D13" s="89">
        <f>'[6]Przedszkola'!D11+'[6]Szkoły Podst.'!D11+'[6]Gimnazja'!D11+'[6]ZS, Szkoły Ponadgimn'!D11+'[6]Spec. Ośr. Szkolno-Wych'!D11+'[6]Pałac Młodzieży'!D11+'[6]Zesp. Burs Międzyszkolnych'!D11+'[6]Szkolne Schr. Młodzieżowe'!D11+'[6]M Por Psycholog-Ped'!D11</f>
        <v>120058.13</v>
      </c>
      <c r="E13" s="89">
        <f t="shared" si="0"/>
        <v>-17150.429999999993</v>
      </c>
      <c r="F13" s="89">
        <f t="shared" si="1"/>
        <v>87.5004664432015</v>
      </c>
      <c r="G13" s="97">
        <f t="shared" si="2"/>
        <v>2.1777940123851622</v>
      </c>
    </row>
    <row r="14" spans="1:7" ht="18" customHeight="1">
      <c r="A14" s="190" t="s">
        <v>82</v>
      </c>
      <c r="B14" s="93" t="s">
        <v>92</v>
      </c>
      <c r="C14" s="94">
        <f>'[6]Przedszkola'!C12+'[6]Szkoły Podst.'!C12+'[6]Gimnazja'!C12+'[6]ZS, Szkoły Ponadgimn'!C12+'[6]Spec. Ośr. Szkolno-Wych'!C12+'[6]Pałac Młodzieży'!C12+'[6]Zesp. Burs Międzyszkolnych'!C12+'[6]Szkolne Schr. Młodzieżowe'!C12+'[6]M Por Psycholog-Ped'!C12</f>
        <v>0</v>
      </c>
      <c r="D14" s="94">
        <f>'[6]Przedszkola'!D12+'[6]Szkoły Podst.'!D12+'[6]Gimnazja'!D12+'[6]ZS, Szkoły Ponadgimn'!D12+'[6]Spec. Ośr. Szkolno-Wych'!D12+'[6]Pałac Młodzieży'!D12+'[6]Zesp. Burs Międzyszkolnych'!D12+'[6]Szkolne Schr. Młodzieżowe'!D12+'[6]M Por Psycholog-Ped'!D12</f>
        <v>0</v>
      </c>
      <c r="E14" s="89">
        <f t="shared" si="0"/>
        <v>0</v>
      </c>
      <c r="F14" s="94">
        <v>0</v>
      </c>
      <c r="G14" s="96">
        <f t="shared" si="2"/>
        <v>0</v>
      </c>
    </row>
    <row r="15" spans="1:7" ht="18" customHeight="1">
      <c r="A15" s="190" t="s">
        <v>84</v>
      </c>
      <c r="B15" s="93" t="s">
        <v>93</v>
      </c>
      <c r="C15" s="94">
        <f>'[6]Przedszkola'!C13+'[6]Szkoły Podst.'!C13+'[6]Gimnazja'!C13+'[6]ZS, Szkoły Ponadgimn'!C13+'[6]Spec. Ośr. Szkolno-Wych'!C13+'[6]Pałac Młodzieży'!C13+'[6]Zesp. Burs Międzyszkolnych'!C13+'[6]Szkolne Schr. Młodzieżowe'!C13+'[6]M Por Psycholog-Ped'!C13</f>
        <v>0</v>
      </c>
      <c r="D15" s="94">
        <f>'[6]Przedszkola'!D13+'[6]Szkoły Podst.'!D13+'[6]Gimnazja'!D13+'[6]ZS, Szkoły Ponadgimn'!D13+'[6]Spec. Ośr. Szkolno-Wych'!D13+'[6]Pałac Młodzieży'!D13+'[6]Zesp. Burs Międzyszkolnych'!D13+'[6]Szkolne Schr. Młodzieżowe'!D13+'[6]M Por Psycholog-Ped'!D13</f>
        <v>1871</v>
      </c>
      <c r="E15" s="89">
        <f t="shared" si="0"/>
        <v>1871</v>
      </c>
      <c r="F15" s="94">
        <v>0</v>
      </c>
      <c r="G15" s="96">
        <f t="shared" si="2"/>
        <v>0.03393899769363923</v>
      </c>
    </row>
    <row r="16" spans="1:7" ht="18" customHeight="1" thickBot="1">
      <c r="A16" s="191" t="s">
        <v>86</v>
      </c>
      <c r="B16" s="98" t="s">
        <v>94</v>
      </c>
      <c r="C16" s="90">
        <f>'[6]Przedszkola'!C14+'[6]Szkoły Podst.'!C14+'[6]Gimnazja'!C14+'[6]ZS, Szkoły Ponadgimn'!C14+'[6]Spec. Ośr. Szkolno-Wych'!C14+'[6]Pałac Młodzieży'!C14+'[6]Zesp. Burs Międzyszkolnych'!C14+'[6]Szkolne Schr. Młodzieżowe'!C14+'[6]M Por Psycholog-Ped'!C14</f>
        <v>357011</v>
      </c>
      <c r="D16" s="90">
        <f>'[6]Przedszkola'!D14+'[6]Szkoły Podst.'!D14+'[6]Gimnazja'!D14+'[6]ZS, Szkoły Ponadgimn'!D14+'[6]Spec. Ośr. Szkolno-Wych'!D14+'[6]Pałac Młodzieży'!D14+'[6]Zesp. Burs Międzyszkolnych'!D14+'[6]Szkolne Schr. Młodzieżowe'!D14+'[6]M Por Psycholog-Ped'!D14</f>
        <v>364469</v>
      </c>
      <c r="E16" s="99">
        <f t="shared" si="0"/>
        <v>7458</v>
      </c>
      <c r="F16" s="91">
        <f t="shared" si="1"/>
        <v>102.08901126295828</v>
      </c>
      <c r="G16" s="92">
        <f t="shared" si="2"/>
        <v>6.611284099627469</v>
      </c>
    </row>
    <row r="17" spans="1:7" s="183" customFormat="1" ht="18" customHeight="1" thickBot="1">
      <c r="A17" s="192" t="s">
        <v>35</v>
      </c>
      <c r="B17" s="193" t="s">
        <v>95</v>
      </c>
      <c r="C17" s="194">
        <f>C18+C19+C20</f>
        <v>4724116.75</v>
      </c>
      <c r="D17" s="194">
        <f>D18+D19</f>
        <v>4971986.09</v>
      </c>
      <c r="E17" s="194">
        <f t="shared" si="0"/>
        <v>247869.33999999985</v>
      </c>
      <c r="F17" s="195">
        <f>D17/C17*100</f>
        <v>105.24689276572177</v>
      </c>
      <c r="G17" s="196">
        <f t="shared" si="2"/>
        <v>90.18932359236574</v>
      </c>
    </row>
    <row r="18" spans="1:7" ht="18" customHeight="1">
      <c r="A18" s="189" t="s">
        <v>80</v>
      </c>
      <c r="B18" s="88" t="s">
        <v>96</v>
      </c>
      <c r="C18" s="89">
        <f>'[6]Przedszkola'!C16+'[6]Szkoły Podst.'!C16+'[6]Gimnazja'!C16+'[6]ZS, Szkoły Ponadgimn'!C16+'[6]Spec. Ośr. Szkolno-Wych'!C16+'[6]Pałac Młodzieży'!C16+'[6]Zesp. Burs Międzyszkolnych'!C16+'[6]Szkolne Schr. Młodzieżowe'!C16+'[6]M Por Psycholog-Ped'!C16</f>
        <v>17133</v>
      </c>
      <c r="D18" s="89">
        <f>'[6]Przedszkola'!D16+'[6]Szkoły Podst.'!D16+'[6]Gimnazja'!D16+'[6]ZS, Szkoły Ponadgimn'!D16+'[6]Spec. Ośr. Szkolno-Wych'!D16+'[6]Pałac Młodzieży'!D16+'[6]Zesp. Burs Międzyszkolnych'!D16+'[6]Szkolne Schr. Młodzieżowe'!D16+'[6]M Por Psycholog-Ped'!D16</f>
        <v>18995</v>
      </c>
      <c r="E18" s="89">
        <f t="shared" si="0"/>
        <v>1862</v>
      </c>
      <c r="F18" s="89">
        <f t="shared" si="1"/>
        <v>110.86791571820463</v>
      </c>
      <c r="G18" s="97">
        <f t="shared" si="2"/>
        <v>0.3445597333996136</v>
      </c>
    </row>
    <row r="19" spans="1:7" ht="18" customHeight="1">
      <c r="A19" s="190" t="s">
        <v>82</v>
      </c>
      <c r="B19" s="93" t="s">
        <v>97</v>
      </c>
      <c r="C19" s="94">
        <f>'[6]Przedszkola'!C17+'[6]Szkoły Podst.'!C17+'[6]Gimnazja'!C17+'[6]ZS, Szkoły Ponadgimn'!C17+'[6]Spec. Ośr. Szkolno-Wych'!C17+'[6]Pałac Młodzieży'!C17+'[6]Zesp. Burs Międzyszkolnych'!C17+'[6]Szkolne Schr. Młodzieżowe'!C17+'[6]M Por Psycholog-Ped'!C17</f>
        <v>4706983.75</v>
      </c>
      <c r="D19" s="94">
        <f>'[6]Przedszkola'!D17+'[6]Szkoły Podst.'!D17+'[6]Gimnazja'!D17+'[6]ZS, Szkoły Ponadgimn'!D17+'[6]Spec. Ośr. Szkolno-Wych'!D17+'[6]Pałac Młodzieży'!D17+'[6]Zesp. Burs Międzyszkolnych'!D17+'[6]Szkolne Schr. Młodzieżowe'!D17+'[6]M Por Psycholog-Ped'!D17</f>
        <v>4952991.09</v>
      </c>
      <c r="E19" s="94">
        <f t="shared" si="0"/>
        <v>246007.33999999985</v>
      </c>
      <c r="F19" s="94">
        <f t="shared" si="1"/>
        <v>105.2264327447487</v>
      </c>
      <c r="G19" s="96">
        <f t="shared" si="2"/>
        <v>89.84476385896613</v>
      </c>
    </row>
    <row r="20" spans="1:7" ht="18" customHeight="1" thickBot="1">
      <c r="A20" s="197" t="s">
        <v>84</v>
      </c>
      <c r="B20" s="100" t="s">
        <v>98</v>
      </c>
      <c r="C20" s="101">
        <f>'[6]Przedszkola'!C18+'[6]Szkoły Podst.'!C18+'[6]Gimnazja'!C18+'[6]ZS, Szkoły Ponadgimn'!C18+'[6]Spec. Ośr. Szkolno-Wych'!C18+'[6]Pałac Młodzieży'!C18+'[6]Zesp. Burs Międzyszkolnych'!C18+'[6]Szkolne Schr. Młodzieżowe'!C18+'[6]M Por Psycholog-Ped'!C18</f>
        <v>0</v>
      </c>
      <c r="D20" s="101">
        <f>'[6]Przedszkola'!D18+'[6]Szkoły Podst.'!D18+'[6]Gimnazja'!D18+'[6]ZS, Szkoły Ponadgimn'!D18+'[6]Spec. Ośr. Szkolno-Wych'!D18+'[6]Pałac Młodzieży'!D18+'[6]Zesp. Burs Międzyszkolnych'!D18+'[6]Szkolne Schr. Młodzieżowe'!D18+'[6]M Por Psycholog-Ped'!D18</f>
        <v>0</v>
      </c>
      <c r="E20" s="102">
        <f t="shared" si="0"/>
        <v>0</v>
      </c>
      <c r="F20" s="198">
        <v>0</v>
      </c>
      <c r="G20" s="103">
        <f t="shared" si="2"/>
        <v>0</v>
      </c>
    </row>
    <row r="21" spans="1:7" s="183" customFormat="1" ht="27.75" customHeight="1" thickBot="1" thickTop="1">
      <c r="A21" s="304" t="s">
        <v>99</v>
      </c>
      <c r="B21" s="305"/>
      <c r="C21" s="104">
        <f>C6+C12+C17</f>
        <v>5272750.3100000005</v>
      </c>
      <c r="D21" s="104">
        <f>D6+D12+D17</f>
        <v>5512832.22</v>
      </c>
      <c r="E21" s="105">
        <f>D21-C21</f>
        <v>240081.90999999922</v>
      </c>
      <c r="F21" s="105">
        <f>D21/C21*100</f>
        <v>104.55325770963728</v>
      </c>
      <c r="G21" s="106">
        <f>G6+G12+G17</f>
        <v>100</v>
      </c>
    </row>
    <row r="22" ht="13.5" thickTop="1"/>
    <row r="23" ht="12.75">
      <c r="A23" s="357" t="s">
        <v>191</v>
      </c>
    </row>
    <row r="24" ht="12.75">
      <c r="A24" s="357" t="s">
        <v>192</v>
      </c>
    </row>
  </sheetData>
  <mergeCells count="7">
    <mergeCell ref="A5:B5"/>
    <mergeCell ref="A21:B21"/>
    <mergeCell ref="A1:G1"/>
    <mergeCell ref="A3:B4"/>
    <mergeCell ref="C3:E3"/>
    <mergeCell ref="F3:F4"/>
    <mergeCell ref="G3:G4"/>
  </mergeCells>
  <printOptions horizontalCentered="1"/>
  <pageMargins left="0.7874015748031497" right="0.7874015748031497" top="0.984251968503937" bottom="0.984251968503937" header="0.37" footer="0.5118110236220472"/>
  <pageSetup firstPageNumber="214" useFirstPageNumber="1" horizontalDpi="600" verticalDpi="600" orientation="landscape" paperSize="9" scale="90" r:id="rId1"/>
  <headerFooter alignWithMargins="0">
    <oddHeader>&amp;C&amp;"Times New Roman CE,Normalny" &amp;11&amp;P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9">
      <selection activeCell="A30" sqref="A30:A31"/>
    </sheetView>
  </sheetViews>
  <sheetFormatPr defaultColWidth="9.140625" defaultRowHeight="12.75"/>
  <cols>
    <col min="1" max="1" width="5.00390625" style="51" customWidth="1"/>
    <col min="2" max="2" width="59.421875" style="51" customWidth="1"/>
    <col min="3" max="3" width="9.140625" style="51" customWidth="1"/>
    <col min="4" max="4" width="18.7109375" style="51" customWidth="1"/>
    <col min="5" max="5" width="19.00390625" style="51" customWidth="1"/>
    <col min="6" max="6" width="17.28125" style="51" customWidth="1"/>
    <col min="7" max="7" width="10.7109375" style="51" customWidth="1"/>
    <col min="8" max="16384" width="9.140625" style="51" customWidth="1"/>
  </cols>
  <sheetData>
    <row r="1" spans="1:7" s="50" customFormat="1" ht="20.25">
      <c r="A1" s="289" t="s">
        <v>185</v>
      </c>
      <c r="B1" s="289"/>
      <c r="C1" s="289"/>
      <c r="D1" s="289"/>
      <c r="E1" s="289"/>
      <c r="F1" s="289"/>
      <c r="G1" s="289"/>
    </row>
    <row r="2" ht="15.75" customHeight="1" thickBot="1">
      <c r="G2" s="125" t="s">
        <v>166</v>
      </c>
    </row>
    <row r="3" spans="1:7" ht="13.5" customHeight="1" thickTop="1">
      <c r="A3" s="325" t="s">
        <v>0</v>
      </c>
      <c r="B3" s="326"/>
      <c r="C3" s="329" t="s">
        <v>101</v>
      </c>
      <c r="D3" s="317" t="s">
        <v>102</v>
      </c>
      <c r="E3" s="317" t="s">
        <v>103</v>
      </c>
      <c r="F3" s="317" t="s">
        <v>104</v>
      </c>
      <c r="G3" s="319" t="s">
        <v>68</v>
      </c>
    </row>
    <row r="4" spans="1:7" ht="18" customHeight="1" thickBot="1">
      <c r="A4" s="327"/>
      <c r="B4" s="328"/>
      <c r="C4" s="330"/>
      <c r="D4" s="318"/>
      <c r="E4" s="318"/>
      <c r="F4" s="318"/>
      <c r="G4" s="320"/>
    </row>
    <row r="5" spans="1:7" ht="19.5" customHeight="1" thickTop="1">
      <c r="A5" s="274" t="s">
        <v>8</v>
      </c>
      <c r="B5" s="278" t="s">
        <v>61</v>
      </c>
      <c r="C5" s="279" t="s">
        <v>105</v>
      </c>
      <c r="D5" s="280">
        <f>SUM(D6:D13)</f>
        <v>24504505</v>
      </c>
      <c r="E5" s="280">
        <f>SUM(E6:E13)</f>
        <v>6719368</v>
      </c>
      <c r="F5" s="281">
        <f aca="true" t="shared" si="0" ref="F5:F27">D5-E5</f>
        <v>17785137</v>
      </c>
      <c r="G5" s="282">
        <f>F5*100/F28</f>
        <v>89.22410841420758</v>
      </c>
    </row>
    <row r="6" spans="1:7" ht="17.25" customHeight="1">
      <c r="A6" s="205" t="s">
        <v>10</v>
      </c>
      <c r="B6" s="25" t="s">
        <v>27</v>
      </c>
      <c r="C6" s="21">
        <f>'[7]Centrum Kultury 105'!C4+'[7]BTD'!C4+'[7]Bibl. Publiczna'!C4+'[7]Muzeum'!C4+'[7]Filharmonia'!C4</f>
        <v>0</v>
      </c>
      <c r="D6" s="21">
        <f>'[7]Centrum Kultury 105'!D4+'[7]BTD'!D4+'[7]Bibl. Publiczna'!D4+'[7]Muzeum'!D4+'[7]Filharmonia'!D4</f>
        <v>0</v>
      </c>
      <c r="E6" s="21">
        <f>'[7]Centrum Kultury 105'!E4+'[7]BTD'!E4+'[7]Bibl. Publiczna'!E4+'[7]Muzeum'!E4+'[7]Filharmonia'!E4</f>
        <v>0</v>
      </c>
      <c r="F6" s="11">
        <f t="shared" si="0"/>
        <v>0</v>
      </c>
      <c r="G6" s="4">
        <f>F6*100/F28</f>
        <v>0</v>
      </c>
    </row>
    <row r="7" spans="1:7" ht="17.25" customHeight="1">
      <c r="A7" s="205" t="s">
        <v>12</v>
      </c>
      <c r="B7" s="25" t="s">
        <v>28</v>
      </c>
      <c r="C7" s="21">
        <f>'[7]Centrum Kultury 105'!C5+'[7]BTD'!C5+'[7]Bibl. Publiczna'!C5+'[7]Muzeum'!C5+'[7]Filharmonia'!C5</f>
        <v>0</v>
      </c>
      <c r="D7" s="21">
        <f>'[7]Centrum Kultury 105'!D5+'[7]BTD'!D5+'[7]Bibl. Publiczna'!D5+'[7]Muzeum'!D5+'[7]Filharmonia'!D5</f>
        <v>0</v>
      </c>
      <c r="E7" s="21">
        <f>'[7]Centrum Kultury 105'!E5+'[7]BTD'!E5+'[7]Bibl. Publiczna'!E5+'[7]Muzeum'!E5+'[7]Filharmonia'!E5</f>
        <v>0</v>
      </c>
      <c r="F7" s="11">
        <f t="shared" si="0"/>
        <v>0</v>
      </c>
      <c r="G7" s="4">
        <f>F7*100/F28</f>
        <v>0</v>
      </c>
    </row>
    <row r="8" spans="1:7" ht="17.25" customHeight="1">
      <c r="A8" s="205" t="s">
        <v>14</v>
      </c>
      <c r="B8" s="27" t="s">
        <v>29</v>
      </c>
      <c r="C8" s="70">
        <f>'[7]Centrum Kultury 105'!C6+'[7]BTD'!C6+'[7]Bibl. Publiczna'!C6+'[7]Muzeum'!C6+'[7]Filharmonia'!C6</f>
        <v>2</v>
      </c>
      <c r="D8" s="70">
        <f>'[7]Centrum Kultury 105'!D6+'[7]BTD'!D6+'[7]Bibl. Publiczna'!D6+'[7]Muzeum'!D6+'[7]Filharmonia'!D6</f>
        <v>3068269</v>
      </c>
      <c r="E8" s="70">
        <f>'[7]Centrum Kultury 105'!E6+'[7]BTD'!E6+'[7]Bibl. Publiczna'!E6+'[7]Muzeum'!E6+'[7]Filharmonia'!E6</f>
        <v>1313993</v>
      </c>
      <c r="F8" s="11">
        <f t="shared" si="0"/>
        <v>1754276</v>
      </c>
      <c r="G8" s="4">
        <f>F8*100/F28</f>
        <v>8.800815648057275</v>
      </c>
    </row>
    <row r="9" spans="1:7" ht="17.25" customHeight="1">
      <c r="A9" s="205" t="s">
        <v>16</v>
      </c>
      <c r="B9" s="27" t="s">
        <v>30</v>
      </c>
      <c r="C9" s="70">
        <f>'[7]Centrum Kultury 105'!C7+'[7]BTD'!C7+'[7]Bibl. Publiczna'!C7+'[7]Muzeum'!C7+'[7]Filharmonia'!C7</f>
        <v>0</v>
      </c>
      <c r="D9" s="70">
        <f>'[7]Centrum Kultury 105'!D7+'[7]BTD'!D7+'[7]Bibl. Publiczna'!D7+'[7]Muzeum'!D7+'[7]Filharmonia'!D7</f>
        <v>0</v>
      </c>
      <c r="E9" s="70">
        <f>'[7]Centrum Kultury 105'!E7+'[7]BTD'!E7+'[7]Bibl. Publiczna'!E7+'[7]Muzeum'!E7+'[7]Filharmonia'!E7</f>
        <v>0</v>
      </c>
      <c r="F9" s="11">
        <f t="shared" si="0"/>
        <v>0</v>
      </c>
      <c r="G9" s="4">
        <f>F9*100/F28</f>
        <v>0</v>
      </c>
    </row>
    <row r="10" spans="1:7" ht="17.25" customHeight="1">
      <c r="A10" s="205" t="s">
        <v>18</v>
      </c>
      <c r="B10" s="27" t="s">
        <v>31</v>
      </c>
      <c r="C10" s="70">
        <f>'[7]Centrum Kultury 105'!C8+'[7]BTD'!C8+'[7]Bibl. Publiczna'!C8+'[7]Muzeum'!C8+'[7]Filharmonia'!C8</f>
        <v>0</v>
      </c>
      <c r="D10" s="70">
        <f>'[7]Centrum Kultury 105'!D8+'[7]BTD'!D8+'[7]Bibl. Publiczna'!D8+'[7]Muzeum'!D8+'[7]Filharmonia'!D8</f>
        <v>0</v>
      </c>
      <c r="E10" s="70">
        <f>'[7]Centrum Kultury 105'!E8+'[7]BTD'!E8+'[7]Bibl. Publiczna'!E8+'[7]Muzeum'!E8+'[7]Filharmonia'!E8</f>
        <v>0</v>
      </c>
      <c r="F10" s="11">
        <f t="shared" si="0"/>
        <v>0</v>
      </c>
      <c r="G10" s="4">
        <f>F10*100/F28</f>
        <v>0</v>
      </c>
    </row>
    <row r="11" spans="1:7" ht="17.25" customHeight="1">
      <c r="A11" s="205" t="s">
        <v>20</v>
      </c>
      <c r="B11" s="27" t="s">
        <v>32</v>
      </c>
      <c r="C11" s="70">
        <f>'[7]Centrum Kultury 105'!C9+'[7]BTD'!C9+'[7]Bibl. Publiczna'!C9+'[7]Muzeum'!C9+'[7]Filharmonia'!C9</f>
        <v>9</v>
      </c>
      <c r="D11" s="70">
        <f>'[7]Centrum Kultury 105'!D9+'[7]BTD'!D9+'[7]Bibl. Publiczna'!D9+'[7]Muzeum'!D9+'[7]Filharmonia'!D9</f>
        <v>21436236</v>
      </c>
      <c r="E11" s="70">
        <f>'[7]Centrum Kultury 105'!E9+'[7]BTD'!E9+'[7]Bibl. Publiczna'!E9+'[7]Muzeum'!E9+'[7]Filharmonia'!E9</f>
        <v>5405375</v>
      </c>
      <c r="F11" s="11">
        <f t="shared" si="0"/>
        <v>16030861</v>
      </c>
      <c r="G11" s="4">
        <f>F11*100/F28</f>
        <v>80.42329276615031</v>
      </c>
    </row>
    <row r="12" spans="1:7" ht="17.25" customHeight="1">
      <c r="A12" s="205" t="s">
        <v>22</v>
      </c>
      <c r="B12" s="27" t="s">
        <v>33</v>
      </c>
      <c r="C12" s="70">
        <f>'[7]Centrum Kultury 105'!C10+'[7]BTD'!C10+'[7]Bibl. Publiczna'!C10+'[7]Muzeum'!C10+'[7]Filharmonia'!C10</f>
        <v>0</v>
      </c>
      <c r="D12" s="70">
        <f>'[7]Centrum Kultury 105'!D10+'[7]BTD'!D10+'[7]Bibl. Publiczna'!D10+'[7]Muzeum'!D10+'[7]Filharmonia'!D10</f>
        <v>0</v>
      </c>
      <c r="E12" s="70">
        <f>'[7]Centrum Kultury 105'!E10+'[7]BTD'!E10+'[7]Bibl. Publiczna'!E10+'[7]Muzeum'!E10+'[7]Filharmonia'!E10</f>
        <v>0</v>
      </c>
      <c r="F12" s="11">
        <f t="shared" si="0"/>
        <v>0</v>
      </c>
      <c r="G12" s="4">
        <f>F12*100/F28</f>
        <v>0</v>
      </c>
    </row>
    <row r="13" spans="1:7" ht="17.25" customHeight="1">
      <c r="A13" s="205" t="s">
        <v>24</v>
      </c>
      <c r="B13" s="27" t="s">
        <v>34</v>
      </c>
      <c r="C13" s="70">
        <f>'[7]Centrum Kultury 105'!C11+'[7]BTD'!C11+'[7]Bibl. Publiczna'!C11+'[7]Muzeum'!C11+'[7]Filharmonia'!C11</f>
        <v>0</v>
      </c>
      <c r="D13" s="70">
        <f>'[7]Centrum Kultury 105'!D11+'[7]BTD'!D11+'[7]Bibl. Publiczna'!D11+'[7]Muzeum'!D11+'[7]Filharmonia'!D11</f>
        <v>0</v>
      </c>
      <c r="E13" s="70">
        <f>'[7]Centrum Kultury 105'!E11+'[7]BTD'!E11+'[7]Bibl. Publiczna'!E11+'[7]Muzeum'!E11+'[7]Filharmonia'!E11</f>
        <v>0</v>
      </c>
      <c r="F13" s="11">
        <f t="shared" si="0"/>
        <v>0</v>
      </c>
      <c r="G13" s="4">
        <f>F13*100/F28</f>
        <v>0</v>
      </c>
    </row>
    <row r="14" spans="1:7" ht="19.5" customHeight="1">
      <c r="A14" s="271" t="s">
        <v>26</v>
      </c>
      <c r="B14" s="25" t="s">
        <v>36</v>
      </c>
      <c r="C14" s="70" t="s">
        <v>105</v>
      </c>
      <c r="D14" s="21">
        <f>'[7]Centrum Kultury 105'!D12+'[7]BTD'!D12+'[7]Bibl. Publiczna'!D12+'[7]Muzeum'!D12+'[7]Filharmonia'!D12</f>
        <v>1203342</v>
      </c>
      <c r="E14" s="21">
        <f>'[7]Centrum Kultury 105'!E12+'[7]BTD'!E12+'[7]Bibl. Publiczna'!E12+'[7]Muzeum'!E12+'[7]Filharmonia'!E12</f>
        <v>960848</v>
      </c>
      <c r="F14" s="11">
        <f t="shared" si="0"/>
        <v>242494</v>
      </c>
      <c r="G14" s="4">
        <f>F14*100/F28</f>
        <v>1.2165388968212532</v>
      </c>
    </row>
    <row r="15" spans="1:7" ht="19.5" customHeight="1">
      <c r="A15" s="271" t="s">
        <v>35</v>
      </c>
      <c r="B15" s="27" t="s">
        <v>38</v>
      </c>
      <c r="C15" s="70">
        <f>'[7]Centrum Kultury 105'!C13+'[7]BTD'!C13+'[7]Bibl. Publiczna'!C13+'[7]Muzeum'!C13+'[7]Filharmonia'!C13</f>
        <v>6</v>
      </c>
      <c r="D15" s="70">
        <f>'[7]Centrum Kultury 105'!D13+'[7]BTD'!D13+'[7]Bibl. Publiczna'!D13+'[7]Muzeum'!D13+'[7]Filharmonia'!D13</f>
        <v>68855</v>
      </c>
      <c r="E15" s="70">
        <f>'[7]Centrum Kultury 105'!E13+'[7]BTD'!E13+'[7]Bibl. Publiczna'!E13+'[7]Muzeum'!E13+'[7]Filharmonia'!E13</f>
        <v>43835</v>
      </c>
      <c r="F15" s="11">
        <f t="shared" si="0"/>
        <v>25020</v>
      </c>
      <c r="G15" s="4">
        <f>F15*100/F28</f>
        <v>0.1255198198655132</v>
      </c>
    </row>
    <row r="16" spans="1:7" ht="19.5" customHeight="1">
      <c r="A16" s="271" t="s">
        <v>37</v>
      </c>
      <c r="B16" s="27" t="s">
        <v>40</v>
      </c>
      <c r="C16" s="70">
        <f>'[7]Centrum Kultury 105'!C14+'[7]BTD'!C14+'[7]Bibl. Publiczna'!C14+'[7]Muzeum'!C14+'[7]Filharmonia'!C14</f>
        <v>620</v>
      </c>
      <c r="D16" s="70">
        <f>'[7]Centrum Kultury 105'!D14+'[7]BTD'!D14+'[7]Bibl. Publiczna'!D14+'[7]Muzeum'!D14+'[7]Filharmonia'!D14</f>
        <v>1488002</v>
      </c>
      <c r="E16" s="70">
        <f>'[7]Centrum Kultury 105'!E14+'[7]BTD'!E14+'[7]Bibl. Publiczna'!E14+'[7]Muzeum'!E14+'[7]Filharmonia'!E14</f>
        <v>1321478</v>
      </c>
      <c r="F16" s="11">
        <f t="shared" si="0"/>
        <v>166524</v>
      </c>
      <c r="G16" s="4">
        <f>F16*100/F28</f>
        <v>0.8354141679969911</v>
      </c>
    </row>
    <row r="17" spans="1:7" ht="19.5" customHeight="1">
      <c r="A17" s="271" t="s">
        <v>39</v>
      </c>
      <c r="B17" s="111" t="s">
        <v>42</v>
      </c>
      <c r="C17" s="70">
        <f>'[7]Centrum Kultury 105'!C15+'[7]BTD'!C15+'[7]Bibl. Publiczna'!C15+'[7]Muzeum'!C15+'[7]Filharmonia'!C15</f>
        <v>8</v>
      </c>
      <c r="D17" s="70">
        <f>'[7]Centrum Kultury 105'!D15+'[7]BTD'!D15+'[7]Bibl. Publiczna'!D15+'[7]Muzeum'!D15+'[7]Filharmonia'!D15</f>
        <v>120266</v>
      </c>
      <c r="E17" s="70">
        <f>'[7]Centrum Kultury 105'!E15+'[7]BTD'!E15+'[7]Bibl. Publiczna'!E15+'[7]Muzeum'!E15+'[7]Filharmonia'!E15</f>
        <v>109354</v>
      </c>
      <c r="F17" s="11">
        <f t="shared" si="0"/>
        <v>10912</v>
      </c>
      <c r="G17" s="4">
        <f>F17*100/F28</f>
        <v>0.05474309649770104</v>
      </c>
    </row>
    <row r="18" spans="1:7" ht="19.5" customHeight="1">
      <c r="A18" s="271" t="s">
        <v>41</v>
      </c>
      <c r="B18" s="27" t="s">
        <v>44</v>
      </c>
      <c r="C18" s="70">
        <f>'[7]Centrum Kultury 105'!C16+'[7]BTD'!C16+'[7]Bibl. Publiczna'!C16+'[7]Muzeum'!C16+'[7]Filharmonia'!C16</f>
        <v>171</v>
      </c>
      <c r="D18" s="70">
        <f>'[7]Centrum Kultury 105'!D16+'[7]BTD'!D16+'[7]Bibl. Publiczna'!D16+'[7]Muzeum'!D16+'[7]Filharmonia'!D16</f>
        <v>1811741</v>
      </c>
      <c r="E18" s="70">
        <f>'[7]Centrum Kultury 105'!E16+'[7]BTD'!E16+'[7]Bibl. Publiczna'!E16+'[7]Muzeum'!E16+'[7]Filharmonia'!E16</f>
        <v>1313718</v>
      </c>
      <c r="F18" s="11">
        <f t="shared" si="0"/>
        <v>498023</v>
      </c>
      <c r="G18" s="4">
        <f>F18*100/F28</f>
        <v>2.4984715127451027</v>
      </c>
    </row>
    <row r="19" spans="1:7" ht="19.5" customHeight="1">
      <c r="A19" s="271" t="s">
        <v>43</v>
      </c>
      <c r="B19" s="27" t="s">
        <v>46</v>
      </c>
      <c r="C19" s="70">
        <f>'[7]Centrum Kultury 105'!C17+'[7]BTD'!C17+'[7]Bibl. Publiczna'!C17+'[7]Muzeum'!C17+'[7]Filharmonia'!C17</f>
        <v>5</v>
      </c>
      <c r="D19" s="70">
        <f>'[7]Centrum Kultury 105'!D17+'[7]BTD'!D17+'[7]Bibl. Publiczna'!D17+'[7]Muzeum'!D17+'[7]Filharmonia'!D17</f>
        <v>147862</v>
      </c>
      <c r="E19" s="23">
        <f>'[7]Centrum Kultury 105'!E17+'[7]BTD'!E17+'[7]Bibl. Publiczna'!E17+'[7]Muzeum'!E17+'[7]Filharmonia'!E17</f>
        <v>121564</v>
      </c>
      <c r="F19" s="11">
        <f t="shared" si="0"/>
        <v>26298</v>
      </c>
      <c r="G19" s="4">
        <f>F19*100/F28</f>
        <v>0.13193126390180918</v>
      </c>
    </row>
    <row r="20" spans="1:7" ht="19.5" customHeight="1">
      <c r="A20" s="271" t="s">
        <v>45</v>
      </c>
      <c r="B20" s="111" t="s">
        <v>48</v>
      </c>
      <c r="C20" s="217" t="s">
        <v>105</v>
      </c>
      <c r="D20" s="218">
        <f>SUM(D21:D22)</f>
        <v>4331408</v>
      </c>
      <c r="E20" s="218">
        <f>SUM(E21:E22)</f>
        <v>3715468</v>
      </c>
      <c r="F20" s="219">
        <f t="shared" si="0"/>
        <v>615940</v>
      </c>
      <c r="G20" s="220">
        <f>F20*100/F28</f>
        <v>3.090035085849888</v>
      </c>
    </row>
    <row r="21" spans="1:7" ht="17.25" customHeight="1">
      <c r="A21" s="190" t="s">
        <v>49</v>
      </c>
      <c r="B21" s="111" t="s">
        <v>50</v>
      </c>
      <c r="C21" s="221" t="s">
        <v>105</v>
      </c>
      <c r="D21" s="70">
        <f>'[7]Centrum Kultury 105'!D19+'[7]BTD'!D19+'[7]Bibl. Publiczna'!D19+'[7]Muzeum'!D19+'[7]Filharmonia'!D19</f>
        <v>1334956</v>
      </c>
      <c r="E21" s="23">
        <f>'[7]Centrum Kultury 105'!E19+'[7]BTD'!E19+'[7]Bibl. Publiczna'!E19+'[7]Muzeum'!E19+'[7]Filharmonia'!E19</f>
        <v>810025</v>
      </c>
      <c r="F21" s="11">
        <f t="shared" si="0"/>
        <v>524931</v>
      </c>
      <c r="G21" s="96">
        <f>F21*100/F28</f>
        <v>2.6334630120632974</v>
      </c>
    </row>
    <row r="22" spans="1:7" ht="17.25" customHeight="1">
      <c r="A22" s="190" t="s">
        <v>51</v>
      </c>
      <c r="B22" s="111" t="s">
        <v>52</v>
      </c>
      <c r="C22" s="221" t="s">
        <v>105</v>
      </c>
      <c r="D22" s="70">
        <f>'[7]Centrum Kultury 105'!D20+'[7]BTD'!D20+'[7]Bibl. Publiczna'!D20+'[7]Muzeum'!D20+'[7]Filharmonia'!D20</f>
        <v>2996452</v>
      </c>
      <c r="E22" s="23">
        <f>'[7]Centrum Kultury 105'!E20+'[7]BTD'!E20+'[7]Bibl. Publiczna'!E20+'[7]Muzeum'!E20+'[7]Filharmonia'!E20</f>
        <v>2905443</v>
      </c>
      <c r="F22" s="11">
        <f t="shared" si="0"/>
        <v>91009</v>
      </c>
      <c r="G22" s="96">
        <f>F22*100/F28</f>
        <v>0.4565720737865903</v>
      </c>
    </row>
    <row r="23" spans="1:7" ht="19.5" customHeight="1" thickBot="1">
      <c r="A23" s="272" t="s">
        <v>47</v>
      </c>
      <c r="B23" s="118" t="s">
        <v>54</v>
      </c>
      <c r="C23" s="223" t="s">
        <v>105</v>
      </c>
      <c r="D23" s="22">
        <f>'[7]Centrum Kultury 105'!D21+'[7]BTD'!D21+'[7]Bibl. Publiczna'!D21+'[7]Muzeum'!D21+'[7]Filharmonia'!D21</f>
        <v>500529</v>
      </c>
      <c r="E23" s="12">
        <f>'[7]Centrum Kultury 105'!E21+'[7]BTD'!E21+'[7]Bibl. Publiczna'!E21+'[7]Muzeum'!E21+'[7]Filharmonia'!E21</f>
        <v>0</v>
      </c>
      <c r="F23" s="12">
        <f t="shared" si="0"/>
        <v>500529</v>
      </c>
      <c r="G23" s="92">
        <f>F23*100/F28</f>
        <v>2.5110435618491387</v>
      </c>
    </row>
    <row r="24" spans="1:7" ht="23.25" customHeight="1" thickBot="1" thickTop="1">
      <c r="A24" s="321" t="s">
        <v>1</v>
      </c>
      <c r="B24" s="322"/>
      <c r="C24" s="214">
        <f>SUM(C6:C13)+C15+C16+C17+C18+C19</f>
        <v>821</v>
      </c>
      <c r="D24" s="215">
        <f>SUM(D6:D19)+D21+D22+D23</f>
        <v>34176510</v>
      </c>
      <c r="E24" s="215">
        <f>SUM(E6:E19)+E21+E22+E23</f>
        <v>14305633</v>
      </c>
      <c r="F24" s="59">
        <f t="shared" si="0"/>
        <v>19870877</v>
      </c>
      <c r="G24" s="106">
        <f>F24*100/F28</f>
        <v>99.68780581973498</v>
      </c>
    </row>
    <row r="25" spans="1:7" ht="19.5" customHeight="1" thickTop="1">
      <c r="A25" s="274" t="s">
        <v>53</v>
      </c>
      <c r="B25" s="120" t="s">
        <v>56</v>
      </c>
      <c r="C25" s="225" t="s">
        <v>105</v>
      </c>
      <c r="D25" s="21">
        <f>'[7]Centrum Kultury 105'!D23+'[7]BTD'!D23+'[7]Bibl. Publiczna'!D23+'[7]Muzeum'!D23+'[7]Filharmonia'!D23</f>
        <v>167546</v>
      </c>
      <c r="E25" s="11">
        <f>'[7]Centrum Kultury 105'!E23+'[7]BTD'!E23+'[7]Bibl. Publiczna'!E23+'[7]Muzeum'!E23+'[7]Filharmonia'!E23</f>
        <v>105316</v>
      </c>
      <c r="F25" s="11">
        <f t="shared" si="0"/>
        <v>62230</v>
      </c>
      <c r="G25" s="8">
        <f>F25*100/F28</f>
        <v>0.31219418026502344</v>
      </c>
    </row>
    <row r="26" spans="1:7" ht="19.5" customHeight="1">
      <c r="A26" s="271" t="s">
        <v>55</v>
      </c>
      <c r="B26" s="122" t="s">
        <v>58</v>
      </c>
      <c r="C26" s="225" t="s">
        <v>105</v>
      </c>
      <c r="D26" s="70">
        <f>'[7]Centrum Kultury 105'!D24+'[7]BTD'!D24+'[7]Bibl. Publiczna'!D24+'[7]Muzeum'!D24+'[7]Filharmonia'!D24</f>
        <v>0</v>
      </c>
      <c r="E26" s="23">
        <f>'[7]Centrum Kultury 105'!E24+'[7]BTD'!E24+'[7]Bibl. Publiczna'!E24+'[7]Muzeum'!E24+'[7]Filharmonia'!E24</f>
        <v>0</v>
      </c>
      <c r="F26" s="11">
        <f t="shared" si="0"/>
        <v>0</v>
      </c>
      <c r="G26" s="7">
        <f>F26*100/F28</f>
        <v>0</v>
      </c>
    </row>
    <row r="27" spans="1:7" ht="19.5" customHeight="1" thickBot="1">
      <c r="A27" s="272" t="s">
        <v>57</v>
      </c>
      <c r="B27" s="123" t="s">
        <v>60</v>
      </c>
      <c r="C27" s="225" t="s">
        <v>105</v>
      </c>
      <c r="D27" s="22">
        <f>'[7]Centrum Kultury 105'!D25+'[7]BTD'!D25+'[7]Bibl. Publiczna'!D25+'[7]Muzeum'!D25+'[7]Filharmonia'!D25</f>
        <v>0</v>
      </c>
      <c r="E27" s="226">
        <f>'[7]Centrum Kultury 105'!E25+'[7]BTD'!E25+'[7]Bibl. Publiczna'!E25+'[7]Muzeum'!E25+'[7]Filharmonia'!E25</f>
        <v>0</v>
      </c>
      <c r="F27" s="11">
        <f t="shared" si="0"/>
        <v>0</v>
      </c>
      <c r="G27" s="92">
        <f>F27*100/F28</f>
        <v>0</v>
      </c>
    </row>
    <row r="28" spans="1:7" ht="30.75" customHeight="1" thickBot="1" thickTop="1">
      <c r="A28" s="323" t="s">
        <v>2</v>
      </c>
      <c r="B28" s="324"/>
      <c r="C28" s="57" t="s">
        <v>72</v>
      </c>
      <c r="D28" s="215">
        <f>D24+D25+D26+D27</f>
        <v>34344056</v>
      </c>
      <c r="E28" s="215">
        <f>E24+E25</f>
        <v>14410949</v>
      </c>
      <c r="F28" s="215">
        <f>F24+F25+F26+F27</f>
        <v>19933107</v>
      </c>
      <c r="G28" s="106">
        <f>G24+G25+G26+G27</f>
        <v>100</v>
      </c>
    </row>
    <row r="29" ht="13.5" thickTop="1"/>
    <row r="30" ht="12.75">
      <c r="A30" s="357" t="s">
        <v>191</v>
      </c>
    </row>
    <row r="31" ht="12.75">
      <c r="A31" s="357" t="s">
        <v>192</v>
      </c>
    </row>
  </sheetData>
  <mergeCells count="9">
    <mergeCell ref="A28:B28"/>
    <mergeCell ref="A3:B4"/>
    <mergeCell ref="C3:C4"/>
    <mergeCell ref="D3:D4"/>
    <mergeCell ref="A1:G1"/>
    <mergeCell ref="F3:F4"/>
    <mergeCell ref="G3:G4"/>
    <mergeCell ref="A24:B24"/>
    <mergeCell ref="E3:E4"/>
  </mergeCells>
  <printOptions horizontalCentered="1"/>
  <pageMargins left="0.35" right="0.38" top="0.65" bottom="0.984251968503937" header="0.32" footer="0.5118110236220472"/>
  <pageSetup firstPageNumber="215" useFirstPageNumber="1" horizontalDpi="600" verticalDpi="600" orientation="landscape" paperSize="9" scale="90" r:id="rId1"/>
  <headerFooter alignWithMargins="0">
    <oddHeader>&amp;C&amp;"Times New Roman CE,Normalny"&amp;11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3">
      <selection activeCell="A23" sqref="A23:A24"/>
    </sheetView>
  </sheetViews>
  <sheetFormatPr defaultColWidth="9.140625" defaultRowHeight="12.75"/>
  <cols>
    <col min="1" max="1" width="4.8515625" style="51" customWidth="1"/>
    <col min="2" max="2" width="46.7109375" style="51" customWidth="1"/>
    <col min="3" max="5" width="21.140625" style="51" customWidth="1"/>
    <col min="6" max="6" width="11.00390625" style="51" customWidth="1"/>
    <col min="7" max="7" width="13.7109375" style="51" customWidth="1"/>
    <col min="8" max="16384" width="9.140625" style="51" customWidth="1"/>
  </cols>
  <sheetData>
    <row r="1" spans="1:7" s="50" customFormat="1" ht="20.25">
      <c r="A1" s="289" t="s">
        <v>186</v>
      </c>
      <c r="B1" s="289"/>
      <c r="C1" s="289"/>
      <c r="D1" s="289"/>
      <c r="E1" s="289"/>
      <c r="F1" s="289"/>
      <c r="G1" s="289"/>
    </row>
    <row r="2" ht="18.75" customHeight="1" thickBot="1">
      <c r="G2" s="125" t="s">
        <v>167</v>
      </c>
    </row>
    <row r="3" spans="1:7" ht="25.5" customHeight="1" thickBot="1" thickTop="1">
      <c r="A3" s="306" t="s">
        <v>75</v>
      </c>
      <c r="B3" s="307"/>
      <c r="C3" s="310" t="s">
        <v>76</v>
      </c>
      <c r="D3" s="311"/>
      <c r="E3" s="312"/>
      <c r="F3" s="313" t="s">
        <v>178</v>
      </c>
      <c r="G3" s="315" t="s">
        <v>68</v>
      </c>
    </row>
    <row r="4" spans="1:7" ht="31.5" customHeight="1" thickBot="1">
      <c r="A4" s="308"/>
      <c r="B4" s="309"/>
      <c r="C4" s="178" t="s">
        <v>77</v>
      </c>
      <c r="D4" s="178" t="s">
        <v>78</v>
      </c>
      <c r="E4" s="179" t="s">
        <v>181</v>
      </c>
      <c r="F4" s="314"/>
      <c r="G4" s="316"/>
    </row>
    <row r="5" spans="1:7" s="183" customFormat="1" ht="17.25" customHeight="1" thickBot="1" thickTop="1">
      <c r="A5" s="302">
        <v>1</v>
      </c>
      <c r="B5" s="303"/>
      <c r="C5" s="180">
        <v>2</v>
      </c>
      <c r="D5" s="180">
        <v>3</v>
      </c>
      <c r="E5" s="181">
        <v>4</v>
      </c>
      <c r="F5" s="181">
        <v>5</v>
      </c>
      <c r="G5" s="182">
        <v>6</v>
      </c>
    </row>
    <row r="6" spans="1:7" s="183" customFormat="1" ht="18" customHeight="1" thickBot="1" thickTop="1">
      <c r="A6" s="184" t="s">
        <v>8</v>
      </c>
      <c r="B6" s="185" t="s">
        <v>79</v>
      </c>
      <c r="C6" s="186">
        <f>C7+C8+C9+C10+C11</f>
        <v>420926</v>
      </c>
      <c r="D6" s="186">
        <f>D7+D8+D9+D10+D11</f>
        <v>158856</v>
      </c>
      <c r="E6" s="186">
        <f aca="true" t="shared" si="0" ref="E6:E20">D6-C6</f>
        <v>-262070</v>
      </c>
      <c r="F6" s="187">
        <f>D6/C6*100</f>
        <v>37.73965019979759</v>
      </c>
      <c r="G6" s="188">
        <f>D6*100/D21</f>
        <v>10.217771497192711</v>
      </c>
    </row>
    <row r="7" spans="1:7" ht="18" customHeight="1">
      <c r="A7" s="189" t="s">
        <v>80</v>
      </c>
      <c r="B7" s="88" t="s">
        <v>81</v>
      </c>
      <c r="C7" s="89">
        <f>'[8]Centrum Kultury 105'!C5+'[8]BTD'!C5+'[8]Bibl. Publiczna'!C5+'[8]Muzeum'!C5+'[8]Filharmonia'!C5</f>
        <v>44210</v>
      </c>
      <c r="D7" s="89">
        <f>'[8]Centrum Kultury 105'!D5+'[8]BTD'!D5+'[8]Bibl. Publiczna'!D5+'[8]Muzeum'!D5+'[8]Filharmonia'!D5</f>
        <v>31346</v>
      </c>
      <c r="E7" s="90">
        <f t="shared" si="0"/>
        <v>-12864</v>
      </c>
      <c r="F7" s="91">
        <f aca="true" t="shared" si="1" ref="F7:F20">D7/C7*100</f>
        <v>70.90251074417553</v>
      </c>
      <c r="G7" s="92">
        <f aca="true" t="shared" si="2" ref="G7:G20">D7*100/$D$21</f>
        <v>2.016205024367998</v>
      </c>
    </row>
    <row r="8" spans="1:7" ht="18" customHeight="1">
      <c r="A8" s="190" t="s">
        <v>82</v>
      </c>
      <c r="B8" s="93" t="s">
        <v>83</v>
      </c>
      <c r="C8" s="89">
        <f>'[8]Centrum Kultury 105'!C6+'[8]BTD'!C6+'[8]Bibl. Publiczna'!C6+'[8]Muzeum'!C6+'[8]Filharmonia'!C6</f>
        <v>0</v>
      </c>
      <c r="D8" s="89">
        <f>'[8]Centrum Kultury 105'!D6+'[8]BTD'!D6+'[8]Bibl. Publiczna'!D6+'[8]Muzeum'!D6+'[8]Filharmonia'!D6</f>
        <v>0</v>
      </c>
      <c r="E8" s="94">
        <f t="shared" si="0"/>
        <v>0</v>
      </c>
      <c r="F8" s="95">
        <v>0</v>
      </c>
      <c r="G8" s="96">
        <f t="shared" si="2"/>
        <v>0</v>
      </c>
    </row>
    <row r="9" spans="1:7" ht="18" customHeight="1">
      <c r="A9" s="190" t="s">
        <v>84</v>
      </c>
      <c r="B9" s="93" t="s">
        <v>85</v>
      </c>
      <c r="C9" s="89">
        <f>'[8]Centrum Kultury 105'!C7+'[8]BTD'!C7+'[8]Bibl. Publiczna'!C7+'[8]Muzeum'!C7+'[8]Filharmonia'!C7</f>
        <v>342775</v>
      </c>
      <c r="D9" s="89">
        <f>'[8]Centrum Kultury 105'!D7+'[8]BTD'!D7+'[8]Bibl. Publiczna'!D7+'[8]Muzeum'!D7+'[8]Filharmonia'!D7</f>
        <v>102984</v>
      </c>
      <c r="E9" s="89">
        <f t="shared" si="0"/>
        <v>-239791</v>
      </c>
      <c r="F9" s="91">
        <f t="shared" si="1"/>
        <v>30.04419808912552</v>
      </c>
      <c r="G9" s="97">
        <f t="shared" si="2"/>
        <v>6.624030441827153</v>
      </c>
    </row>
    <row r="10" spans="1:7" ht="18" customHeight="1">
      <c r="A10" s="190" t="s">
        <v>86</v>
      </c>
      <c r="B10" s="93" t="s">
        <v>87</v>
      </c>
      <c r="C10" s="89">
        <f>'[8]Centrum Kultury 105'!C8+'[8]BTD'!C8+'[8]Bibl. Publiczna'!C8+'[8]Muzeum'!C8+'[8]Filharmonia'!C8</f>
        <v>31419</v>
      </c>
      <c r="D10" s="89">
        <f>'[8]Centrum Kultury 105'!D8+'[8]BTD'!D8+'[8]Bibl. Publiczna'!D8+'[8]Muzeum'!D8+'[8]Filharmonia'!D8</f>
        <v>23850</v>
      </c>
      <c r="E10" s="94">
        <f t="shared" si="0"/>
        <v>-7569</v>
      </c>
      <c r="F10" s="94">
        <f t="shared" si="1"/>
        <v>75.90948152391864</v>
      </c>
      <c r="G10" s="96">
        <f t="shared" si="2"/>
        <v>1.5340550574611356</v>
      </c>
    </row>
    <row r="11" spans="1:7" ht="18" customHeight="1" thickBot="1">
      <c r="A11" s="191" t="s">
        <v>88</v>
      </c>
      <c r="B11" s="98" t="s">
        <v>89</v>
      </c>
      <c r="C11" s="90">
        <f>'[8]Centrum Kultury 105'!C9+'[8]BTD'!C9+'[8]Bibl. Publiczna'!C9+'[8]Muzeum'!C9+'[8]Filharmonia'!C9</f>
        <v>2522</v>
      </c>
      <c r="D11" s="90">
        <f>'[8]Centrum Kultury 105'!D9+'[8]BTD'!D9+'[8]Bibl. Publiczna'!D9+'[8]Muzeum'!D9+'[8]Filharmonia'!D9</f>
        <v>676</v>
      </c>
      <c r="E11" s="90">
        <f t="shared" si="0"/>
        <v>-1846</v>
      </c>
      <c r="F11" s="91">
        <f t="shared" si="1"/>
        <v>26.804123711340207</v>
      </c>
      <c r="G11" s="92">
        <f t="shared" si="2"/>
        <v>0.04348097353642464</v>
      </c>
    </row>
    <row r="12" spans="1:7" s="183" customFormat="1" ht="18.75" customHeight="1" thickBot="1">
      <c r="A12" s="192" t="s">
        <v>26</v>
      </c>
      <c r="B12" s="193" t="s">
        <v>90</v>
      </c>
      <c r="C12" s="194">
        <f>C13+C14+C15+C16</f>
        <v>446250</v>
      </c>
      <c r="D12" s="194">
        <f>D13+D14+D15+D16</f>
        <v>617611</v>
      </c>
      <c r="E12" s="194">
        <f t="shared" si="0"/>
        <v>171361</v>
      </c>
      <c r="F12" s="195">
        <f>D12/C12*100</f>
        <v>138.40022408963586</v>
      </c>
      <c r="G12" s="196">
        <f t="shared" si="2"/>
        <v>39.72533660769935</v>
      </c>
    </row>
    <row r="13" spans="1:7" ht="18" customHeight="1">
      <c r="A13" s="189" t="s">
        <v>80</v>
      </c>
      <c r="B13" s="88" t="s">
        <v>91</v>
      </c>
      <c r="C13" s="89">
        <f>'[8]Centrum Kultury 105'!C11+'[8]BTD'!C11+'[8]Bibl. Publiczna'!C11+'[8]Muzeum'!C11+'[8]Filharmonia'!C11</f>
        <v>184171</v>
      </c>
      <c r="D13" s="89">
        <f>'[8]Centrum Kultury 105'!D11+'[8]BTD'!D11+'[8]Bibl. Publiczna'!D11+'[8]Muzeum'!D11+'[8]Filharmonia'!D11</f>
        <v>319269</v>
      </c>
      <c r="E13" s="89">
        <f t="shared" si="0"/>
        <v>135098</v>
      </c>
      <c r="F13" s="89">
        <f t="shared" si="1"/>
        <v>173.3546540986366</v>
      </c>
      <c r="G13" s="97">
        <f t="shared" si="2"/>
        <v>20.535690739646093</v>
      </c>
    </row>
    <row r="14" spans="1:7" ht="18" customHeight="1">
      <c r="A14" s="190" t="s">
        <v>82</v>
      </c>
      <c r="B14" s="93" t="s">
        <v>92</v>
      </c>
      <c r="C14" s="94">
        <f>'[8]Centrum Kultury 105'!C12+'[8]BTD'!C12+'[8]Bibl. Publiczna'!C12+'[8]Muzeum'!C12+'[8]Filharmonia'!C12</f>
        <v>69664</v>
      </c>
      <c r="D14" s="94">
        <f>'[8]Centrum Kultury 105'!D12+'[8]BTD'!D12+'[8]Bibl. Publiczna'!D12+'[8]Muzeum'!D12+'[8]Filharmonia'!D12</f>
        <v>79599</v>
      </c>
      <c r="E14" s="89">
        <f t="shared" si="0"/>
        <v>9935</v>
      </c>
      <c r="F14" s="94">
        <f t="shared" si="1"/>
        <v>114.26131143775837</v>
      </c>
      <c r="G14" s="96">
        <f t="shared" si="2"/>
        <v>5.119884633914001</v>
      </c>
    </row>
    <row r="15" spans="1:7" ht="18" customHeight="1">
      <c r="A15" s="190" t="s">
        <v>84</v>
      </c>
      <c r="B15" s="93" t="s">
        <v>93</v>
      </c>
      <c r="C15" s="94">
        <f>'[8]Centrum Kultury 105'!C13+'[8]BTD'!C13+'[8]Bibl. Publiczna'!C13+'[8]Muzeum'!C13+'[8]Filharmonia'!C13</f>
        <v>0</v>
      </c>
      <c r="D15" s="94">
        <f>'[8]Centrum Kultury 105'!D13+'[8]BTD'!D13+'[8]Bibl. Publiczna'!D13+'[8]Muzeum'!D13+'[8]Filharmonia'!D13</f>
        <v>0</v>
      </c>
      <c r="E15" s="89">
        <f t="shared" si="0"/>
        <v>0</v>
      </c>
      <c r="F15" s="94">
        <v>0</v>
      </c>
      <c r="G15" s="96">
        <f t="shared" si="2"/>
        <v>0</v>
      </c>
    </row>
    <row r="16" spans="1:7" ht="18" customHeight="1" thickBot="1">
      <c r="A16" s="191" t="s">
        <v>86</v>
      </c>
      <c r="B16" s="98" t="s">
        <v>94</v>
      </c>
      <c r="C16" s="90">
        <f>'[8]Centrum Kultury 105'!C14+'[8]BTD'!C14+'[8]Bibl. Publiczna'!C14+'[8]Muzeum'!C14+'[8]Filharmonia'!C14</f>
        <v>192415</v>
      </c>
      <c r="D16" s="90">
        <f>'[8]Centrum Kultury 105'!D14+'[8]BTD'!D14+'[8]Bibl. Publiczna'!D14+'[8]Muzeum'!D14+'[8]Filharmonia'!D14</f>
        <v>218743</v>
      </c>
      <c r="E16" s="99">
        <f t="shared" si="0"/>
        <v>26328</v>
      </c>
      <c r="F16" s="91">
        <f t="shared" si="1"/>
        <v>113.68292492789023</v>
      </c>
      <c r="G16" s="92">
        <f t="shared" si="2"/>
        <v>14.069761234139254</v>
      </c>
    </row>
    <row r="17" spans="1:7" s="183" customFormat="1" ht="18" customHeight="1" thickBot="1">
      <c r="A17" s="192" t="s">
        <v>35</v>
      </c>
      <c r="B17" s="193" t="s">
        <v>95</v>
      </c>
      <c r="C17" s="194">
        <f>C18+C19+C20</f>
        <v>839234</v>
      </c>
      <c r="D17" s="194">
        <f>D18+D19</f>
        <v>778236</v>
      </c>
      <c r="E17" s="194">
        <f t="shared" si="0"/>
        <v>-60998</v>
      </c>
      <c r="F17" s="195">
        <f>D17/C17*100</f>
        <v>92.7317053408227</v>
      </c>
      <c r="G17" s="196">
        <f t="shared" si="2"/>
        <v>50.05689189510794</v>
      </c>
    </row>
    <row r="18" spans="1:7" ht="18" customHeight="1">
      <c r="A18" s="189" t="s">
        <v>80</v>
      </c>
      <c r="B18" s="88" t="s">
        <v>96</v>
      </c>
      <c r="C18" s="89">
        <f>'[8]Centrum Kultury 105'!C16+'[8]BTD'!C16+'[8]Bibl. Publiczna'!C16+'[8]Muzeum'!C16+'[8]Filharmonia'!C16</f>
        <v>30903</v>
      </c>
      <c r="D18" s="89">
        <f>'[8]Centrum Kultury 105'!D16+'[8]BTD'!D16+'[8]Bibl. Publiczna'!D16+'[8]Muzeum'!D16+'[8]Filharmonia'!D16</f>
        <v>63746</v>
      </c>
      <c r="E18" s="89">
        <f t="shared" si="0"/>
        <v>32843</v>
      </c>
      <c r="F18" s="89">
        <f t="shared" si="1"/>
        <v>206.2777076659224</v>
      </c>
      <c r="G18" s="97">
        <f t="shared" si="2"/>
        <v>4.100204347711428</v>
      </c>
    </row>
    <row r="19" spans="1:7" ht="18" customHeight="1">
      <c r="A19" s="190" t="s">
        <v>82</v>
      </c>
      <c r="B19" s="93" t="s">
        <v>97</v>
      </c>
      <c r="C19" s="94">
        <f>'[8]Centrum Kultury 105'!C17+'[8]BTD'!C17+'[8]Bibl. Publiczna'!C17+'[8]Muzeum'!C17+'[8]Filharmonia'!C17</f>
        <v>808187</v>
      </c>
      <c r="D19" s="94">
        <f>'[8]Centrum Kultury 105'!D17+'[8]BTD'!D17+'[8]Bibl. Publiczna'!D17+'[8]Muzeum'!D17+'[8]Filharmonia'!D17</f>
        <v>714490</v>
      </c>
      <c r="E19" s="94">
        <f t="shared" si="0"/>
        <v>-93697</v>
      </c>
      <c r="F19" s="94">
        <f t="shared" si="1"/>
        <v>88.40651977821965</v>
      </c>
      <c r="G19" s="96">
        <f t="shared" si="2"/>
        <v>45.95668754739651</v>
      </c>
    </row>
    <row r="20" spans="1:7" ht="18" customHeight="1" thickBot="1">
      <c r="A20" s="197" t="s">
        <v>84</v>
      </c>
      <c r="B20" s="100" t="s">
        <v>98</v>
      </c>
      <c r="C20" s="101">
        <f>'[8]Centrum Kultury 105'!C18+'[8]BTD'!C18+'[8]Bibl. Publiczna'!C18+'[8]Muzeum'!C18+'[8]Filharmonia'!C18</f>
        <v>144</v>
      </c>
      <c r="D20" s="101">
        <f>'[8]Centrum Kultury 105'!D18+'[8]BTD'!D18+'[8]Bibl. Publiczna'!D18+'[8]Muzeum'!D18+'[8]Filharmonia'!D18</f>
        <v>100000</v>
      </c>
      <c r="E20" s="102">
        <f t="shared" si="0"/>
        <v>99856</v>
      </c>
      <c r="F20" s="198">
        <f t="shared" si="1"/>
        <v>69444.44444444445</v>
      </c>
      <c r="G20" s="103">
        <f t="shared" si="2"/>
        <v>6.432096676985894</v>
      </c>
    </row>
    <row r="21" spans="1:7" s="183" customFormat="1" ht="27.75" customHeight="1" thickBot="1" thickTop="1">
      <c r="A21" s="304" t="s">
        <v>99</v>
      </c>
      <c r="B21" s="305"/>
      <c r="C21" s="104">
        <f>C6+C12+C17</f>
        <v>1706410</v>
      </c>
      <c r="D21" s="104">
        <f>D6+D12+D17</f>
        <v>1554703</v>
      </c>
      <c r="E21" s="105">
        <f>D21-C21</f>
        <v>-151707</v>
      </c>
      <c r="F21" s="105">
        <f>D21/C21*100</f>
        <v>91.10958093307</v>
      </c>
      <c r="G21" s="106">
        <f>G6+G12+G17</f>
        <v>100</v>
      </c>
    </row>
    <row r="22" ht="13.5" thickTop="1"/>
    <row r="23" ht="12.75">
      <c r="A23" s="357" t="s">
        <v>191</v>
      </c>
    </row>
    <row r="24" ht="12.75">
      <c r="A24" s="357" t="s">
        <v>192</v>
      </c>
    </row>
  </sheetData>
  <mergeCells count="7">
    <mergeCell ref="A5:B5"/>
    <mergeCell ref="A21:B21"/>
    <mergeCell ref="A1:G1"/>
    <mergeCell ref="A3:B4"/>
    <mergeCell ref="C3:E3"/>
    <mergeCell ref="F3:F4"/>
    <mergeCell ref="G3:G4"/>
  </mergeCells>
  <printOptions horizontalCentered="1"/>
  <pageMargins left="0.7874015748031497" right="0.7874015748031497" top="0.984251968503937" bottom="0.984251968503937" header="0.37" footer="0.5118110236220472"/>
  <pageSetup firstPageNumber="216" useFirstPageNumber="1" horizontalDpi="600" verticalDpi="600" orientation="landscape" paperSize="9" scale="90" r:id="rId1"/>
  <headerFooter alignWithMargins="0">
    <oddHeader>&amp;C&amp;"Times New Roman CE,Normalny"&amp;11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9">
      <selection activeCell="A30" sqref="A30:A31"/>
    </sheetView>
  </sheetViews>
  <sheetFormatPr defaultColWidth="9.140625" defaultRowHeight="12.75"/>
  <cols>
    <col min="1" max="1" width="5.00390625" style="51" customWidth="1"/>
    <col min="2" max="2" width="59.421875" style="51" customWidth="1"/>
    <col min="3" max="3" width="9.7109375" style="51" bestFit="1" customWidth="1"/>
    <col min="4" max="4" width="18.7109375" style="51" customWidth="1"/>
    <col min="5" max="5" width="19.00390625" style="51" customWidth="1"/>
    <col min="6" max="6" width="17.28125" style="51" customWidth="1"/>
    <col min="7" max="7" width="10.7109375" style="51" customWidth="1"/>
    <col min="8" max="16384" width="9.140625" style="51" customWidth="1"/>
  </cols>
  <sheetData>
    <row r="1" spans="1:7" s="50" customFormat="1" ht="20.25">
      <c r="A1" s="289" t="s">
        <v>187</v>
      </c>
      <c r="B1" s="289"/>
      <c r="C1" s="289"/>
      <c r="D1" s="289"/>
      <c r="E1" s="289"/>
      <c r="F1" s="289"/>
      <c r="G1" s="289"/>
    </row>
    <row r="2" ht="19.5" customHeight="1" thickBot="1">
      <c r="G2" s="125" t="s">
        <v>168</v>
      </c>
    </row>
    <row r="3" spans="1:7" ht="13.5" customHeight="1" thickTop="1">
      <c r="A3" s="325" t="s">
        <v>0</v>
      </c>
      <c r="B3" s="326"/>
      <c r="C3" s="329" t="s">
        <v>101</v>
      </c>
      <c r="D3" s="317" t="s">
        <v>102</v>
      </c>
      <c r="E3" s="317" t="s">
        <v>103</v>
      </c>
      <c r="F3" s="317" t="s">
        <v>104</v>
      </c>
      <c r="G3" s="319" t="s">
        <v>68</v>
      </c>
    </row>
    <row r="4" spans="1:7" ht="18" customHeight="1" thickBot="1">
      <c r="A4" s="327"/>
      <c r="B4" s="328"/>
      <c r="C4" s="330"/>
      <c r="D4" s="318"/>
      <c r="E4" s="318"/>
      <c r="F4" s="318"/>
      <c r="G4" s="320"/>
    </row>
    <row r="5" spans="1:7" ht="19.5" customHeight="1" thickTop="1">
      <c r="A5" s="274" t="s">
        <v>8</v>
      </c>
      <c r="B5" s="278" t="s">
        <v>61</v>
      </c>
      <c r="C5" s="279" t="s">
        <v>105</v>
      </c>
      <c r="D5" s="280">
        <f>SUM(D6:D13)</f>
        <v>126193341</v>
      </c>
      <c r="E5" s="280">
        <f>SUM(E6:E13)</f>
        <v>72017148</v>
      </c>
      <c r="F5" s="281">
        <f aca="true" t="shared" si="0" ref="F5:F27">D5-E5</f>
        <v>54176193</v>
      </c>
      <c r="G5" s="282">
        <f>F5*100/F28</f>
        <v>98.21281805772263</v>
      </c>
    </row>
    <row r="6" spans="1:7" ht="17.25" customHeight="1">
      <c r="A6" s="205" t="s">
        <v>10</v>
      </c>
      <c r="B6" s="25" t="s">
        <v>27</v>
      </c>
      <c r="C6" s="21">
        <v>6143</v>
      </c>
      <c r="D6" s="21">
        <v>110669628</v>
      </c>
      <c r="E6" s="21">
        <v>63795427</v>
      </c>
      <c r="F6" s="11">
        <f t="shared" si="0"/>
        <v>46874201</v>
      </c>
      <c r="G6" s="4">
        <f>F6*100/F28</f>
        <v>84.97546836511971</v>
      </c>
    </row>
    <row r="7" spans="1:7" ht="17.25" customHeight="1">
      <c r="A7" s="205" t="s">
        <v>12</v>
      </c>
      <c r="B7" s="25" t="s">
        <v>28</v>
      </c>
      <c r="C7" s="21">
        <v>0</v>
      </c>
      <c r="D7" s="21">
        <v>0</v>
      </c>
      <c r="E7" s="21">
        <v>0</v>
      </c>
      <c r="F7" s="11">
        <f t="shared" si="0"/>
        <v>0</v>
      </c>
      <c r="G7" s="4">
        <f>F7*100/F28</f>
        <v>0</v>
      </c>
    </row>
    <row r="8" spans="1:7" ht="17.25" customHeight="1">
      <c r="A8" s="205" t="s">
        <v>14</v>
      </c>
      <c r="B8" s="27" t="s">
        <v>29</v>
      </c>
      <c r="C8" s="70">
        <v>794</v>
      </c>
      <c r="D8" s="70">
        <v>13785225</v>
      </c>
      <c r="E8" s="70">
        <v>6975869</v>
      </c>
      <c r="F8" s="11">
        <f t="shared" si="0"/>
        <v>6809356</v>
      </c>
      <c r="G8" s="4">
        <f>F8*100/F28</f>
        <v>12.34427900680031</v>
      </c>
    </row>
    <row r="9" spans="1:7" ht="17.25" customHeight="1">
      <c r="A9" s="205" t="s">
        <v>16</v>
      </c>
      <c r="B9" s="27" t="s">
        <v>30</v>
      </c>
      <c r="C9" s="70">
        <v>0</v>
      </c>
      <c r="D9" s="70">
        <v>0</v>
      </c>
      <c r="E9" s="70">
        <v>0</v>
      </c>
      <c r="F9" s="11">
        <f t="shared" si="0"/>
        <v>0</v>
      </c>
      <c r="G9" s="4">
        <f>F9*100/F28</f>
        <v>0</v>
      </c>
    </row>
    <row r="10" spans="1:7" ht="17.25" customHeight="1">
      <c r="A10" s="205" t="s">
        <v>18</v>
      </c>
      <c r="B10" s="27" t="s">
        <v>31</v>
      </c>
      <c r="C10" s="70">
        <v>0</v>
      </c>
      <c r="D10" s="70">
        <v>0</v>
      </c>
      <c r="E10" s="70">
        <v>0</v>
      </c>
      <c r="F10" s="11">
        <f t="shared" si="0"/>
        <v>0</v>
      </c>
      <c r="G10" s="4">
        <f>F10*100/F28</f>
        <v>0</v>
      </c>
    </row>
    <row r="11" spans="1:7" ht="17.25" customHeight="1">
      <c r="A11" s="205" t="s">
        <v>20</v>
      </c>
      <c r="B11" s="27" t="s">
        <v>32</v>
      </c>
      <c r="C11" s="70">
        <v>0</v>
      </c>
      <c r="D11" s="70">
        <v>0</v>
      </c>
      <c r="E11" s="70">
        <v>0</v>
      </c>
      <c r="F11" s="11">
        <f t="shared" si="0"/>
        <v>0</v>
      </c>
      <c r="G11" s="4">
        <f>F11*100/F28</f>
        <v>0</v>
      </c>
    </row>
    <row r="12" spans="1:7" ht="17.25" customHeight="1">
      <c r="A12" s="205" t="s">
        <v>22</v>
      </c>
      <c r="B12" s="27" t="s">
        <v>33</v>
      </c>
      <c r="C12" s="70">
        <v>0</v>
      </c>
      <c r="D12" s="70">
        <v>0</v>
      </c>
      <c r="E12" s="70">
        <v>0</v>
      </c>
      <c r="F12" s="11">
        <f t="shared" si="0"/>
        <v>0</v>
      </c>
      <c r="G12" s="4">
        <f>F12*100/F28</f>
        <v>0</v>
      </c>
    </row>
    <row r="13" spans="1:7" ht="17.25" customHeight="1">
      <c r="A13" s="205" t="s">
        <v>24</v>
      </c>
      <c r="B13" s="27" t="s">
        <v>34</v>
      </c>
      <c r="C13" s="70">
        <v>5</v>
      </c>
      <c r="D13" s="70">
        <v>1738488</v>
      </c>
      <c r="E13" s="70">
        <v>1245852</v>
      </c>
      <c r="F13" s="11">
        <f t="shared" si="0"/>
        <v>492636</v>
      </c>
      <c r="G13" s="4">
        <f>F13*100/F28</f>
        <v>0.8930706858026042</v>
      </c>
    </row>
    <row r="14" spans="1:7" ht="19.5" customHeight="1">
      <c r="A14" s="271" t="s">
        <v>26</v>
      </c>
      <c r="B14" s="25" t="s">
        <v>36</v>
      </c>
      <c r="C14" s="70" t="s">
        <v>105</v>
      </c>
      <c r="D14" s="21">
        <v>1666205</v>
      </c>
      <c r="E14" s="21">
        <v>1082906</v>
      </c>
      <c r="F14" s="11">
        <f t="shared" si="0"/>
        <v>583299</v>
      </c>
      <c r="G14" s="4">
        <f>F14*100/F28</f>
        <v>1.0574282796181629</v>
      </c>
    </row>
    <row r="15" spans="1:7" ht="19.5" customHeight="1">
      <c r="A15" s="271" t="s">
        <v>35</v>
      </c>
      <c r="B15" s="27" t="s">
        <v>38</v>
      </c>
      <c r="C15" s="70">
        <v>8</v>
      </c>
      <c r="D15" s="70">
        <v>86879</v>
      </c>
      <c r="E15" s="70">
        <v>40885</v>
      </c>
      <c r="F15" s="11">
        <f t="shared" si="0"/>
        <v>45994</v>
      </c>
      <c r="G15" s="4">
        <f>F15*100/F28</f>
        <v>0.08337980399890584</v>
      </c>
    </row>
    <row r="16" spans="1:7" ht="19.5" customHeight="1">
      <c r="A16" s="271" t="s">
        <v>37</v>
      </c>
      <c r="B16" s="27" t="s">
        <v>40</v>
      </c>
      <c r="C16" s="70">
        <v>390</v>
      </c>
      <c r="D16" s="70">
        <v>704392</v>
      </c>
      <c r="E16" s="70">
        <v>644748</v>
      </c>
      <c r="F16" s="11">
        <f t="shared" si="0"/>
        <v>59644</v>
      </c>
      <c r="G16" s="4">
        <f>F16*100/F28</f>
        <v>0.1081250821783437</v>
      </c>
    </row>
    <row r="17" spans="1:7" ht="19.5" customHeight="1">
      <c r="A17" s="271" t="s">
        <v>39</v>
      </c>
      <c r="B17" s="111" t="s">
        <v>42</v>
      </c>
      <c r="C17" s="70">
        <v>0</v>
      </c>
      <c r="D17" s="70">
        <v>0</v>
      </c>
      <c r="E17" s="70">
        <v>0</v>
      </c>
      <c r="F17" s="11">
        <f t="shared" si="0"/>
        <v>0</v>
      </c>
      <c r="G17" s="4">
        <f>F17*100/F28</f>
        <v>0</v>
      </c>
    </row>
    <row r="18" spans="1:7" ht="19.5" customHeight="1">
      <c r="A18" s="271" t="s">
        <v>41</v>
      </c>
      <c r="B18" s="27" t="s">
        <v>44</v>
      </c>
      <c r="C18" s="70">
        <v>17</v>
      </c>
      <c r="D18" s="70">
        <v>1031137</v>
      </c>
      <c r="E18" s="70">
        <v>772596</v>
      </c>
      <c r="F18" s="11">
        <f t="shared" si="0"/>
        <v>258541</v>
      </c>
      <c r="G18" s="4">
        <f>F18*100/F28</f>
        <v>0.46869369712747566</v>
      </c>
    </row>
    <row r="19" spans="1:7" ht="19.5" customHeight="1">
      <c r="A19" s="271" t="s">
        <v>43</v>
      </c>
      <c r="B19" s="27" t="s">
        <v>46</v>
      </c>
      <c r="C19" s="70">
        <v>1</v>
      </c>
      <c r="D19" s="70">
        <v>16276</v>
      </c>
      <c r="E19" s="23">
        <v>16276</v>
      </c>
      <c r="F19" s="11">
        <f t="shared" si="0"/>
        <v>0</v>
      </c>
      <c r="G19" s="4">
        <f>F19*100/F28</f>
        <v>0</v>
      </c>
    </row>
    <row r="20" spans="1:7" ht="19.5" customHeight="1">
      <c r="A20" s="271" t="s">
        <v>45</v>
      </c>
      <c r="B20" s="111" t="s">
        <v>48</v>
      </c>
      <c r="C20" s="217" t="s">
        <v>105</v>
      </c>
      <c r="D20" s="218">
        <f>SUM(D21:D22)</f>
        <v>488407</v>
      </c>
      <c r="E20" s="218">
        <f>SUM(E21:E22)</f>
        <v>483994</v>
      </c>
      <c r="F20" s="219">
        <f t="shared" si="0"/>
        <v>4413</v>
      </c>
      <c r="G20" s="220">
        <f>F20*100/F28</f>
        <v>0.008000066857572107</v>
      </c>
    </row>
    <row r="21" spans="1:7" ht="17.25" customHeight="1">
      <c r="A21" s="190" t="s">
        <v>49</v>
      </c>
      <c r="B21" s="111" t="s">
        <v>50</v>
      </c>
      <c r="C21" s="221" t="s">
        <v>105</v>
      </c>
      <c r="D21" s="70">
        <v>67247</v>
      </c>
      <c r="E21" s="23">
        <v>62834</v>
      </c>
      <c r="F21" s="11">
        <f t="shared" si="0"/>
        <v>4413</v>
      </c>
      <c r="G21" s="96">
        <f>F21*100/F28</f>
        <v>0.008000066857572107</v>
      </c>
    </row>
    <row r="22" spans="1:7" ht="17.25" customHeight="1">
      <c r="A22" s="190" t="s">
        <v>51</v>
      </c>
      <c r="B22" s="111" t="s">
        <v>52</v>
      </c>
      <c r="C22" s="221" t="s">
        <v>105</v>
      </c>
      <c r="D22" s="70">
        <v>421160</v>
      </c>
      <c r="E22" s="23">
        <v>421160</v>
      </c>
      <c r="F22" s="11">
        <f t="shared" si="0"/>
        <v>0</v>
      </c>
      <c r="G22" s="96">
        <f>F22*100/F28</f>
        <v>0</v>
      </c>
    </row>
    <row r="23" spans="1:7" ht="19.5" customHeight="1" thickBot="1">
      <c r="A23" s="272" t="s">
        <v>47</v>
      </c>
      <c r="B23" s="118" t="s">
        <v>54</v>
      </c>
      <c r="C23" s="223" t="s">
        <v>105</v>
      </c>
      <c r="D23" s="22">
        <v>0</v>
      </c>
      <c r="E23" s="12">
        <v>0</v>
      </c>
      <c r="F23" s="12">
        <f t="shared" si="0"/>
        <v>0</v>
      </c>
      <c r="G23" s="92">
        <f>F23*100/F28</f>
        <v>0</v>
      </c>
    </row>
    <row r="24" spans="1:7" ht="23.25" customHeight="1" thickBot="1" thickTop="1">
      <c r="A24" s="321" t="s">
        <v>1</v>
      </c>
      <c r="B24" s="322"/>
      <c r="C24" s="214">
        <f>SUM(C6:C13)+C15+C16+C17+C18+C19</f>
        <v>7358</v>
      </c>
      <c r="D24" s="215">
        <f>SUM(D6:D19)+D21+D22+D23</f>
        <v>130186637</v>
      </c>
      <c r="E24" s="215">
        <f>SUM(E6:E19)+E21+E22+E23</f>
        <v>75058553</v>
      </c>
      <c r="F24" s="59">
        <f t="shared" si="0"/>
        <v>55128084</v>
      </c>
      <c r="G24" s="106">
        <f>F24*100/F28</f>
        <v>99.93844498750309</v>
      </c>
    </row>
    <row r="25" spans="1:7" ht="19.5" customHeight="1" thickTop="1">
      <c r="A25" s="274" t="s">
        <v>53</v>
      </c>
      <c r="B25" s="120" t="s">
        <v>56</v>
      </c>
      <c r="C25" s="225" t="s">
        <v>105</v>
      </c>
      <c r="D25" s="21">
        <v>273792</v>
      </c>
      <c r="E25" s="11">
        <v>239837</v>
      </c>
      <c r="F25" s="11">
        <f t="shared" si="0"/>
        <v>33955</v>
      </c>
      <c r="G25" s="8">
        <f>F25*100/F28</f>
        <v>0.06155501249690933</v>
      </c>
    </row>
    <row r="26" spans="1:7" ht="19.5" customHeight="1">
      <c r="A26" s="271" t="s">
        <v>55</v>
      </c>
      <c r="B26" s="122" t="s">
        <v>58</v>
      </c>
      <c r="C26" s="225" t="s">
        <v>105</v>
      </c>
      <c r="D26" s="70">
        <v>0</v>
      </c>
      <c r="E26" s="23">
        <v>0</v>
      </c>
      <c r="F26" s="11">
        <f t="shared" si="0"/>
        <v>0</v>
      </c>
      <c r="G26" s="7">
        <f>F26*100/F28</f>
        <v>0</v>
      </c>
    </row>
    <row r="27" spans="1:7" ht="19.5" customHeight="1" thickBot="1">
      <c r="A27" s="272" t="s">
        <v>57</v>
      </c>
      <c r="B27" s="123" t="s">
        <v>60</v>
      </c>
      <c r="C27" s="225" t="s">
        <v>105</v>
      </c>
      <c r="D27" s="22">
        <v>0</v>
      </c>
      <c r="E27" s="226">
        <v>0</v>
      </c>
      <c r="F27" s="11">
        <f t="shared" si="0"/>
        <v>0</v>
      </c>
      <c r="G27" s="92">
        <f>F27*100/F28</f>
        <v>0</v>
      </c>
    </row>
    <row r="28" spans="1:7" ht="30.75" customHeight="1" thickBot="1" thickTop="1">
      <c r="A28" s="323" t="s">
        <v>2</v>
      </c>
      <c r="B28" s="324"/>
      <c r="C28" s="57" t="s">
        <v>72</v>
      </c>
      <c r="D28" s="215">
        <f>D24+D25+D26+D27</f>
        <v>130460429</v>
      </c>
      <c r="E28" s="215">
        <f>E24+E25</f>
        <v>75298390</v>
      </c>
      <c r="F28" s="215">
        <f>F24+F25+F26+F27</f>
        <v>55162039</v>
      </c>
      <c r="G28" s="106">
        <f>G24+G25+G26+G27</f>
        <v>100</v>
      </c>
    </row>
    <row r="29" ht="13.5" thickTop="1"/>
    <row r="30" ht="12.75">
      <c r="A30" s="357" t="s">
        <v>191</v>
      </c>
    </row>
    <row r="31" ht="12.75">
      <c r="A31" s="357" t="s">
        <v>192</v>
      </c>
    </row>
  </sheetData>
  <mergeCells count="9">
    <mergeCell ref="A28:B28"/>
    <mergeCell ref="A3:B4"/>
    <mergeCell ref="C3:C4"/>
    <mergeCell ref="D3:D4"/>
    <mergeCell ref="A1:G1"/>
    <mergeCell ref="F3:F4"/>
    <mergeCell ref="G3:G4"/>
    <mergeCell ref="A24:B24"/>
    <mergeCell ref="E3:E4"/>
  </mergeCells>
  <printOptions horizontalCentered="1"/>
  <pageMargins left="0.32" right="0.36" top="0.7" bottom="0.984251968503937" header="0.32" footer="0.5118110236220472"/>
  <pageSetup firstPageNumber="217" useFirstPageNumber="1" horizontalDpi="600" verticalDpi="600" orientation="landscape" paperSize="9" scale="90" r:id="rId1"/>
  <headerFooter alignWithMargins="0">
    <oddHeader>&amp;C&amp;"Times New Roman CE,Normalny"&amp;11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9">
      <selection activeCell="A23" sqref="A23:A24"/>
    </sheetView>
  </sheetViews>
  <sheetFormatPr defaultColWidth="9.140625" defaultRowHeight="12.75"/>
  <cols>
    <col min="1" max="1" width="4.8515625" style="51" customWidth="1"/>
    <col min="2" max="2" width="46.7109375" style="51" customWidth="1"/>
    <col min="3" max="5" width="21.140625" style="51" customWidth="1"/>
    <col min="6" max="6" width="11.00390625" style="51" customWidth="1"/>
    <col min="7" max="7" width="13.7109375" style="51" customWidth="1"/>
    <col min="8" max="16384" width="9.140625" style="51" customWidth="1"/>
  </cols>
  <sheetData>
    <row r="1" spans="1:7" s="50" customFormat="1" ht="20.25">
      <c r="A1" s="289" t="s">
        <v>188</v>
      </c>
      <c r="B1" s="289"/>
      <c r="C1" s="289"/>
      <c r="D1" s="289"/>
      <c r="E1" s="289"/>
      <c r="F1" s="289"/>
      <c r="G1" s="289"/>
    </row>
    <row r="2" ht="21" customHeight="1" thickBot="1">
      <c r="G2" s="125" t="s">
        <v>169</v>
      </c>
    </row>
    <row r="3" spans="1:7" ht="25.5" customHeight="1" thickBot="1" thickTop="1">
      <c r="A3" s="306" t="s">
        <v>75</v>
      </c>
      <c r="B3" s="307"/>
      <c r="C3" s="310" t="s">
        <v>76</v>
      </c>
      <c r="D3" s="311"/>
      <c r="E3" s="312"/>
      <c r="F3" s="313" t="s">
        <v>178</v>
      </c>
      <c r="G3" s="315" t="s">
        <v>68</v>
      </c>
    </row>
    <row r="4" spans="1:7" ht="31.5" customHeight="1" thickBot="1">
      <c r="A4" s="308"/>
      <c r="B4" s="309"/>
      <c r="C4" s="178" t="s">
        <v>77</v>
      </c>
      <c r="D4" s="178" t="s">
        <v>78</v>
      </c>
      <c r="E4" s="179" t="s">
        <v>181</v>
      </c>
      <c r="F4" s="314"/>
      <c r="G4" s="316"/>
    </row>
    <row r="5" spans="1:7" s="183" customFormat="1" ht="17.25" customHeight="1" thickBot="1" thickTop="1">
      <c r="A5" s="302">
        <v>1</v>
      </c>
      <c r="B5" s="303"/>
      <c r="C5" s="180">
        <v>2</v>
      </c>
      <c r="D5" s="180">
        <v>3</v>
      </c>
      <c r="E5" s="181">
        <v>4</v>
      </c>
      <c r="F5" s="181">
        <v>5</v>
      </c>
      <c r="G5" s="182">
        <v>6</v>
      </c>
    </row>
    <row r="6" spans="1:7" s="183" customFormat="1" ht="18" customHeight="1" thickBot="1" thickTop="1">
      <c r="A6" s="184" t="s">
        <v>8</v>
      </c>
      <c r="B6" s="185" t="s">
        <v>79</v>
      </c>
      <c r="C6" s="186">
        <f>C7+C8+C9+C10+C11</f>
        <v>3254</v>
      </c>
      <c r="D6" s="186">
        <f>D7+D8+D9+D10+D11</f>
        <v>3136</v>
      </c>
      <c r="E6" s="186">
        <f aca="true" t="shared" si="0" ref="E6:E19">D6-C6</f>
        <v>-118</v>
      </c>
      <c r="F6" s="187">
        <f>D6/C6*100</f>
        <v>96.37369391518132</v>
      </c>
      <c r="G6" s="188">
        <f>D6*100/D21</f>
        <v>0.04643936944932178</v>
      </c>
    </row>
    <row r="7" spans="1:7" ht="18" customHeight="1">
      <c r="A7" s="189" t="s">
        <v>80</v>
      </c>
      <c r="B7" s="88" t="s">
        <v>81</v>
      </c>
      <c r="C7" s="89"/>
      <c r="D7" s="89"/>
      <c r="E7" s="90"/>
      <c r="F7" s="91"/>
      <c r="G7" s="92">
        <f aca="true" t="shared" si="1" ref="G7:G20">D7*100/$D$21</f>
        <v>0</v>
      </c>
    </row>
    <row r="8" spans="1:7" ht="18" customHeight="1">
      <c r="A8" s="190" t="s">
        <v>82</v>
      </c>
      <c r="B8" s="93" t="s">
        <v>83</v>
      </c>
      <c r="C8" s="89"/>
      <c r="D8" s="89"/>
      <c r="E8" s="94"/>
      <c r="F8" s="95"/>
      <c r="G8" s="96">
        <f t="shared" si="1"/>
        <v>0</v>
      </c>
    </row>
    <row r="9" spans="1:7" ht="18" customHeight="1">
      <c r="A9" s="190" t="s">
        <v>84</v>
      </c>
      <c r="B9" s="93" t="s">
        <v>85</v>
      </c>
      <c r="C9" s="89"/>
      <c r="D9" s="89"/>
      <c r="E9" s="89"/>
      <c r="F9" s="91"/>
      <c r="G9" s="97">
        <f t="shared" si="1"/>
        <v>0</v>
      </c>
    </row>
    <row r="10" spans="1:7" ht="18" customHeight="1">
      <c r="A10" s="190" t="s">
        <v>86</v>
      </c>
      <c r="B10" s="93" t="s">
        <v>87</v>
      </c>
      <c r="C10" s="89">
        <v>3254</v>
      </c>
      <c r="D10" s="89">
        <v>3136</v>
      </c>
      <c r="E10" s="94">
        <f t="shared" si="0"/>
        <v>-118</v>
      </c>
      <c r="F10" s="94">
        <f>D10/C10*100</f>
        <v>96.37369391518132</v>
      </c>
      <c r="G10" s="96">
        <f t="shared" si="1"/>
        <v>0.04643936944932178</v>
      </c>
    </row>
    <row r="11" spans="1:7" ht="18" customHeight="1" thickBot="1">
      <c r="A11" s="191" t="s">
        <v>88</v>
      </c>
      <c r="B11" s="98" t="s">
        <v>89</v>
      </c>
      <c r="C11" s="90"/>
      <c r="D11" s="90"/>
      <c r="E11" s="90"/>
      <c r="F11" s="91"/>
      <c r="G11" s="92">
        <f t="shared" si="1"/>
        <v>0</v>
      </c>
    </row>
    <row r="12" spans="1:7" s="183" customFormat="1" ht="18.75" customHeight="1" thickBot="1">
      <c r="A12" s="192" t="s">
        <v>26</v>
      </c>
      <c r="B12" s="193" t="s">
        <v>90</v>
      </c>
      <c r="C12" s="194">
        <f>C13+C14+C15+C16</f>
        <v>5273431</v>
      </c>
      <c r="D12" s="194">
        <f>D13+D14+D15+D16</f>
        <v>5758562</v>
      </c>
      <c r="E12" s="194">
        <f t="shared" si="0"/>
        <v>485131</v>
      </c>
      <c r="F12" s="283">
        <f>D12/C12*100</f>
        <v>109.19953252446084</v>
      </c>
      <c r="G12" s="196">
        <f t="shared" si="1"/>
        <v>85.275506446054</v>
      </c>
    </row>
    <row r="13" spans="1:7" ht="18" customHeight="1">
      <c r="A13" s="189" t="s">
        <v>80</v>
      </c>
      <c r="B13" s="88" t="s">
        <v>91</v>
      </c>
      <c r="C13" s="89">
        <v>5208208</v>
      </c>
      <c r="D13" s="89">
        <v>5651577</v>
      </c>
      <c r="E13" s="89">
        <f t="shared" si="0"/>
        <v>443369</v>
      </c>
      <c r="F13" s="153">
        <f>D13/C13*100</f>
        <v>108.51288965417665</v>
      </c>
      <c r="G13" s="97">
        <f t="shared" si="1"/>
        <v>83.69122202624031</v>
      </c>
    </row>
    <row r="14" spans="1:7" ht="18" customHeight="1">
      <c r="A14" s="190" t="s">
        <v>82</v>
      </c>
      <c r="B14" s="93" t="s">
        <v>92</v>
      </c>
      <c r="C14" s="94">
        <v>65223</v>
      </c>
      <c r="D14" s="94">
        <v>106985</v>
      </c>
      <c r="E14" s="89">
        <f t="shared" si="0"/>
        <v>41762</v>
      </c>
      <c r="F14" s="94">
        <f>D14/C14*100</f>
        <v>164.02956012449596</v>
      </c>
      <c r="G14" s="96">
        <f t="shared" si="1"/>
        <v>1.5842844198136767</v>
      </c>
    </row>
    <row r="15" spans="1:7" ht="18" customHeight="1">
      <c r="A15" s="190" t="s">
        <v>84</v>
      </c>
      <c r="B15" s="93" t="s">
        <v>93</v>
      </c>
      <c r="C15" s="94"/>
      <c r="D15" s="94"/>
      <c r="E15" s="89"/>
      <c r="F15" s="94"/>
      <c r="G15" s="96">
        <f t="shared" si="1"/>
        <v>0</v>
      </c>
    </row>
    <row r="16" spans="1:7" ht="18" customHeight="1" thickBot="1">
      <c r="A16" s="191" t="s">
        <v>86</v>
      </c>
      <c r="B16" s="98" t="s">
        <v>94</v>
      </c>
      <c r="C16" s="90"/>
      <c r="D16" s="90"/>
      <c r="E16" s="99"/>
      <c r="F16" s="154"/>
      <c r="G16" s="92">
        <f t="shared" si="1"/>
        <v>0</v>
      </c>
    </row>
    <row r="17" spans="1:7" s="183" customFormat="1" ht="18" customHeight="1" thickBot="1">
      <c r="A17" s="192" t="s">
        <v>35</v>
      </c>
      <c r="B17" s="193" t="s">
        <v>95</v>
      </c>
      <c r="C17" s="194">
        <f>C18+C19+C20</f>
        <v>114576</v>
      </c>
      <c r="D17" s="194">
        <f>D18+D19</f>
        <v>991193</v>
      </c>
      <c r="E17" s="194">
        <f t="shared" si="0"/>
        <v>876617</v>
      </c>
      <c r="F17" s="283">
        <f>D17/C17*100</f>
        <v>865.0965298142717</v>
      </c>
      <c r="G17" s="196">
        <f t="shared" si="1"/>
        <v>14.678054184496684</v>
      </c>
    </row>
    <row r="18" spans="1:7" ht="18" customHeight="1">
      <c r="A18" s="189" t="s">
        <v>80</v>
      </c>
      <c r="B18" s="88" t="s">
        <v>96</v>
      </c>
      <c r="C18" s="89"/>
      <c r="D18" s="89"/>
      <c r="E18" s="89"/>
      <c r="F18" s="153"/>
      <c r="G18" s="97">
        <f t="shared" si="1"/>
        <v>0</v>
      </c>
    </row>
    <row r="19" spans="1:7" ht="18" customHeight="1">
      <c r="A19" s="190" t="s">
        <v>82</v>
      </c>
      <c r="B19" s="93" t="s">
        <v>97</v>
      </c>
      <c r="C19" s="94">
        <v>114576</v>
      </c>
      <c r="D19" s="94">
        <v>991193</v>
      </c>
      <c r="E19" s="94">
        <f t="shared" si="0"/>
        <v>876617</v>
      </c>
      <c r="F19" s="155">
        <f>D19/C19*100</f>
        <v>865.0965298142717</v>
      </c>
      <c r="G19" s="96">
        <f t="shared" si="1"/>
        <v>14.678054184496684</v>
      </c>
    </row>
    <row r="20" spans="1:7" ht="18" customHeight="1" thickBot="1">
      <c r="A20" s="197" t="s">
        <v>84</v>
      </c>
      <c r="B20" s="100" t="s">
        <v>98</v>
      </c>
      <c r="C20" s="101"/>
      <c r="D20" s="101"/>
      <c r="E20" s="102"/>
      <c r="F20" s="284"/>
      <c r="G20" s="103">
        <f t="shared" si="1"/>
        <v>0</v>
      </c>
    </row>
    <row r="21" spans="1:7" s="183" customFormat="1" ht="27.75" customHeight="1" thickBot="1" thickTop="1">
      <c r="A21" s="304" t="s">
        <v>99</v>
      </c>
      <c r="B21" s="305"/>
      <c r="C21" s="104">
        <f>C6+C12+C17</f>
        <v>5391261</v>
      </c>
      <c r="D21" s="104">
        <f>D6+D12+D17</f>
        <v>6752891</v>
      </c>
      <c r="E21" s="105">
        <f>D21-C21</f>
        <v>1361630</v>
      </c>
      <c r="F21" s="156">
        <f>D21/C21*100</f>
        <v>125.2562433909247</v>
      </c>
      <c r="G21" s="106">
        <f>G6+G12+G17</f>
        <v>100</v>
      </c>
    </row>
    <row r="22" ht="13.5" thickTop="1"/>
    <row r="23" ht="12.75">
      <c r="A23" s="357" t="s">
        <v>191</v>
      </c>
    </row>
    <row r="24" ht="12.75">
      <c r="A24" s="357" t="s">
        <v>192</v>
      </c>
    </row>
  </sheetData>
  <mergeCells count="7">
    <mergeCell ref="A5:B5"/>
    <mergeCell ref="A21:B21"/>
    <mergeCell ref="A1:G1"/>
    <mergeCell ref="A3:B4"/>
    <mergeCell ref="C3:E3"/>
    <mergeCell ref="F3:F4"/>
    <mergeCell ref="G3:G4"/>
  </mergeCells>
  <printOptions horizontalCentered="1"/>
  <pageMargins left="0.7874015748031497" right="0.7874015748031497" top="0.984251968503937" bottom="0.984251968503937" header="0.36" footer="0.5118110236220472"/>
  <pageSetup firstPageNumber="218" useFirstPageNumber="1" horizontalDpi="600" verticalDpi="600" orientation="landscape" paperSize="9" scale="90" r:id="rId1"/>
  <headerFooter alignWithMargins="0">
    <oddHeader>&amp;C&amp;"Times New Roman CE,Normalny" &amp;11&amp;P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9">
      <selection activeCell="A30" sqref="A30:A31"/>
    </sheetView>
  </sheetViews>
  <sheetFormatPr defaultColWidth="9.140625" defaultRowHeight="12.75"/>
  <cols>
    <col min="1" max="1" width="5.00390625" style="51" customWidth="1"/>
    <col min="2" max="2" width="59.421875" style="51" customWidth="1"/>
    <col min="3" max="3" width="9.140625" style="51" customWidth="1"/>
    <col min="4" max="4" width="18.7109375" style="51" customWidth="1"/>
    <col min="5" max="5" width="19.00390625" style="51" customWidth="1"/>
    <col min="6" max="6" width="17.28125" style="51" customWidth="1"/>
    <col min="7" max="7" width="10.7109375" style="51" customWidth="1"/>
    <col min="8" max="16384" width="9.140625" style="51" customWidth="1"/>
  </cols>
  <sheetData>
    <row r="1" spans="1:7" s="50" customFormat="1" ht="20.25">
      <c r="A1" s="289" t="s">
        <v>189</v>
      </c>
      <c r="B1" s="289"/>
      <c r="C1" s="289"/>
      <c r="D1" s="289"/>
      <c r="E1" s="289"/>
      <c r="F1" s="289"/>
      <c r="G1" s="289"/>
    </row>
    <row r="2" ht="13.5" thickBot="1">
      <c r="G2" s="125" t="s">
        <v>170</v>
      </c>
    </row>
    <row r="3" spans="1:7" ht="13.5" customHeight="1" thickTop="1">
      <c r="A3" s="325" t="s">
        <v>0</v>
      </c>
      <c r="B3" s="326"/>
      <c r="C3" s="329" t="s">
        <v>101</v>
      </c>
      <c r="D3" s="317" t="s">
        <v>102</v>
      </c>
      <c r="E3" s="317" t="s">
        <v>103</v>
      </c>
      <c r="F3" s="317" t="s">
        <v>104</v>
      </c>
      <c r="G3" s="319" t="s">
        <v>68</v>
      </c>
    </row>
    <row r="4" spans="1:7" ht="18" customHeight="1" thickBot="1">
      <c r="A4" s="327"/>
      <c r="B4" s="328"/>
      <c r="C4" s="330"/>
      <c r="D4" s="318"/>
      <c r="E4" s="318"/>
      <c r="F4" s="318"/>
      <c r="G4" s="320"/>
    </row>
    <row r="5" spans="1:7" ht="19.5" customHeight="1" thickTop="1">
      <c r="A5" s="274" t="s">
        <v>8</v>
      </c>
      <c r="B5" s="278" t="s">
        <v>61</v>
      </c>
      <c r="C5" s="279" t="s">
        <v>105</v>
      </c>
      <c r="D5" s="280">
        <f>SUM(D6:D13)</f>
        <v>860588</v>
      </c>
      <c r="E5" s="280">
        <f>SUM(E6:E13)</f>
        <v>461630</v>
      </c>
      <c r="F5" s="281">
        <f aca="true" t="shared" si="0" ref="F5:F27">D5-E5</f>
        <v>398958</v>
      </c>
      <c r="G5" s="282">
        <f>F5*100/F28</f>
        <v>0.3133690401665389</v>
      </c>
    </row>
    <row r="6" spans="1:7" ht="17.25" customHeight="1">
      <c r="A6" s="205" t="s">
        <v>10</v>
      </c>
      <c r="B6" s="25" t="s">
        <v>27</v>
      </c>
      <c r="C6" s="21">
        <v>0</v>
      </c>
      <c r="D6" s="21">
        <v>0</v>
      </c>
      <c r="E6" s="21">
        <v>0</v>
      </c>
      <c r="F6" s="11">
        <f t="shared" si="0"/>
        <v>0</v>
      </c>
      <c r="G6" s="4">
        <f>F6*100/F28</f>
        <v>0</v>
      </c>
    </row>
    <row r="7" spans="1:7" ht="17.25" customHeight="1">
      <c r="A7" s="205" t="s">
        <v>12</v>
      </c>
      <c r="B7" s="25" t="s">
        <v>28</v>
      </c>
      <c r="C7" s="21">
        <v>0</v>
      </c>
      <c r="D7" s="21">
        <v>0</v>
      </c>
      <c r="E7" s="21">
        <v>0</v>
      </c>
      <c r="F7" s="11">
        <f t="shared" si="0"/>
        <v>0</v>
      </c>
      <c r="G7" s="4">
        <f>F7*100/F28</f>
        <v>0</v>
      </c>
    </row>
    <row r="8" spans="1:7" ht="17.25" customHeight="1">
      <c r="A8" s="205" t="s">
        <v>14</v>
      </c>
      <c r="B8" s="27" t="s">
        <v>29</v>
      </c>
      <c r="C8" s="70">
        <v>77</v>
      </c>
      <c r="D8" s="70">
        <v>860588</v>
      </c>
      <c r="E8" s="70">
        <v>461630</v>
      </c>
      <c r="F8" s="11">
        <f t="shared" si="0"/>
        <v>398958</v>
      </c>
      <c r="G8" s="4">
        <f>F8*100/F28</f>
        <v>0.3133690401665389</v>
      </c>
    </row>
    <row r="9" spans="1:7" ht="17.25" customHeight="1">
      <c r="A9" s="205" t="s">
        <v>16</v>
      </c>
      <c r="B9" s="27" t="s">
        <v>30</v>
      </c>
      <c r="C9" s="70">
        <v>0</v>
      </c>
      <c r="D9" s="70">
        <v>0</v>
      </c>
      <c r="E9" s="70">
        <v>0</v>
      </c>
      <c r="F9" s="11">
        <f t="shared" si="0"/>
        <v>0</v>
      </c>
      <c r="G9" s="4">
        <f>F9*100/F28</f>
        <v>0</v>
      </c>
    </row>
    <row r="10" spans="1:7" ht="17.25" customHeight="1">
      <c r="A10" s="205" t="s">
        <v>18</v>
      </c>
      <c r="B10" s="27" t="s">
        <v>31</v>
      </c>
      <c r="C10" s="70">
        <v>0</v>
      </c>
      <c r="D10" s="70">
        <v>0</v>
      </c>
      <c r="E10" s="70">
        <v>0</v>
      </c>
      <c r="F10" s="11">
        <f t="shared" si="0"/>
        <v>0</v>
      </c>
      <c r="G10" s="4">
        <f>F10*100/F28</f>
        <v>0</v>
      </c>
    </row>
    <row r="11" spans="1:7" ht="17.25" customHeight="1">
      <c r="A11" s="205" t="s">
        <v>20</v>
      </c>
      <c r="B11" s="27" t="s">
        <v>32</v>
      </c>
      <c r="C11" s="70">
        <v>0</v>
      </c>
      <c r="D11" s="70">
        <v>0</v>
      </c>
      <c r="E11" s="70">
        <v>0</v>
      </c>
      <c r="F11" s="11">
        <f t="shared" si="0"/>
        <v>0</v>
      </c>
      <c r="G11" s="4">
        <f>F11*100/F28</f>
        <v>0</v>
      </c>
    </row>
    <row r="12" spans="1:7" ht="17.25" customHeight="1">
      <c r="A12" s="205" t="s">
        <v>22</v>
      </c>
      <c r="B12" s="27" t="s">
        <v>33</v>
      </c>
      <c r="C12" s="70">
        <v>0</v>
      </c>
      <c r="D12" s="70">
        <v>0</v>
      </c>
      <c r="E12" s="70">
        <v>0</v>
      </c>
      <c r="F12" s="11">
        <f t="shared" si="0"/>
        <v>0</v>
      </c>
      <c r="G12" s="4">
        <f>F12*100/F28</f>
        <v>0</v>
      </c>
    </row>
    <row r="13" spans="1:7" ht="17.25" customHeight="1">
      <c r="A13" s="205" t="s">
        <v>24</v>
      </c>
      <c r="B13" s="27" t="s">
        <v>34</v>
      </c>
      <c r="C13" s="70">
        <v>0</v>
      </c>
      <c r="D13" s="70">
        <v>0</v>
      </c>
      <c r="E13" s="70">
        <v>0</v>
      </c>
      <c r="F13" s="11">
        <f t="shared" si="0"/>
        <v>0</v>
      </c>
      <c r="G13" s="4">
        <f>F13*100/F28</f>
        <v>0</v>
      </c>
    </row>
    <row r="14" spans="1:7" ht="19.5" customHeight="1">
      <c r="A14" s="271" t="s">
        <v>26</v>
      </c>
      <c r="B14" s="25" t="s">
        <v>36</v>
      </c>
      <c r="C14" s="70" t="s">
        <v>105</v>
      </c>
      <c r="D14" s="21">
        <v>145533136</v>
      </c>
      <c r="E14" s="21">
        <v>32841310</v>
      </c>
      <c r="F14" s="11">
        <f t="shared" si="0"/>
        <v>112691826</v>
      </c>
      <c r="G14" s="4">
        <f>F14*100/F28</f>
        <v>88.51590730912679</v>
      </c>
    </row>
    <row r="15" spans="1:7" ht="19.5" customHeight="1">
      <c r="A15" s="271" t="s">
        <v>35</v>
      </c>
      <c r="B15" s="27" t="s">
        <v>38</v>
      </c>
      <c r="C15" s="70">
        <v>0</v>
      </c>
      <c r="D15" s="70">
        <v>0</v>
      </c>
      <c r="E15" s="70">
        <v>0</v>
      </c>
      <c r="F15" s="11">
        <f t="shared" si="0"/>
        <v>0</v>
      </c>
      <c r="G15" s="4">
        <f>F15*100/F28</f>
        <v>0</v>
      </c>
    </row>
    <row r="16" spans="1:7" ht="19.5" customHeight="1">
      <c r="A16" s="271" t="s">
        <v>37</v>
      </c>
      <c r="B16" s="27" t="s">
        <v>40</v>
      </c>
      <c r="C16" s="70">
        <v>93</v>
      </c>
      <c r="D16" s="70">
        <v>298845</v>
      </c>
      <c r="E16" s="70">
        <v>247286</v>
      </c>
      <c r="F16" s="11">
        <f t="shared" si="0"/>
        <v>51559</v>
      </c>
      <c r="G16" s="4">
        <f>F16*100/F28</f>
        <v>0.04049798310084414</v>
      </c>
    </row>
    <row r="17" spans="1:7" ht="19.5" customHeight="1">
      <c r="A17" s="271" t="s">
        <v>39</v>
      </c>
      <c r="B17" s="111" t="s">
        <v>42</v>
      </c>
      <c r="C17" s="70">
        <v>0</v>
      </c>
      <c r="D17" s="70">
        <v>0</v>
      </c>
      <c r="E17" s="70">
        <v>0</v>
      </c>
      <c r="F17" s="11">
        <f t="shared" si="0"/>
        <v>0</v>
      </c>
      <c r="G17" s="4">
        <f>F17*100/F28</f>
        <v>0</v>
      </c>
    </row>
    <row r="18" spans="1:7" ht="19.5" customHeight="1">
      <c r="A18" s="271" t="s">
        <v>41</v>
      </c>
      <c r="B18" s="27" t="s">
        <v>44</v>
      </c>
      <c r="C18" s="70">
        <v>6</v>
      </c>
      <c r="D18" s="70">
        <v>48559</v>
      </c>
      <c r="E18" s="70">
        <v>19428</v>
      </c>
      <c r="F18" s="11">
        <f t="shared" si="0"/>
        <v>29131</v>
      </c>
      <c r="G18" s="4">
        <f>F18*100/F28</f>
        <v>0.022881490054320112</v>
      </c>
    </row>
    <row r="19" spans="1:7" ht="19.5" customHeight="1">
      <c r="A19" s="271" t="s">
        <v>43</v>
      </c>
      <c r="B19" s="27" t="s">
        <v>46</v>
      </c>
      <c r="C19" s="70">
        <v>4</v>
      </c>
      <c r="D19" s="70">
        <v>215898</v>
      </c>
      <c r="E19" s="23">
        <v>149995</v>
      </c>
      <c r="F19" s="11">
        <f t="shared" si="0"/>
        <v>65903</v>
      </c>
      <c r="G19" s="4">
        <f>F19*100/F28</f>
        <v>0.05176474680065423</v>
      </c>
    </row>
    <row r="20" spans="1:7" ht="19.5" customHeight="1">
      <c r="A20" s="271" t="s">
        <v>45</v>
      </c>
      <c r="B20" s="111" t="s">
        <v>48</v>
      </c>
      <c r="C20" s="217" t="s">
        <v>105</v>
      </c>
      <c r="D20" s="218">
        <f>SUM(D21:D22)</f>
        <v>221101</v>
      </c>
      <c r="E20" s="218">
        <f>SUM(E21:E22)</f>
        <v>218109</v>
      </c>
      <c r="F20" s="219">
        <f t="shared" si="0"/>
        <v>2992</v>
      </c>
      <c r="G20" s="220">
        <f>F20*100/F28</f>
        <v>0.002350122489530939</v>
      </c>
    </row>
    <row r="21" spans="1:7" ht="17.25" customHeight="1">
      <c r="A21" s="190" t="s">
        <v>49</v>
      </c>
      <c r="B21" s="111" t="s">
        <v>50</v>
      </c>
      <c r="C21" s="221" t="s">
        <v>105</v>
      </c>
      <c r="D21" s="70">
        <v>20603</v>
      </c>
      <c r="E21" s="23">
        <v>17611</v>
      </c>
      <c r="F21" s="11">
        <f t="shared" si="0"/>
        <v>2992</v>
      </c>
      <c r="G21" s="96">
        <f>F21*100/F28</f>
        <v>0.002350122489530939</v>
      </c>
    </row>
    <row r="22" spans="1:7" ht="17.25" customHeight="1">
      <c r="A22" s="190" t="s">
        <v>51</v>
      </c>
      <c r="B22" s="111" t="s">
        <v>52</v>
      </c>
      <c r="C22" s="221" t="s">
        <v>105</v>
      </c>
      <c r="D22" s="70">
        <v>200498</v>
      </c>
      <c r="E22" s="23">
        <v>200498</v>
      </c>
      <c r="F22" s="11">
        <f t="shared" si="0"/>
        <v>0</v>
      </c>
      <c r="G22" s="96">
        <f>F22*100/F28</f>
        <v>0</v>
      </c>
    </row>
    <row r="23" spans="1:7" ht="19.5" customHeight="1" thickBot="1">
      <c r="A23" s="272" t="s">
        <v>47</v>
      </c>
      <c r="B23" s="118" t="s">
        <v>54</v>
      </c>
      <c r="C23" s="223" t="s">
        <v>105</v>
      </c>
      <c r="D23" s="22">
        <v>14027458</v>
      </c>
      <c r="E23" s="12">
        <v>0</v>
      </c>
      <c r="F23" s="12">
        <f t="shared" si="0"/>
        <v>14027458</v>
      </c>
      <c r="G23" s="92">
        <f>F23*100/F28</f>
        <v>11.018129851855175</v>
      </c>
    </row>
    <row r="24" spans="1:7" ht="23.25" customHeight="1" thickBot="1" thickTop="1">
      <c r="A24" s="321" t="s">
        <v>1</v>
      </c>
      <c r="B24" s="322"/>
      <c r="C24" s="214">
        <f>SUM(C6:C13)+C15+C16+C17+C18+C19</f>
        <v>180</v>
      </c>
      <c r="D24" s="215">
        <f>SUM(D6:D19)+D21+D22+D23</f>
        <v>161205585</v>
      </c>
      <c r="E24" s="215">
        <f>SUM(E6:E19)+E21+E22+E23</f>
        <v>33937758</v>
      </c>
      <c r="F24" s="59">
        <f t="shared" si="0"/>
        <v>127267827</v>
      </c>
      <c r="G24" s="106">
        <f>F24*100/F28</f>
        <v>99.96490054359386</v>
      </c>
    </row>
    <row r="25" spans="1:7" ht="19.5" customHeight="1" thickTop="1">
      <c r="A25" s="274" t="s">
        <v>53</v>
      </c>
      <c r="B25" s="120" t="s">
        <v>56</v>
      </c>
      <c r="C25" s="225" t="s">
        <v>105</v>
      </c>
      <c r="D25" s="21">
        <v>141275</v>
      </c>
      <c r="E25" s="11">
        <v>96589</v>
      </c>
      <c r="F25" s="11">
        <f t="shared" si="0"/>
        <v>44686</v>
      </c>
      <c r="G25" s="8">
        <f>F25*100/F28</f>
        <v>0.03509945640614289</v>
      </c>
    </row>
    <row r="26" spans="1:7" ht="19.5" customHeight="1">
      <c r="A26" s="271" t="s">
        <v>55</v>
      </c>
      <c r="B26" s="122" t="s">
        <v>58</v>
      </c>
      <c r="C26" s="225" t="s">
        <v>105</v>
      </c>
      <c r="D26" s="70">
        <v>0</v>
      </c>
      <c r="E26" s="23">
        <v>0</v>
      </c>
      <c r="F26" s="11">
        <f t="shared" si="0"/>
        <v>0</v>
      </c>
      <c r="G26" s="7">
        <f>F26*100/F28</f>
        <v>0</v>
      </c>
    </row>
    <row r="27" spans="1:7" ht="19.5" customHeight="1" thickBot="1">
      <c r="A27" s="272" t="s">
        <v>57</v>
      </c>
      <c r="B27" s="123" t="s">
        <v>60</v>
      </c>
      <c r="C27" s="225" t="s">
        <v>105</v>
      </c>
      <c r="D27" s="22">
        <v>0</v>
      </c>
      <c r="E27" s="226">
        <v>0</v>
      </c>
      <c r="F27" s="11">
        <f t="shared" si="0"/>
        <v>0</v>
      </c>
      <c r="G27" s="92">
        <f>F27*100/F28</f>
        <v>0</v>
      </c>
    </row>
    <row r="28" spans="1:7" ht="30.75" customHeight="1" thickBot="1" thickTop="1">
      <c r="A28" s="323" t="s">
        <v>2</v>
      </c>
      <c r="B28" s="324"/>
      <c r="C28" s="57" t="s">
        <v>72</v>
      </c>
      <c r="D28" s="215">
        <f>D24+D25+D26+D27</f>
        <v>161346860</v>
      </c>
      <c r="E28" s="215">
        <f>E24+E25</f>
        <v>34034347</v>
      </c>
      <c r="F28" s="215">
        <f>F24+F25+F26+F27</f>
        <v>127312513</v>
      </c>
      <c r="G28" s="106">
        <f>G24+G25+G26+G27</f>
        <v>100</v>
      </c>
    </row>
    <row r="29" ht="13.5" thickTop="1"/>
    <row r="30" ht="12.75">
      <c r="A30" s="357" t="s">
        <v>191</v>
      </c>
    </row>
    <row r="31" ht="12.75">
      <c r="A31" s="357" t="s">
        <v>192</v>
      </c>
    </row>
  </sheetData>
  <mergeCells count="9">
    <mergeCell ref="A28:B28"/>
    <mergeCell ref="A3:B4"/>
    <mergeCell ref="C3:C4"/>
    <mergeCell ref="D3:D4"/>
    <mergeCell ref="A1:G1"/>
    <mergeCell ref="F3:F4"/>
    <mergeCell ref="G3:G4"/>
    <mergeCell ref="A24:B24"/>
    <mergeCell ref="E3:E4"/>
  </mergeCells>
  <printOptions horizontalCentered="1"/>
  <pageMargins left="0.27" right="0.29" top="0.85" bottom="0.3" header="0.34" footer="0.5118110236220472"/>
  <pageSetup firstPageNumber="219" useFirstPageNumber="1" horizontalDpi="600" verticalDpi="600" orientation="landscape" paperSize="9" scale="90" r:id="rId1"/>
  <headerFooter alignWithMargins="0">
    <oddHeader>&amp;C&amp;"Times New Roman CE,Normalny"&amp;11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2">
      <selection activeCell="A30" sqref="A30:A31"/>
    </sheetView>
  </sheetViews>
  <sheetFormatPr defaultColWidth="9.140625" defaultRowHeight="12.75"/>
  <cols>
    <col min="1" max="1" width="5.00390625" style="51" customWidth="1"/>
    <col min="2" max="2" width="59.421875" style="51" customWidth="1"/>
    <col min="3" max="3" width="9.140625" style="51" customWidth="1"/>
    <col min="4" max="4" width="18.7109375" style="51" customWidth="1"/>
    <col min="5" max="5" width="19.00390625" style="51" customWidth="1"/>
    <col min="6" max="6" width="17.28125" style="51" customWidth="1"/>
    <col min="7" max="7" width="10.7109375" style="51" customWidth="1"/>
    <col min="8" max="16384" width="9.140625" style="51" customWidth="1"/>
  </cols>
  <sheetData>
    <row r="1" spans="1:7" s="50" customFormat="1" ht="20.25">
      <c r="A1" s="289" t="s">
        <v>190</v>
      </c>
      <c r="B1" s="289"/>
      <c r="C1" s="289"/>
      <c r="D1" s="289"/>
      <c r="E1" s="289"/>
      <c r="F1" s="289"/>
      <c r="G1" s="289"/>
    </row>
    <row r="2" ht="13.5" thickBot="1">
      <c r="G2" s="125" t="s">
        <v>171</v>
      </c>
    </row>
    <row r="3" spans="1:7" ht="13.5" customHeight="1" thickTop="1">
      <c r="A3" s="325" t="s">
        <v>0</v>
      </c>
      <c r="B3" s="326"/>
      <c r="C3" s="329" t="s">
        <v>101</v>
      </c>
      <c r="D3" s="317" t="s">
        <v>102</v>
      </c>
      <c r="E3" s="317" t="s">
        <v>103</v>
      </c>
      <c r="F3" s="317" t="s">
        <v>104</v>
      </c>
      <c r="G3" s="319" t="s">
        <v>68</v>
      </c>
    </row>
    <row r="4" spans="1:7" ht="18" customHeight="1" thickBot="1">
      <c r="A4" s="327"/>
      <c r="B4" s="328"/>
      <c r="C4" s="330"/>
      <c r="D4" s="318"/>
      <c r="E4" s="318"/>
      <c r="F4" s="318"/>
      <c r="G4" s="320"/>
    </row>
    <row r="5" spans="1:7" ht="19.5" customHeight="1" thickTop="1">
      <c r="A5" s="274" t="s">
        <v>8</v>
      </c>
      <c r="B5" s="278" t="s">
        <v>61</v>
      </c>
      <c r="C5" s="279" t="s">
        <v>105</v>
      </c>
      <c r="D5" s="280">
        <f>SUM(D6:D13)</f>
        <v>860588</v>
      </c>
      <c r="E5" s="280">
        <f>SUM(E6:E13)</f>
        <v>461630</v>
      </c>
      <c r="F5" s="281">
        <f aca="true" t="shared" si="0" ref="F5:F27">D5-E5</f>
        <v>398958</v>
      </c>
      <c r="G5" s="282">
        <f>F5*100/F28</f>
        <v>0.3133690401665389</v>
      </c>
    </row>
    <row r="6" spans="1:7" ht="17.25" customHeight="1">
      <c r="A6" s="205" t="s">
        <v>10</v>
      </c>
      <c r="B6" s="25" t="s">
        <v>27</v>
      </c>
      <c r="C6" s="21">
        <v>0</v>
      </c>
      <c r="D6" s="21">
        <v>0</v>
      </c>
      <c r="E6" s="21">
        <v>0</v>
      </c>
      <c r="F6" s="11">
        <f t="shared" si="0"/>
        <v>0</v>
      </c>
      <c r="G6" s="4">
        <f>F6*100/F28</f>
        <v>0</v>
      </c>
    </row>
    <row r="7" spans="1:7" ht="17.25" customHeight="1">
      <c r="A7" s="205" t="s">
        <v>12</v>
      </c>
      <c r="B7" s="25" t="s">
        <v>28</v>
      </c>
      <c r="C7" s="21">
        <v>0</v>
      </c>
      <c r="D7" s="21">
        <v>0</v>
      </c>
      <c r="E7" s="21">
        <v>0</v>
      </c>
      <c r="F7" s="11">
        <f t="shared" si="0"/>
        <v>0</v>
      </c>
      <c r="G7" s="4">
        <f>F7*100/F28</f>
        <v>0</v>
      </c>
    </row>
    <row r="8" spans="1:7" ht="17.25" customHeight="1">
      <c r="A8" s="205" t="s">
        <v>14</v>
      </c>
      <c r="B8" s="27" t="s">
        <v>29</v>
      </c>
      <c r="C8" s="70">
        <v>77</v>
      </c>
      <c r="D8" s="70">
        <v>860588</v>
      </c>
      <c r="E8" s="70">
        <v>461630</v>
      </c>
      <c r="F8" s="11">
        <f t="shared" si="0"/>
        <v>398958</v>
      </c>
      <c r="G8" s="4">
        <f>F8*100/F28</f>
        <v>0.3133690401665389</v>
      </c>
    </row>
    <row r="9" spans="1:7" ht="17.25" customHeight="1">
      <c r="A9" s="205" t="s">
        <v>16</v>
      </c>
      <c r="B9" s="27" t="s">
        <v>30</v>
      </c>
      <c r="C9" s="70">
        <v>0</v>
      </c>
      <c r="D9" s="70">
        <v>0</v>
      </c>
      <c r="E9" s="70">
        <v>0</v>
      </c>
      <c r="F9" s="11">
        <f t="shared" si="0"/>
        <v>0</v>
      </c>
      <c r="G9" s="4">
        <f>F9*100/F28</f>
        <v>0</v>
      </c>
    </row>
    <row r="10" spans="1:7" ht="17.25" customHeight="1">
      <c r="A10" s="205" t="s">
        <v>18</v>
      </c>
      <c r="B10" s="27" t="s">
        <v>31</v>
      </c>
      <c r="C10" s="70">
        <v>0</v>
      </c>
      <c r="D10" s="70">
        <v>0</v>
      </c>
      <c r="E10" s="70">
        <v>0</v>
      </c>
      <c r="F10" s="11">
        <f t="shared" si="0"/>
        <v>0</v>
      </c>
      <c r="G10" s="4">
        <f>F10*100/F28</f>
        <v>0</v>
      </c>
    </row>
    <row r="11" spans="1:7" ht="17.25" customHeight="1">
      <c r="A11" s="205" t="s">
        <v>20</v>
      </c>
      <c r="B11" s="27" t="s">
        <v>32</v>
      </c>
      <c r="C11" s="70">
        <v>0</v>
      </c>
      <c r="D11" s="70">
        <v>0</v>
      </c>
      <c r="E11" s="70">
        <v>0</v>
      </c>
      <c r="F11" s="11">
        <f t="shared" si="0"/>
        <v>0</v>
      </c>
      <c r="G11" s="4">
        <f>F11*100/F28</f>
        <v>0</v>
      </c>
    </row>
    <row r="12" spans="1:7" ht="17.25" customHeight="1">
      <c r="A12" s="205" t="s">
        <v>22</v>
      </c>
      <c r="B12" s="27" t="s">
        <v>33</v>
      </c>
      <c r="C12" s="70">
        <v>0</v>
      </c>
      <c r="D12" s="70">
        <v>0</v>
      </c>
      <c r="E12" s="70">
        <v>0</v>
      </c>
      <c r="F12" s="11">
        <f t="shared" si="0"/>
        <v>0</v>
      </c>
      <c r="G12" s="4">
        <f>F12*100/F28</f>
        <v>0</v>
      </c>
    </row>
    <row r="13" spans="1:7" ht="17.25" customHeight="1">
      <c r="A13" s="205" t="s">
        <v>24</v>
      </c>
      <c r="B13" s="27" t="s">
        <v>34</v>
      </c>
      <c r="C13" s="70">
        <v>0</v>
      </c>
      <c r="D13" s="70">
        <v>0</v>
      </c>
      <c r="E13" s="70">
        <v>0</v>
      </c>
      <c r="F13" s="11">
        <f t="shared" si="0"/>
        <v>0</v>
      </c>
      <c r="G13" s="4">
        <f>F13*100/F28</f>
        <v>0</v>
      </c>
    </row>
    <row r="14" spans="1:7" ht="19.5" customHeight="1">
      <c r="A14" s="271" t="s">
        <v>26</v>
      </c>
      <c r="B14" s="25" t="s">
        <v>36</v>
      </c>
      <c r="C14" s="70" t="s">
        <v>105</v>
      </c>
      <c r="D14" s="21">
        <v>145533136</v>
      </c>
      <c r="E14" s="21">
        <v>32841310</v>
      </c>
      <c r="F14" s="11">
        <f t="shared" si="0"/>
        <v>112691826</v>
      </c>
      <c r="G14" s="4">
        <f>F14*100/F28</f>
        <v>88.51590730912679</v>
      </c>
    </row>
    <row r="15" spans="1:7" ht="19.5" customHeight="1">
      <c r="A15" s="271" t="s">
        <v>35</v>
      </c>
      <c r="B15" s="27" t="s">
        <v>38</v>
      </c>
      <c r="C15" s="70">
        <v>0</v>
      </c>
      <c r="D15" s="70">
        <v>0</v>
      </c>
      <c r="E15" s="70">
        <v>0</v>
      </c>
      <c r="F15" s="11">
        <f t="shared" si="0"/>
        <v>0</v>
      </c>
      <c r="G15" s="4">
        <f>F15*100/F28</f>
        <v>0</v>
      </c>
    </row>
    <row r="16" spans="1:7" ht="19.5" customHeight="1">
      <c r="A16" s="271" t="s">
        <v>37</v>
      </c>
      <c r="B16" s="27" t="s">
        <v>40</v>
      </c>
      <c r="C16" s="70">
        <v>93</v>
      </c>
      <c r="D16" s="70">
        <v>298845</v>
      </c>
      <c r="E16" s="70">
        <v>247286</v>
      </c>
      <c r="F16" s="11">
        <f t="shared" si="0"/>
        <v>51559</v>
      </c>
      <c r="G16" s="4">
        <f>F16*100/F28</f>
        <v>0.04049798310084414</v>
      </c>
    </row>
    <row r="17" spans="1:7" ht="19.5" customHeight="1">
      <c r="A17" s="271" t="s">
        <v>39</v>
      </c>
      <c r="B17" s="111" t="s">
        <v>42</v>
      </c>
      <c r="C17" s="70">
        <v>0</v>
      </c>
      <c r="D17" s="70">
        <v>0</v>
      </c>
      <c r="E17" s="70">
        <v>0</v>
      </c>
      <c r="F17" s="11">
        <f t="shared" si="0"/>
        <v>0</v>
      </c>
      <c r="G17" s="4">
        <f>F17*100/F28</f>
        <v>0</v>
      </c>
    </row>
    <row r="18" spans="1:7" ht="19.5" customHeight="1">
      <c r="A18" s="271" t="s">
        <v>41</v>
      </c>
      <c r="B18" s="27" t="s">
        <v>44</v>
      </c>
      <c r="C18" s="70">
        <v>6</v>
      </c>
      <c r="D18" s="70">
        <v>48559</v>
      </c>
      <c r="E18" s="70">
        <v>19428</v>
      </c>
      <c r="F18" s="11">
        <f t="shared" si="0"/>
        <v>29131</v>
      </c>
      <c r="G18" s="4">
        <f>F18*100/F28</f>
        <v>0.022881490054320112</v>
      </c>
    </row>
    <row r="19" spans="1:7" ht="19.5" customHeight="1">
      <c r="A19" s="271" t="s">
        <v>43</v>
      </c>
      <c r="B19" s="27" t="s">
        <v>46</v>
      </c>
      <c r="C19" s="70">
        <v>4</v>
      </c>
      <c r="D19" s="70">
        <v>215898</v>
      </c>
      <c r="E19" s="23">
        <v>149995</v>
      </c>
      <c r="F19" s="11">
        <f t="shared" si="0"/>
        <v>65903</v>
      </c>
      <c r="G19" s="4">
        <f>F19*100/F28</f>
        <v>0.05176474680065423</v>
      </c>
    </row>
    <row r="20" spans="1:7" ht="19.5" customHeight="1">
      <c r="A20" s="271" t="s">
        <v>45</v>
      </c>
      <c r="B20" s="111" t="s">
        <v>48</v>
      </c>
      <c r="C20" s="217" t="s">
        <v>105</v>
      </c>
      <c r="D20" s="218">
        <f>SUM(D21:D22)</f>
        <v>221101</v>
      </c>
      <c r="E20" s="218">
        <f>SUM(E21:E22)</f>
        <v>218109</v>
      </c>
      <c r="F20" s="219">
        <f t="shared" si="0"/>
        <v>2992</v>
      </c>
      <c r="G20" s="220">
        <f>F20*100/F28</f>
        <v>0.002350122489530939</v>
      </c>
    </row>
    <row r="21" spans="1:7" ht="17.25" customHeight="1">
      <c r="A21" s="190" t="s">
        <v>49</v>
      </c>
      <c r="B21" s="111" t="s">
        <v>50</v>
      </c>
      <c r="C21" s="221" t="s">
        <v>105</v>
      </c>
      <c r="D21" s="70">
        <v>20603</v>
      </c>
      <c r="E21" s="23">
        <v>17611</v>
      </c>
      <c r="F21" s="11">
        <f t="shared" si="0"/>
        <v>2992</v>
      </c>
      <c r="G21" s="96">
        <f>F21*100/F28</f>
        <v>0.002350122489530939</v>
      </c>
    </row>
    <row r="22" spans="1:7" ht="17.25" customHeight="1">
      <c r="A22" s="190" t="s">
        <v>51</v>
      </c>
      <c r="B22" s="111" t="s">
        <v>52</v>
      </c>
      <c r="C22" s="221" t="s">
        <v>105</v>
      </c>
      <c r="D22" s="70">
        <v>200498</v>
      </c>
      <c r="E22" s="23">
        <v>200498</v>
      </c>
      <c r="F22" s="11">
        <f t="shared" si="0"/>
        <v>0</v>
      </c>
      <c r="G22" s="96">
        <f>F22*100/F28</f>
        <v>0</v>
      </c>
    </row>
    <row r="23" spans="1:7" ht="19.5" customHeight="1" thickBot="1">
      <c r="A23" s="272" t="s">
        <v>47</v>
      </c>
      <c r="B23" s="118" t="s">
        <v>54</v>
      </c>
      <c r="C23" s="223" t="s">
        <v>105</v>
      </c>
      <c r="D23" s="22">
        <v>14027458</v>
      </c>
      <c r="E23" s="12">
        <v>0</v>
      </c>
      <c r="F23" s="12">
        <f t="shared" si="0"/>
        <v>14027458</v>
      </c>
      <c r="G23" s="92">
        <f>F23*100/F28</f>
        <v>11.018129851855175</v>
      </c>
    </row>
    <row r="24" spans="1:7" ht="23.25" customHeight="1" thickBot="1" thickTop="1">
      <c r="A24" s="321" t="s">
        <v>1</v>
      </c>
      <c r="B24" s="322"/>
      <c r="C24" s="214">
        <f>SUM(C6:C13)+C15+C16+C17+C18+C19</f>
        <v>180</v>
      </c>
      <c r="D24" s="215">
        <f>SUM(D6:D19)+D21+D22+D23</f>
        <v>161205585</v>
      </c>
      <c r="E24" s="215">
        <f>SUM(E6:E19)+E21+E22+E23</f>
        <v>33937758</v>
      </c>
      <c r="F24" s="59">
        <f t="shared" si="0"/>
        <v>127267827</v>
      </c>
      <c r="G24" s="106">
        <f>F24*100/F28</f>
        <v>99.96490054359386</v>
      </c>
    </row>
    <row r="25" spans="1:7" ht="19.5" customHeight="1" thickTop="1">
      <c r="A25" s="274" t="s">
        <v>53</v>
      </c>
      <c r="B25" s="120" t="s">
        <v>56</v>
      </c>
      <c r="C25" s="225" t="s">
        <v>105</v>
      </c>
      <c r="D25" s="21">
        <v>141275</v>
      </c>
      <c r="E25" s="11">
        <v>96589</v>
      </c>
      <c r="F25" s="11">
        <f t="shared" si="0"/>
        <v>44686</v>
      </c>
      <c r="G25" s="8">
        <f>F25*100/F28</f>
        <v>0.03509945640614289</v>
      </c>
    </row>
    <row r="26" spans="1:7" ht="19.5" customHeight="1">
      <c r="A26" s="271" t="s">
        <v>55</v>
      </c>
      <c r="B26" s="122" t="s">
        <v>58</v>
      </c>
      <c r="C26" s="225" t="s">
        <v>105</v>
      </c>
      <c r="D26" s="70">
        <v>0</v>
      </c>
      <c r="E26" s="23">
        <v>0</v>
      </c>
      <c r="F26" s="11">
        <f t="shared" si="0"/>
        <v>0</v>
      </c>
      <c r="G26" s="7">
        <f>F26*100/F28</f>
        <v>0</v>
      </c>
    </row>
    <row r="27" spans="1:7" ht="19.5" customHeight="1" thickBot="1">
      <c r="A27" s="272" t="s">
        <v>57</v>
      </c>
      <c r="B27" s="123" t="s">
        <v>60</v>
      </c>
      <c r="C27" s="225" t="s">
        <v>105</v>
      </c>
      <c r="D27" s="22">
        <v>0</v>
      </c>
      <c r="E27" s="226">
        <v>0</v>
      </c>
      <c r="F27" s="11">
        <f t="shared" si="0"/>
        <v>0</v>
      </c>
      <c r="G27" s="92">
        <f>F27*100/F28</f>
        <v>0</v>
      </c>
    </row>
    <row r="28" spans="1:7" ht="30.75" customHeight="1" thickBot="1" thickTop="1">
      <c r="A28" s="323" t="s">
        <v>2</v>
      </c>
      <c r="B28" s="324"/>
      <c r="C28" s="57" t="s">
        <v>72</v>
      </c>
      <c r="D28" s="215">
        <f>D24+D25+D26+D27</f>
        <v>161346860</v>
      </c>
      <c r="E28" s="215">
        <f>E24+E25</f>
        <v>34034347</v>
      </c>
      <c r="F28" s="215">
        <f>F24+F25+F26+F27</f>
        <v>127312513</v>
      </c>
      <c r="G28" s="106">
        <f>G24+G25+G26+G27</f>
        <v>100</v>
      </c>
    </row>
    <row r="29" ht="13.5" thickTop="1"/>
    <row r="30" ht="12.75">
      <c r="A30" s="357" t="s">
        <v>191</v>
      </c>
    </row>
    <row r="31" ht="12.75">
      <c r="A31" s="357" t="s">
        <v>192</v>
      </c>
    </row>
  </sheetData>
  <mergeCells count="9">
    <mergeCell ref="A28:B28"/>
    <mergeCell ref="A3:B4"/>
    <mergeCell ref="C3:C4"/>
    <mergeCell ref="D3:D4"/>
    <mergeCell ref="A1:G1"/>
    <mergeCell ref="F3:F4"/>
    <mergeCell ref="G3:G4"/>
    <mergeCell ref="A24:B24"/>
    <mergeCell ref="E3:E4"/>
  </mergeCells>
  <printOptions horizontalCentered="1"/>
  <pageMargins left="0.38" right="0.41" top="0.984251968503937" bottom="0.28" header="0.36" footer="0.5118110236220472"/>
  <pageSetup firstPageNumber="220" useFirstPageNumber="1" horizontalDpi="600" verticalDpi="600" orientation="landscape" paperSize="9" scale="90" r:id="rId1"/>
  <headerFooter alignWithMargins="0">
    <oddHeader>&amp;C&amp;"Times New Roman CE,Normalny"&amp;11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8">
      <selection activeCell="A39" sqref="A39:A40"/>
    </sheetView>
  </sheetViews>
  <sheetFormatPr defaultColWidth="9.140625" defaultRowHeight="12.75"/>
  <cols>
    <col min="1" max="1" width="5.00390625" style="51" customWidth="1"/>
    <col min="2" max="2" width="58.7109375" style="51" customWidth="1"/>
    <col min="3" max="3" width="12.28125" style="51" customWidth="1"/>
    <col min="4" max="4" width="13.421875" style="51" customWidth="1"/>
    <col min="5" max="5" width="18.7109375" style="51" customWidth="1"/>
    <col min="6" max="7" width="19.00390625" style="51" customWidth="1"/>
    <col min="8" max="8" width="15.7109375" style="51" customWidth="1"/>
    <col min="9" max="10" width="9.140625" style="51" customWidth="1"/>
    <col min="11" max="11" width="14.421875" style="51" bestFit="1" customWidth="1"/>
    <col min="12" max="16384" width="9.140625" style="51" customWidth="1"/>
  </cols>
  <sheetData>
    <row r="1" spans="1:8" s="107" customFormat="1" ht="20.25">
      <c r="A1" s="289" t="s">
        <v>173</v>
      </c>
      <c r="B1" s="289"/>
      <c r="C1" s="289"/>
      <c r="D1" s="289"/>
      <c r="E1" s="289"/>
      <c r="F1" s="289"/>
      <c r="G1" s="289"/>
      <c r="H1" s="289"/>
    </row>
    <row r="2" ht="13.5" thickBot="1">
      <c r="H2" s="52" t="s">
        <v>74</v>
      </c>
    </row>
    <row r="3" spans="1:8" ht="17.25" customHeight="1" thickTop="1">
      <c r="A3" s="299" t="s">
        <v>0</v>
      </c>
      <c r="B3" s="288"/>
      <c r="C3" s="287" t="s">
        <v>64</v>
      </c>
      <c r="D3" s="262"/>
      <c r="E3" s="53" t="s">
        <v>65</v>
      </c>
      <c r="F3" s="53" t="s">
        <v>66</v>
      </c>
      <c r="G3" s="53" t="s">
        <v>67</v>
      </c>
      <c r="H3" s="300" t="s">
        <v>68</v>
      </c>
    </row>
    <row r="4" spans="1:8" ht="20.25" customHeight="1" thickBot="1">
      <c r="A4" s="285"/>
      <c r="B4" s="286"/>
      <c r="C4" s="54" t="s">
        <v>69</v>
      </c>
      <c r="D4" s="55" t="s">
        <v>70</v>
      </c>
      <c r="E4" s="56" t="s">
        <v>71</v>
      </c>
      <c r="F4" s="56" t="s">
        <v>71</v>
      </c>
      <c r="G4" s="56" t="s">
        <v>71</v>
      </c>
      <c r="H4" s="301"/>
    </row>
    <row r="5" spans="1:8" ht="16.5" customHeight="1" thickBot="1" thickTop="1">
      <c r="A5" s="227" t="s">
        <v>8</v>
      </c>
      <c r="B5" s="228" t="s">
        <v>9</v>
      </c>
      <c r="C5" s="57" t="s">
        <v>72</v>
      </c>
      <c r="D5" s="58">
        <f>SUM(D6:D13)</f>
        <v>2190.2999999999997</v>
      </c>
      <c r="E5" s="59">
        <f>SUM(E6:E13)</f>
        <v>297666006.16300005</v>
      </c>
      <c r="F5" s="59">
        <f>SUM(F6:F13)</f>
        <v>0</v>
      </c>
      <c r="G5" s="59">
        <f>E5-F5</f>
        <v>297666006.16300005</v>
      </c>
      <c r="H5" s="60">
        <f>SUM(H6:H13)</f>
        <v>36.83284240190581</v>
      </c>
    </row>
    <row r="6" spans="1:8" ht="15.75" customHeight="1" thickTop="1">
      <c r="A6" s="229" t="s">
        <v>10</v>
      </c>
      <c r="B6" s="61" t="s">
        <v>11</v>
      </c>
      <c r="C6" s="225" t="s">
        <v>72</v>
      </c>
      <c r="D6" s="230">
        <v>437</v>
      </c>
      <c r="E6" s="11">
        <v>25040100</v>
      </c>
      <c r="F6" s="11">
        <v>0</v>
      </c>
      <c r="G6" s="203">
        <f aca="true" t="shared" si="0" ref="G6:G13">E6-F6</f>
        <v>25040100</v>
      </c>
      <c r="H6" s="231">
        <f>G6*100/$G$37</f>
        <v>3.0984325987258257</v>
      </c>
    </row>
    <row r="7" spans="1:8" ht="15.75" customHeight="1">
      <c r="A7" s="232" t="s">
        <v>12</v>
      </c>
      <c r="B7" s="61" t="s">
        <v>13</v>
      </c>
      <c r="C7" s="233" t="s">
        <v>72</v>
      </c>
      <c r="D7" s="234">
        <v>485.1</v>
      </c>
      <c r="E7" s="23">
        <v>33381884.844000004</v>
      </c>
      <c r="F7" s="23">
        <v>0</v>
      </c>
      <c r="G7" s="207">
        <f t="shared" si="0"/>
        <v>33381884.844000004</v>
      </c>
      <c r="H7" s="235">
        <f aca="true" t="shared" si="1" ref="H7:H22">G7*100/$G$37</f>
        <v>4.130635269330441</v>
      </c>
    </row>
    <row r="8" spans="1:8" ht="15.75" customHeight="1">
      <c r="A8" s="232" t="s">
        <v>14</v>
      </c>
      <c r="B8" s="64" t="s">
        <v>15</v>
      </c>
      <c r="C8" s="233" t="s">
        <v>72</v>
      </c>
      <c r="D8" s="236">
        <v>108</v>
      </c>
      <c r="E8" s="23">
        <v>12376800</v>
      </c>
      <c r="F8" s="23">
        <v>0</v>
      </c>
      <c r="G8" s="207">
        <f t="shared" si="0"/>
        <v>12376800</v>
      </c>
      <c r="H8" s="235">
        <f t="shared" si="1"/>
        <v>1.5314907124136805</v>
      </c>
    </row>
    <row r="9" spans="1:8" ht="15.75" customHeight="1">
      <c r="A9" s="232" t="s">
        <v>16</v>
      </c>
      <c r="B9" s="64" t="s">
        <v>17</v>
      </c>
      <c r="C9" s="233" t="s">
        <v>72</v>
      </c>
      <c r="D9" s="234">
        <v>95.7</v>
      </c>
      <c r="E9" s="23">
        <v>10922614.23</v>
      </c>
      <c r="F9" s="23">
        <v>0</v>
      </c>
      <c r="G9" s="207">
        <f t="shared" si="0"/>
        <v>10922614.23</v>
      </c>
      <c r="H9" s="235">
        <f t="shared" si="1"/>
        <v>1.3515514711817678</v>
      </c>
    </row>
    <row r="10" spans="1:8" ht="15.75" customHeight="1">
      <c r="A10" s="232" t="s">
        <v>18</v>
      </c>
      <c r="B10" s="64" t="s">
        <v>19</v>
      </c>
      <c r="C10" s="233" t="s">
        <v>72</v>
      </c>
      <c r="D10" s="236">
        <v>221.6</v>
      </c>
      <c r="E10" s="23">
        <v>35637712</v>
      </c>
      <c r="F10" s="23">
        <v>0</v>
      </c>
      <c r="G10" s="207">
        <f t="shared" si="0"/>
        <v>35637712</v>
      </c>
      <c r="H10" s="235">
        <f t="shared" si="1"/>
        <v>4.4097686752370215</v>
      </c>
    </row>
    <row r="11" spans="1:8" ht="15.75" customHeight="1">
      <c r="A11" s="232" t="s">
        <v>20</v>
      </c>
      <c r="B11" s="64" t="s">
        <v>21</v>
      </c>
      <c r="C11" s="233" t="s">
        <v>72</v>
      </c>
      <c r="D11" s="234">
        <v>767.2</v>
      </c>
      <c r="E11" s="23">
        <v>171657140.984</v>
      </c>
      <c r="F11" s="23">
        <v>0</v>
      </c>
      <c r="G11" s="207">
        <f t="shared" si="0"/>
        <v>171657140.984</v>
      </c>
      <c r="H11" s="235">
        <f t="shared" si="1"/>
        <v>21.240653249344074</v>
      </c>
    </row>
    <row r="12" spans="1:8" ht="15.75" customHeight="1">
      <c r="A12" s="232" t="s">
        <v>22</v>
      </c>
      <c r="B12" s="64" t="s">
        <v>23</v>
      </c>
      <c r="C12" s="233" t="s">
        <v>72</v>
      </c>
      <c r="D12" s="236">
        <v>27.2</v>
      </c>
      <c r="E12" s="23">
        <v>3117120</v>
      </c>
      <c r="F12" s="23">
        <v>0</v>
      </c>
      <c r="G12" s="207">
        <f t="shared" si="0"/>
        <v>3117120</v>
      </c>
      <c r="H12" s="235">
        <f t="shared" si="1"/>
        <v>0.3857087720152973</v>
      </c>
    </row>
    <row r="13" spans="1:8" ht="15.75" customHeight="1" thickBot="1">
      <c r="A13" s="237" t="s">
        <v>24</v>
      </c>
      <c r="B13" s="65" t="s">
        <v>25</v>
      </c>
      <c r="C13" s="238" t="s">
        <v>72</v>
      </c>
      <c r="D13" s="234">
        <v>48.5</v>
      </c>
      <c r="E13" s="211">
        <v>5532634.1049999995</v>
      </c>
      <c r="F13" s="211">
        <v>0</v>
      </c>
      <c r="G13" s="212">
        <f t="shared" si="0"/>
        <v>5532634.1049999995</v>
      </c>
      <c r="H13" s="239">
        <f t="shared" si="1"/>
        <v>0.6846016536577043</v>
      </c>
    </row>
    <row r="14" spans="1:8" s="244" customFormat="1" ht="17.25" customHeight="1" thickBot="1" thickTop="1">
      <c r="A14" s="240" t="s">
        <v>26</v>
      </c>
      <c r="B14" s="241" t="s">
        <v>73</v>
      </c>
      <c r="C14" s="242">
        <f>SUM(C15:C22)</f>
        <v>9311.300000000003</v>
      </c>
      <c r="D14" s="243" t="s">
        <v>72</v>
      </c>
      <c r="E14" s="59">
        <f>SUM(E15:E22)</f>
        <v>230359587.96</v>
      </c>
      <c r="F14" s="59">
        <f>SUM(F15:F22)</f>
        <v>116931772.93785417</v>
      </c>
      <c r="G14" s="59">
        <f>E14-F14</f>
        <v>113427815.02214584</v>
      </c>
      <c r="H14" s="60">
        <f t="shared" si="1"/>
        <v>14.035424765350761</v>
      </c>
    </row>
    <row r="15" spans="1:8" ht="16.5" thickTop="1">
      <c r="A15" s="232" t="s">
        <v>10</v>
      </c>
      <c r="B15" s="66" t="s">
        <v>27</v>
      </c>
      <c r="C15" s="67">
        <f>'[1]ZBM'!C4+'[1]ZDM'!C4+'[1]MOPS'!C4+'[1]Żłobek'!C4+'[1]Zesp. obsł'!C4+'[1]Ośr. ad-op'!C4+'[1]RDDZ2'!C4+'[1]RDDZ3'!C4+'[1]Ośw-Wych'!C4+'[1]Kultura'!C4+'[1]UM Koszalin'!C4</f>
        <v>6590</v>
      </c>
      <c r="D15" s="11" t="s">
        <v>72</v>
      </c>
      <c r="E15" s="11">
        <f>'[1]ZBM'!D4+'[1]ZDM'!D4+'[1]MOPS'!D4+'[1]Żłobek'!D4+'[1]Zesp. obsł'!D4+'[1]Ośr. ad-op'!D4+'[1]RDDZ2'!D4+'[1]RDDZ3'!D4+'[1]Ośw-Wych'!D4+'[1]Kultura'!D4+'[1]UM Koszalin'!D13</f>
        <v>110765690</v>
      </c>
      <c r="F15" s="11">
        <f>'[1]ZBM'!E4+'[1]ZDM'!E4+'[1]MOPS'!E4+'[1]Żłobek'!E4+'[1]Zesp. obsł'!E4+'[1]Ośr. ad-op'!E4+'[1]RDDZ2'!E4+'[1]RDDZ3'!E4+'[1]Ośw-Wych'!E4+'[1]Kultura'!E4+'[1]UM Koszalin'!E13</f>
        <v>63878164</v>
      </c>
      <c r="G15" s="203">
        <f aca="true" t="shared" si="2" ref="G15:G36">E15-F15</f>
        <v>46887526</v>
      </c>
      <c r="H15" s="231">
        <f t="shared" si="1"/>
        <v>5.801807462110963</v>
      </c>
    </row>
    <row r="16" spans="1:8" ht="15.75">
      <c r="A16" s="232" t="s">
        <v>12</v>
      </c>
      <c r="B16" s="61" t="s">
        <v>28</v>
      </c>
      <c r="C16" s="67">
        <f>'[1]ZBM'!C5+'[1]ZDM'!C5+'[1]MOPS'!C5+'[1]Żłobek'!C5+'[1]Zesp. obsł'!C5+'[1]Ośr. ad-op'!C5+'[1]RDDZ2'!C5+'[1]RDDZ3'!C5+'[1]Ośw-Wych'!C5+'[1]Kultura'!C5+'[1]UM Koszalin'!C5</f>
        <v>486.1</v>
      </c>
      <c r="D16" s="23" t="s">
        <v>72</v>
      </c>
      <c r="E16" s="11">
        <f>'[1]ZBM'!D5+'[1]ZDM'!D5+'[1]MOPS'!D5+'[1]Żłobek'!D5+'[1]Zesp. obsł'!D5+'[1]Ośr. ad-op'!D5+'[1]RDDZ2'!D5+'[1]RDDZ3'!D5+'[1]Ośw-Wych'!D5+'[1]Kultura'!D5+'[1]UM Koszalin'!D14</f>
        <v>271930</v>
      </c>
      <c r="F16" s="11">
        <f>'[1]ZBM'!E5+'[1]ZDM'!E5+'[1]MOPS'!E5+'[1]Żłobek'!E5+'[1]Zesp. obsł'!E5+'[1]Ośr. ad-op'!E5+'[1]RDDZ2'!E5+'[1]RDDZ3'!E5+'[1]Ośw-Wych'!E5+'[1]Kultura'!E5+'[1]UM Koszalin'!E14</f>
        <v>233109</v>
      </c>
      <c r="G16" s="203">
        <f t="shared" si="2"/>
        <v>38821</v>
      </c>
      <c r="H16" s="231"/>
    </row>
    <row r="17" spans="1:8" ht="15.75">
      <c r="A17" s="232" t="s">
        <v>14</v>
      </c>
      <c r="B17" s="68" t="s">
        <v>29</v>
      </c>
      <c r="C17" s="69">
        <f>'[1]ZBM'!C6+'[1]ZDM'!C6+'[1]MOPS'!C6+'[1]Żłobek'!C6+'[1]Zesp. obsł'!C6+'[1]Ośr. ad-op'!C6+'[1]RDDZ2'!C6+'[1]RDDZ3'!C6+'[1]Ośw-Wych'!C6+'[1]Kultura'!C6+'[1]UM Koszalin'!C6+6</f>
        <v>1002</v>
      </c>
      <c r="D17" s="23" t="s">
        <v>72</v>
      </c>
      <c r="E17" s="23">
        <f>'[1]ZBM'!D6+'[1]ZDM'!D6+'[1]MOPS'!D6+'[1]Żłobek'!D6+'[1]Zesp. obsł'!D6+'[1]Ośr. ad-op'!D6+'[1]RDDZ2'!D6+'[1]RDDZ3'!D6+'[1]Ośw-Wych'!D6+'[1]Kultura'!D6+'[1]UM Koszalin'!D15</f>
        <v>31388969.96</v>
      </c>
      <c r="F17" s="23">
        <f>'[1]ZBM'!E6+'[1]ZDM'!E6+'[1]MOPS'!E6+'[1]Żłobek'!E6+'[1]Zesp. obsł'!E6+'[1]Ośr. ad-op'!E6+'[1]RDDZ2'!E6+'[1]RDDZ3'!E6+'[1]Ośw-Wych'!E6+'[1]Kultura'!E6+'[1]UM Koszalin'!E15</f>
        <v>13623985.357854167</v>
      </c>
      <c r="G17" s="207">
        <f t="shared" si="2"/>
        <v>17764984.602145836</v>
      </c>
      <c r="H17" s="235">
        <f t="shared" si="1"/>
        <v>2.19821835404615</v>
      </c>
    </row>
    <row r="18" spans="1:8" ht="15.75">
      <c r="A18" s="232" t="s">
        <v>16</v>
      </c>
      <c r="B18" s="68" t="s">
        <v>30</v>
      </c>
      <c r="C18" s="69">
        <f>'[1]ZBM'!C7+'[1]ZDM'!C7+'[1]MOPS'!C7+'[1]Żłobek'!C7+'[1]Zesp. obsł'!C7+'[1]Ośr. ad-op'!C7+'[1]RDDZ2'!C7+'[1]RDDZ3'!C7+'[1]Ośw-Wych'!C7+'[1]Kultura'!C7+'[1]UM Koszalin'!C7</f>
        <v>131.7</v>
      </c>
      <c r="D18" s="23" t="s">
        <v>72</v>
      </c>
      <c r="E18" s="23">
        <f>'[1]ZBM'!D7+'[1]ZDM'!D7+'[1]MOPS'!D7+'[1]Żłobek'!D7+'[1]Zesp. obsł'!D7+'[1]Ośr. ad-op'!D7+'[1]RDDZ2'!D7+'[1]RDDZ3'!D7+'[1]Ośw-Wych'!D7+'[1]Kultura'!D7+'[1]UM Koszalin'!D16</f>
        <v>49749305</v>
      </c>
      <c r="F18" s="23">
        <f>'[1]ZBM'!E7+'[1]ZDM'!E7+'[1]MOPS'!E7+'[1]Żłobek'!E7+'[1]Zesp. obsł'!E7+'[1]Ośr. ad-op'!E7+'[1]RDDZ2'!E7+'[1]RDDZ3'!E7+'[1]Ośw-Wych'!E7+'[1]Kultura'!E7+'[1]UM Koszalin'!E16</f>
        <v>25153823.58</v>
      </c>
      <c r="G18" s="207">
        <f t="shared" si="2"/>
        <v>24595481.42</v>
      </c>
      <c r="H18" s="235">
        <f t="shared" si="1"/>
        <v>3.043416017231695</v>
      </c>
    </row>
    <row r="19" spans="1:8" ht="15.75">
      <c r="A19" s="232" t="s">
        <v>18</v>
      </c>
      <c r="B19" s="68" t="s">
        <v>31</v>
      </c>
      <c r="C19" s="69">
        <f>'[1]ZBM'!C8+'[1]ZDM'!C8+'[1]MOPS'!C8+'[1]Żłobek'!C8+'[1]Zesp. obsł'!C8+'[1]Ośr. ad-op'!C8+'[1]RDDZ2'!C8+'[1]RDDZ3'!C8+'[1]Ośw-Wych'!C8+'[1]Kultura'!C8+'[1]UM Koszalin'!C8</f>
        <v>238.6</v>
      </c>
      <c r="D19" s="23" t="s">
        <v>72</v>
      </c>
      <c r="E19" s="23">
        <f>'[1]ZBM'!D8+'[1]ZDM'!D8+'[1]MOPS'!D8+'[1]Żłobek'!D8+'[1]Zesp. obsł'!D8+'[1]Ośr. ad-op'!D8+'[1]RDDZ2'!D8+'[1]RDDZ3'!D8+'[1]Ośw-Wych'!D8+'[1]Kultura'!D8+'[1]UM Koszalin'!D17</f>
        <v>9953018</v>
      </c>
      <c r="F19" s="23">
        <f>'[1]ZBM'!E8+'[1]ZDM'!E8+'[1]MOPS'!E8+'[1]Żłobek'!E8+'[1]Zesp. obsł'!E8+'[1]Ośr. ad-op'!E8+'[1]RDDZ2'!E8+'[1]RDDZ3'!E8+'[1]Ośw-Wych'!E8+'[1]Kultura'!E8+'[1]UM Koszalin'!E17</f>
        <v>6233211</v>
      </c>
      <c r="G19" s="207">
        <f t="shared" si="2"/>
        <v>3719807</v>
      </c>
      <c r="H19" s="235">
        <f t="shared" si="1"/>
        <v>0.4602845543655384</v>
      </c>
    </row>
    <row r="20" spans="1:8" ht="15.75">
      <c r="A20" s="232" t="s">
        <v>20</v>
      </c>
      <c r="B20" s="68" t="s">
        <v>32</v>
      </c>
      <c r="C20" s="69">
        <f>'[1]ZBM'!C9+'[1]ZDM'!C9+'[1]MOPS'!C9+'[1]Żłobek'!C9+'[1]Zesp. obsł'!C9+'[1]Ośr. ad-op'!C9+'[1]RDDZ2'!C9+'[1]RDDZ3'!C9+'[1]Ośw-Wych'!C9+'[1]Kultura'!C9+'[1]UM Koszalin'!C9</f>
        <v>777.2</v>
      </c>
      <c r="D20" s="23" t="s">
        <v>72</v>
      </c>
      <c r="E20" s="21">
        <f>'[1]ZBM'!D9+'[1]ZDM'!D9+'[1]MOPS'!D9+'[1]Żłobek'!D9+'[1]Zesp. obsł'!D9+'[1]Ośr. ad-op'!D9+'[1]RDDZ2'!D9+'[1]RDDZ3'!D9+'[1]Ośw-Wych'!D9+'[1]Kultura'!D9+'[1]UM Koszalin'!D18</f>
        <v>25206506</v>
      </c>
      <c r="F20" s="21">
        <f>'[1]ZBM'!E9+'[1]ZDM'!E9+'[1]MOPS'!E9+'[1]Żłobek'!E9+'[1]Zesp. obsł'!E9+'[1]Ośr. ad-op'!E9+'[1]RDDZ2'!E9+'[1]RDDZ3'!E9+'[1]Ośw-Wych'!E9+'[1]Kultura'!E9+'[1]UM Koszalin'!E18</f>
        <v>5710222</v>
      </c>
      <c r="G20" s="207">
        <f t="shared" si="2"/>
        <v>19496284</v>
      </c>
      <c r="H20" s="235">
        <f t="shared" si="1"/>
        <v>2.4124473104986297</v>
      </c>
    </row>
    <row r="21" spans="1:8" ht="15.75">
      <c r="A21" s="232" t="s">
        <v>22</v>
      </c>
      <c r="B21" s="68" t="s">
        <v>33</v>
      </c>
      <c r="C21" s="69">
        <f>'[1]ZBM'!C10+'[1]ZDM'!C10+'[1]MOPS'!C10+'[1]Żłobek'!C10+'[1]Zesp. obsł'!C10+'[1]Ośr. ad-op'!C10+'[1]RDDZ2'!C10+'[1]RDDZ3'!C10+'[1]Ośw-Wych'!C10+'[1]Kultura'!C10+'[1]UM Koszalin'!C10</f>
        <v>28.2</v>
      </c>
      <c r="D21" s="23" t="s">
        <v>72</v>
      </c>
      <c r="E21" s="70">
        <f>'[1]ZBM'!D10+'[1]ZDM'!D10+'[1]MOPS'!D10+'[1]Żłobek'!D10+'[1]Zesp. obsł'!D10+'[1]Ośr. ad-op'!D10+'[1]RDDZ2'!D10+'[1]RDDZ3'!D10+'[1]Ośw-Wych'!D10+'[1]Kultura'!D10+'[1]UM Koszalin'!D19</f>
        <v>267288</v>
      </c>
      <c r="F21" s="70">
        <f>'[1]ZBM'!E10+'[1]ZDM'!E10+'[1]MOPS'!E10+'[1]Żłobek'!E10+'[1]Zesp. obsł'!E10+'[1]Ośr. ad-op'!E10+'[1]RDDZ2'!E10+'[1]RDDZ3'!E10+'[1]Ośw-Wych'!E10+'[1]Kultura'!E10+'[1]UM Koszalin'!E19</f>
        <v>267288</v>
      </c>
      <c r="G21" s="207">
        <f t="shared" si="2"/>
        <v>0</v>
      </c>
      <c r="H21" s="235">
        <f t="shared" si="1"/>
        <v>0</v>
      </c>
    </row>
    <row r="22" spans="1:8" ht="15.75">
      <c r="A22" s="232" t="s">
        <v>24</v>
      </c>
      <c r="B22" s="68" t="s">
        <v>34</v>
      </c>
      <c r="C22" s="69">
        <f>'[1]ZBM'!C11+'[1]ZDM'!C11+'[1]MOPS'!C11+'[1]Żłobek'!C11+'[1]Zesp. obsł'!C11+'[1]Ośr. ad-op'!C11+'[1]RDDZ2'!C11+'[1]RDDZ3'!C11+'[1]Ośw-Wych'!C11+'[1]Kultura'!C11+'[1]UM Koszalin'!C11</f>
        <v>57.5</v>
      </c>
      <c r="D22" s="23" t="s">
        <v>72</v>
      </c>
      <c r="E22" s="23">
        <f>'[1]ZBM'!D11+'[1]ZDM'!D11+'[1]MOPS'!D11+'[1]Żłobek'!D11+'[1]Zesp. obsł'!D11+'[1]Ośr. ad-op'!D11+'[1]RDDZ2'!D11+'[1]RDDZ3'!D11+'[1]Ośw-Wych'!D11+'[1]Kultura'!D11+'[1]UM Koszalin'!D20</f>
        <v>2756881</v>
      </c>
      <c r="F22" s="23">
        <f>'[1]ZBM'!E11+'[1]ZDM'!E11+'[1]MOPS'!E11+'[1]Żłobek'!E11+'[1]Zesp. obsł'!E11+'[1]Ośr. ad-op'!E11+'[1]RDDZ2'!E11+'[1]RDDZ3'!E11+'[1]Ośw-Wych'!E11+'[1]Kultura'!E11+'[1]UM Koszalin'!E20</f>
        <v>1831970</v>
      </c>
      <c r="G22" s="207">
        <f t="shared" si="2"/>
        <v>924911</v>
      </c>
      <c r="H22" s="235">
        <f t="shared" si="1"/>
        <v>0.11444740209983595</v>
      </c>
    </row>
    <row r="23" spans="1:8" ht="15.75">
      <c r="A23" s="240" t="s">
        <v>35</v>
      </c>
      <c r="B23" s="66" t="s">
        <v>36</v>
      </c>
      <c r="C23" s="245" t="s">
        <v>72</v>
      </c>
      <c r="D23" s="21" t="s">
        <v>72</v>
      </c>
      <c r="E23" s="21">
        <f>'[1]ZBM'!D12+'[1]ZDM'!D12+'[1]MOPS'!D12+'[1]Żłobek'!D12+'[1]Zesp. obsł'!D12+'[1]Ośr. ad-op'!D12+'[1]RDDZ2'!D12+'[1]RDDZ3'!D12+'[1]Ośw-Wych'!D12+'[1]Kultura'!D12+'[1]UM Koszalin'!D21</f>
        <v>157228263.87</v>
      </c>
      <c r="F23" s="21">
        <f>'[1]ZBM'!E12+'[1]ZDM'!E12+'[1]MOPS'!E12+'[1]Żłobek'!E12+'[1]Zesp. obsł'!E12+'[1]Ośr. ad-op'!E12+'[1]RDDZ2'!E12+'[1]RDDZ3'!E12+'[1]Ośw-Wych'!E12+'[1]Kultura'!E12+'[1]UM Koszalin'!E21</f>
        <v>39295143.915425</v>
      </c>
      <c r="G23" s="11">
        <f t="shared" si="2"/>
        <v>117933119.954575</v>
      </c>
      <c r="H23" s="7">
        <f>G23*100/G37</f>
        <v>14.59290591238447</v>
      </c>
    </row>
    <row r="24" spans="1:8" ht="15.75">
      <c r="A24" s="240" t="s">
        <v>37</v>
      </c>
      <c r="B24" s="68" t="s">
        <v>38</v>
      </c>
      <c r="C24" s="245">
        <f>'[1]ZBM'!C13+'[1]ZDM'!C13+'[1]MOPS'!C13+'[1]Żłobek'!C13+'[1]Zesp. obsł'!C13+'[1]Ośr. ad-op'!C13+'[1]RDDZ2'!C13+'[1]RDDZ3'!C13+'[1]Ośw-Wych'!C13+'[1]Kultura'!C13+'[1]UM Koszalin'!C13</f>
        <v>31</v>
      </c>
      <c r="D24" s="70" t="s">
        <v>72</v>
      </c>
      <c r="E24" s="70">
        <f>'[1]ZBM'!D13+'[1]ZDM'!D13+'[1]MOPS'!D13+'[1]Żłobek'!D13+'[1]Zesp. obsł'!D13+'[1]Ośr. ad-op'!D13+'[1]RDDZ2'!D13+'[1]RDDZ3'!D13+'[1]Ośw-Wych'!D13+'[1]Kultura'!D13+'[1]UM Koszalin'!D22</f>
        <v>393250</v>
      </c>
      <c r="F24" s="70">
        <f>'[1]ZBM'!E13+'[1]ZDM'!E13+'[1]MOPS'!E13+'[1]Żłobek'!E13+'[1]Zesp. obsł'!E13+'[1]Ośr. ad-op'!E13+'[1]RDDZ2'!E13+'[1]RDDZ3'!E13+'[1]Ośw-Wych'!E13+'[1]Kultura'!E13+'[1]UM Koszalin'!E22</f>
        <v>213899.405</v>
      </c>
      <c r="G24" s="11">
        <f t="shared" si="2"/>
        <v>179350.595</v>
      </c>
      <c r="H24" s="4">
        <f>G24*100/G37</f>
        <v>0.022192632223867838</v>
      </c>
    </row>
    <row r="25" spans="1:8" ht="18" customHeight="1">
      <c r="A25" s="240" t="s">
        <v>39</v>
      </c>
      <c r="B25" s="68" t="s">
        <v>40</v>
      </c>
      <c r="C25" s="245">
        <f>'[1]ZBM'!C14+'[1]ZDM'!C14+'[1]MOPS'!C14+'[1]Żłobek'!C14+'[1]Zesp. obsł'!C14+'[1]Ośr. ad-op'!C14+'[1]RDDZ2'!C14+'[1]RDDZ3'!C14+'[1]Ośw-Wych'!C14+'[1]Kultura'!C14+'[1]UM Koszalin'!C14</f>
        <v>1552</v>
      </c>
      <c r="D25" s="70" t="s">
        <v>72</v>
      </c>
      <c r="E25" s="70">
        <f>'[1]ZBM'!D14+'[1]ZDM'!D14+'[1]MOPS'!D14+'[1]Żłobek'!D14+'[1]Zesp. obsł'!D14+'[1]Ośr. ad-op'!D14+'[1]RDDZ2'!D14+'[1]RDDZ3'!D14+'[1]Ośw-Wych'!D14+'[1]Kultura'!D14+'[1]UM Koszalin'!D23</f>
        <v>8376300.25</v>
      </c>
      <c r="F25" s="70">
        <f>'[1]ZBM'!E14+'[1]ZDM'!E14+'[1]MOPS'!E14+'[1]Żłobek'!E14+'[1]Zesp. obsł'!E14+'[1]Ośr. ad-op'!E14+'[1]RDDZ2'!E14+'[1]RDDZ3'!E14+'[1]Ośw-Wych'!E14+'[1]Kultura'!E14+'[1]UM Koszalin'!E23</f>
        <v>7186034.23825</v>
      </c>
      <c r="G25" s="11">
        <f t="shared" si="2"/>
        <v>1190266.0117499996</v>
      </c>
      <c r="H25" s="4">
        <f>G25*100/G37</f>
        <v>0.1472821199580503</v>
      </c>
    </row>
    <row r="26" spans="1:8" ht="15.75">
      <c r="A26" s="240" t="s">
        <v>41</v>
      </c>
      <c r="B26" s="75" t="s">
        <v>42</v>
      </c>
      <c r="C26" s="245">
        <f>'[1]ZBM'!C15+'[1]ZDM'!C15+'[1]MOPS'!C15+'[1]Żłobek'!C15+'[1]Zesp. obsł'!C15+'[1]Ośr. ad-op'!C15+'[1]RDDZ2'!C15+'[1]RDDZ3'!C15+'[1]Ośw-Wych'!C15+'[1]Kultura'!C15+'[1]UM Koszalin'!C15</f>
        <v>105</v>
      </c>
      <c r="D26" s="70" t="s">
        <v>72</v>
      </c>
      <c r="E26" s="70">
        <f>'[1]ZBM'!D15+'[1]ZDM'!D15+'[1]MOPS'!D15+'[1]Żłobek'!D15+'[1]Zesp. obsł'!D15+'[1]Ośr. ad-op'!D15+'[1]RDDZ2'!D15+'[1]RDDZ3'!D15+'[1]Ośw-Wych'!D15+'[1]Kultura'!D15+'[1]UM Koszalin'!D24</f>
        <v>624116.13</v>
      </c>
      <c r="F26" s="70">
        <f>'[1]ZBM'!E15+'[1]ZDM'!E15+'[1]MOPS'!E15+'[1]Żłobek'!E15+'[1]Zesp. obsł'!E15+'[1]Ośr. ad-op'!E15+'[1]RDDZ2'!E15+'[1]RDDZ3'!E15+'[1]Ośw-Wych'!E15+'[1]Kultura'!E15+'[1]UM Koszalin'!E24</f>
        <v>309716.116</v>
      </c>
      <c r="G26" s="11">
        <f t="shared" si="2"/>
        <v>314400.014</v>
      </c>
      <c r="H26" s="4">
        <f>G26*100/G37</f>
        <v>0.03890348890050184</v>
      </c>
    </row>
    <row r="27" spans="1:8" ht="15.75">
      <c r="A27" s="240" t="s">
        <v>43</v>
      </c>
      <c r="B27" s="68" t="s">
        <v>44</v>
      </c>
      <c r="C27" s="245">
        <f>'[1]ZBM'!C16+'[1]ZDM'!C16+'[1]MOPS'!C16+'[1]Żłobek'!C16+'[1]Zesp. obsł'!C16+'[1]Ośr. ad-op'!C16+'[1]RDDZ2'!C16+'[1]RDDZ3'!C16+'[1]Ośw-Wych'!C16+'[1]Kultura'!C16+'[1]UM Koszalin'!C16</f>
        <v>309</v>
      </c>
      <c r="D27" s="70" t="s">
        <v>72</v>
      </c>
      <c r="E27" s="70">
        <f>'[1]ZBM'!D16+'[1]ZDM'!D16+'[1]MOPS'!D16+'[1]Żłobek'!D16+'[1]Zesp. obsł'!D16+'[1]Ośr. ad-op'!D16+'[1]RDDZ2'!D16+'[1]RDDZ3'!D16+'[1]Ośw-Wych'!D16+'[1]Kultura'!D16+'[1]UM Koszalin'!D25</f>
        <v>4875583.87</v>
      </c>
      <c r="F27" s="70">
        <f>'[1]ZBM'!E16+'[1]ZDM'!E16+'[1]MOPS'!E16+'[1]Żłobek'!E16+'[1]Zesp. obsł'!E16+'[1]Ośr. ad-op'!E16+'[1]RDDZ2'!E16+'[1]RDDZ3'!E16+'[1]Ośw-Wych'!E16+'[1]Kultura'!E16+'[1]UM Koszalin'!E25</f>
        <v>3593102.87875</v>
      </c>
      <c r="G27" s="11">
        <f t="shared" si="2"/>
        <v>1282480.99125</v>
      </c>
      <c r="H27" s="4">
        <f>G27*100/G37</f>
        <v>0.158692693341289</v>
      </c>
    </row>
    <row r="28" spans="1:8" ht="16.5" thickBot="1">
      <c r="A28" s="246" t="s">
        <v>45</v>
      </c>
      <c r="B28" s="76" t="s">
        <v>46</v>
      </c>
      <c r="C28" s="247">
        <f>'[1]ZBM'!C17+'[1]ZDM'!C17+'[1]MOPS'!C17+'[1]Żłobek'!C17+'[1]Zesp. obsł'!C17+'[1]Ośr. ad-op'!C17+'[1]RDDZ2'!C17+'[1]RDDZ3'!C17+'[1]Ośw-Wych'!C17+'[1]Kultura'!C17+'[1]UM Koszalin'!C17</f>
        <v>30</v>
      </c>
      <c r="D28" s="248" t="s">
        <v>72</v>
      </c>
      <c r="E28" s="248">
        <f>'[1]ZBM'!D17+'[1]ZDM'!D17+'[1]MOPS'!D17+'[1]Żłobek'!D17+'[1]Zesp. obsł'!D17+'[1]Ośr. ad-op'!D17+'[1]RDDZ2'!D17+'[1]RDDZ3'!D17+'[1]Ośw-Wych'!D17+'[1]Kultura'!D17+'[1]UM Koszalin'!D26</f>
        <v>1611143.01</v>
      </c>
      <c r="F28" s="211">
        <f>'[1]ZBM'!E17+'[1]ZDM'!E17+'[1]MOPS'!E17+'[1]Żłobek'!E17+'[1]Zesp. obsł'!E17+'[1]Ośr. ad-op'!E17+'[1]RDDZ2'!E17+'[1]RDDZ3'!E17+'[1]Ośw-Wych'!E17+'[1]Kultura'!E17+'[1]UM Koszalin'!E26</f>
        <v>1187163.83</v>
      </c>
      <c r="G28" s="12">
        <f t="shared" si="2"/>
        <v>423979.17999999993</v>
      </c>
      <c r="H28" s="10">
        <f>G28*100/G37</f>
        <v>0.052462686350815066</v>
      </c>
    </row>
    <row r="29" spans="1:8" ht="17.25" thickBot="1" thickTop="1">
      <c r="A29" s="240" t="s">
        <v>47</v>
      </c>
      <c r="B29" s="249" t="s">
        <v>48</v>
      </c>
      <c r="C29" s="215" t="s">
        <v>72</v>
      </c>
      <c r="D29" s="215" t="s">
        <v>72</v>
      </c>
      <c r="E29" s="215">
        <f>SUM(E30:E31)</f>
        <v>21216847.85</v>
      </c>
      <c r="F29" s="215">
        <f>SUM(F30:F31)</f>
        <v>19893613.7955</v>
      </c>
      <c r="G29" s="59">
        <f t="shared" si="2"/>
        <v>1323234.0545000024</v>
      </c>
      <c r="H29" s="60">
        <f>G29*100/G37</f>
        <v>0.16373542957923304</v>
      </c>
    </row>
    <row r="30" spans="1:8" ht="16.5" thickTop="1">
      <c r="A30" s="250" t="s">
        <v>49</v>
      </c>
      <c r="B30" s="79" t="s">
        <v>50</v>
      </c>
      <c r="C30" s="21" t="s">
        <v>72</v>
      </c>
      <c r="D30" s="21" t="s">
        <v>72</v>
      </c>
      <c r="E30" s="21">
        <f>'[1]ZBM'!D19+'[1]ZDM'!D19+'[1]MOPS'!D19+'[1]Żłobek'!D19+'[1]Zesp. obsł'!D19+'[1]Ośr. ad-op'!D19+'[1]RDDZ2'!D19+'[1]RDDZ3'!D19+'[1]Ośw-Wych'!D19+'[1]Kultura'!D19+'[1]UM Koszalin'!D28</f>
        <v>3937000.74</v>
      </c>
      <c r="F30" s="11">
        <f>'[1]ZBM'!E19+'[1]ZDM'!E19+'[1]MOPS'!E19+'[1]Żłobek'!E19+'[1]Zesp. obsł'!E19+'[1]Ośr. ad-op'!E19+'[1]RDDZ2'!E19+'[1]RDDZ3'!E19+'[1]Ośw-Wych'!E19+'[1]Kultura'!E19+'[1]UM Koszalin'!E28</f>
        <v>2711907.6854999997</v>
      </c>
      <c r="G30" s="11">
        <f t="shared" si="2"/>
        <v>1225093.0545000006</v>
      </c>
      <c r="H30" s="97">
        <f>G30*100/G37</f>
        <v>0.15159157737131226</v>
      </c>
    </row>
    <row r="31" spans="1:8" ht="15.75">
      <c r="A31" s="251" t="s">
        <v>51</v>
      </c>
      <c r="B31" s="75" t="s">
        <v>52</v>
      </c>
      <c r="C31" s="70" t="s">
        <v>72</v>
      </c>
      <c r="D31" s="70" t="s">
        <v>72</v>
      </c>
      <c r="E31" s="70">
        <f>'[1]ZBM'!D20+'[1]ZDM'!D20+'[1]MOPS'!D20+'[1]Żłobek'!D20+'[1]Zesp. obsł'!D20+'[1]Ośr. ad-op'!D20+'[1]RDDZ2'!D20+'[1]RDDZ3'!D20+'[1]Ośw-Wych'!D20+'[1]Kultura'!D20+'[1]UM Koszalin'!D29</f>
        <v>17279847.11</v>
      </c>
      <c r="F31" s="23">
        <f>'[1]ZBM'!E20+'[1]ZDM'!E20+'[1]MOPS'!E20+'[1]Żłobek'!E20+'[1]Zesp. obsł'!E20+'[1]Ośr. ad-op'!E20+'[1]RDDZ2'!E20+'[1]RDDZ3'!E20+'[1]Ośw-Wych'!E20+'[1]Kultura'!E20+'[1]UM Koszalin'!E29</f>
        <v>17181706.11</v>
      </c>
      <c r="G31" s="11">
        <f t="shared" si="2"/>
        <v>98141</v>
      </c>
      <c r="H31" s="96">
        <f>G31*100/G37</f>
        <v>0.012143852207920545</v>
      </c>
    </row>
    <row r="32" spans="1:8" ht="16.5" thickBot="1">
      <c r="A32" s="252" t="s">
        <v>53</v>
      </c>
      <c r="B32" s="81" t="s">
        <v>54</v>
      </c>
      <c r="C32" s="70" t="s">
        <v>72</v>
      </c>
      <c r="D32" s="223" t="s">
        <v>72</v>
      </c>
      <c r="E32" s="22">
        <f>'[1]ZBM'!D21+'[1]ZDM'!D21+'[1]MOPS'!D21+'[1]Żłobek'!D21+'[1]Zesp. obsł'!D21+'[1]Ośr. ad-op'!D21+'[1]RDDZ2'!D21+'[1]RDDZ3'!D21+'[1]Ośw-Wych'!D21+'[1]Kultura'!D21+'[1]UM Koszalin'!D30</f>
        <v>45513167.17</v>
      </c>
      <c r="F32" s="12">
        <f>'[1]ZBM'!E21+'[1]ZDM'!E21+'[1]MOPS'!E21+'[1]Żłobek'!E21+'[1]Zesp. obsł'!E21+'[1]Ośr. ad-op'!E21+'[1]RDDZ2'!E21+'[1]RDDZ3'!E21+'[1]Ośw-Wych'!E21+'[1]Kultura'!E21+'[1]UM Koszalin'!E30</f>
        <v>0</v>
      </c>
      <c r="G32" s="12">
        <f t="shared" si="2"/>
        <v>45513167.17</v>
      </c>
      <c r="H32" s="92">
        <f>G32*100/G37</f>
        <v>5.631745912787331</v>
      </c>
    </row>
    <row r="33" spans="1:8" ht="17.25" thickBot="1" thickTop="1">
      <c r="A33" s="290" t="s">
        <v>1</v>
      </c>
      <c r="B33" s="291"/>
      <c r="C33" s="253">
        <f>C14+C24+C25+C26+C27+C28</f>
        <v>11338.300000000003</v>
      </c>
      <c r="D33" s="254">
        <f>SUM(D6:D13)</f>
        <v>2190.2999999999997</v>
      </c>
      <c r="E33" s="37">
        <f>SUM(E15:E28,E30:E32)+E5</f>
        <v>767864266.2730001</v>
      </c>
      <c r="F33" s="37">
        <f>SUM(F15:F28,F30:F32)+F5</f>
        <v>188610447.11677915</v>
      </c>
      <c r="G33" s="36">
        <f>E33-F33</f>
        <v>579253819.1562209</v>
      </c>
      <c r="H33" s="255">
        <f>G33*100/G37</f>
        <v>71.67618804278214</v>
      </c>
    </row>
    <row r="34" spans="1:8" ht="16.5" thickTop="1">
      <c r="A34" s="256" t="s">
        <v>55</v>
      </c>
      <c r="B34" s="85" t="s">
        <v>56</v>
      </c>
      <c r="C34" s="21" t="s">
        <v>72</v>
      </c>
      <c r="D34" s="225" t="s">
        <v>72</v>
      </c>
      <c r="E34" s="21">
        <f>'[1]ZBM'!D23+'[1]ZDM'!D23+'[1]MOPS'!D23+'[1]Żłobek'!D23+'[1]Zesp. obsł'!D23+'[1]Ośr. ad-op'!D23+'[1]RDDZ2'!D23+'[1]RDDZ3'!D23+'[1]Ośw-Wych'!D23+'[1]Kultura'!D23+'[1]UM Koszalin'!D32</f>
        <v>3209493.4699999997</v>
      </c>
      <c r="F34" s="11">
        <f>'[1]ZBM'!E23+'[1]ZDM'!E23+'[1]MOPS'!E23+'[1]Żłobek'!E23+'[1]Zesp. obsł'!E23+'[1]Ośr. ad-op'!E23+'[1]RDDZ2'!E23+'[1]RDDZ3'!E23+'[1]Ośw-Wych'!E23+'[1]Kultura'!E23+'[1]UM Koszalin'!E32</f>
        <v>3033416.0275</v>
      </c>
      <c r="G34" s="11">
        <f t="shared" si="2"/>
        <v>176077.4424999999</v>
      </c>
      <c r="H34" s="7">
        <f>G34*100/G37</f>
        <v>0.02178761617334882</v>
      </c>
    </row>
    <row r="35" spans="1:8" ht="16.5" thickBot="1">
      <c r="A35" s="252" t="s">
        <v>57</v>
      </c>
      <c r="B35" s="68" t="s">
        <v>58</v>
      </c>
      <c r="C35" s="70" t="s">
        <v>72</v>
      </c>
      <c r="D35" s="225" t="s">
        <v>72</v>
      </c>
      <c r="E35" s="70">
        <f>'[1]ZBM'!D24+'[1]ZDM'!D24+'[1]MOPS'!D24+'[1]Żłobek'!D24+'[1]Zesp. obsł'!D24+'[1]Ośr. ad-op'!D24+'[1]RDDZ2'!D24+'[1]RDDZ3'!D24+'[1]Ośw-Wych'!D24+'[1]Kultura'!D24+'[1]UM Koszalin'!D33</f>
        <v>11725932</v>
      </c>
      <c r="F35" s="23">
        <f>'[1]ZBM'!E24+'[1]ZDM'!E24+'[1]MOPS'!E24+'[1]Żłobek'!E24+'[1]Zesp. obsł'!E24+'[1]Ośr. ad-op'!E24+'[1]RDDZ2'!E24+'[1]RDDZ3'!E24+'[1]Ośw-Wych'!E24+'[1]Kultura'!E24+'[1]UM Koszalin'!E33</f>
        <v>0</v>
      </c>
      <c r="G35" s="11">
        <f t="shared" si="2"/>
        <v>11725932</v>
      </c>
      <c r="H35" s="7">
        <f>G35*100/G37</f>
        <v>1.4509530696459807</v>
      </c>
    </row>
    <row r="36" spans="1:11" ht="17.25" thickBot="1" thickTop="1">
      <c r="A36" s="252" t="s">
        <v>59</v>
      </c>
      <c r="B36" s="81" t="s">
        <v>60</v>
      </c>
      <c r="C36" s="70" t="s">
        <v>72</v>
      </c>
      <c r="D36" s="257" t="s">
        <v>72</v>
      </c>
      <c r="E36" s="22">
        <f>'[1]ZBM'!D25+'[1]ZDM'!D25+'[1]MOPS'!D25+'[1]Żłobek'!D25+'[1]Zesp. obsł'!D25+'[1]Ośr. ad-op'!D25+'[1]RDDZ2'!D25+'[1]RDDZ3'!D25+'[1]Ośw-Wych'!D25+'[1]Kultura'!D25+'[1]UM Koszalin'!D34</f>
        <v>216997946</v>
      </c>
      <c r="F36" s="226">
        <f>'[1]ZBM'!E25+'[1]ZDM'!E25+'[1]MOPS'!E25+'[1]Żłobek'!E25+'[1]Zesp. obsł'!E25+'[1]Ośr. ad-op'!E25+'[1]RDDZ2'!E25+'[1]RDDZ3'!E25+'[1]Ośw-Wych'!E25+'[1]Kultura'!E25+'[1]UM Koszalin'!E34</f>
        <v>0</v>
      </c>
      <c r="G36" s="11">
        <f t="shared" si="2"/>
        <v>216997946</v>
      </c>
      <c r="H36" s="92">
        <f>G36*100/G37</f>
        <v>26.85107127139853</v>
      </c>
      <c r="K36" s="258"/>
    </row>
    <row r="37" spans="1:8" ht="30" customHeight="1" thickBot="1" thickTop="1">
      <c r="A37" s="290" t="s">
        <v>2</v>
      </c>
      <c r="B37" s="291"/>
      <c r="C37" s="259" t="s">
        <v>72</v>
      </c>
      <c r="D37" s="259" t="s">
        <v>72</v>
      </c>
      <c r="E37" s="37">
        <f>E33+E34+E35+E36</f>
        <v>999797637.7430001</v>
      </c>
      <c r="F37" s="37">
        <f>F33+F34</f>
        <v>191643863.14427915</v>
      </c>
      <c r="G37" s="37">
        <f>G33+G34+G35+G36</f>
        <v>808153774.5987209</v>
      </c>
      <c r="H37" s="255">
        <f>H33+H34+H35+H36</f>
        <v>100</v>
      </c>
    </row>
    <row r="38" ht="13.5" thickTop="1"/>
    <row r="39" ht="12.75">
      <c r="A39" s="357" t="s">
        <v>191</v>
      </c>
    </row>
    <row r="40" ht="12.75">
      <c r="A40" s="357" t="s">
        <v>192</v>
      </c>
    </row>
  </sheetData>
  <mergeCells count="6">
    <mergeCell ref="A33:B33"/>
    <mergeCell ref="A37:B37"/>
    <mergeCell ref="A1:H1"/>
    <mergeCell ref="A3:B4"/>
    <mergeCell ref="C3:D3"/>
    <mergeCell ref="H3:H4"/>
  </mergeCells>
  <printOptions horizontalCentered="1"/>
  <pageMargins left="0.2" right="0.19" top="0.53" bottom="0.1968503937007874" header="0.2755905511811024" footer="0.5118110236220472"/>
  <pageSetup firstPageNumber="205" useFirstPageNumber="1" horizontalDpi="600" verticalDpi="600" orientation="landscape" paperSize="9" scale="90" r:id="rId1"/>
  <headerFooter alignWithMargins="0">
    <oddHeader>&amp;C&amp;"Times New Roman CE,Normalny"&amp;11&amp;P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9">
      <selection activeCell="A23" sqref="A23:A24"/>
    </sheetView>
  </sheetViews>
  <sheetFormatPr defaultColWidth="9.140625" defaultRowHeight="12.75"/>
  <cols>
    <col min="1" max="1" width="4.8515625" style="51" customWidth="1"/>
    <col min="2" max="2" width="46.7109375" style="51" customWidth="1"/>
    <col min="3" max="5" width="21.140625" style="51" customWidth="1"/>
    <col min="6" max="6" width="11.00390625" style="51" customWidth="1"/>
    <col min="7" max="7" width="13.7109375" style="51" customWidth="1"/>
    <col min="8" max="16384" width="9.140625" style="51" customWidth="1"/>
  </cols>
  <sheetData>
    <row r="1" spans="1:7" s="107" customFormat="1" ht="20.25">
      <c r="A1" s="289" t="s">
        <v>174</v>
      </c>
      <c r="B1" s="289"/>
      <c r="C1" s="289"/>
      <c r="D1" s="289"/>
      <c r="E1" s="289"/>
      <c r="F1" s="289"/>
      <c r="G1" s="289"/>
    </row>
    <row r="2" ht="13.5" thickBot="1">
      <c r="G2" s="52" t="s">
        <v>100</v>
      </c>
    </row>
    <row r="3" spans="1:7" ht="25.5" customHeight="1" thickBot="1" thickTop="1">
      <c r="A3" s="306" t="s">
        <v>75</v>
      </c>
      <c r="B3" s="307"/>
      <c r="C3" s="310" t="s">
        <v>76</v>
      </c>
      <c r="D3" s="311"/>
      <c r="E3" s="312"/>
      <c r="F3" s="313" t="s">
        <v>178</v>
      </c>
      <c r="G3" s="315" t="s">
        <v>68</v>
      </c>
    </row>
    <row r="4" spans="1:7" ht="31.5" customHeight="1" thickBot="1">
      <c r="A4" s="308"/>
      <c r="B4" s="309"/>
      <c r="C4" s="178" t="s">
        <v>77</v>
      </c>
      <c r="D4" s="178" t="s">
        <v>78</v>
      </c>
      <c r="E4" s="179" t="s">
        <v>179</v>
      </c>
      <c r="F4" s="314"/>
      <c r="G4" s="316"/>
    </row>
    <row r="5" spans="1:7" s="183" customFormat="1" ht="17.25" customHeight="1" thickBot="1" thickTop="1">
      <c r="A5" s="302">
        <v>1</v>
      </c>
      <c r="B5" s="303"/>
      <c r="C5" s="180">
        <v>2</v>
      </c>
      <c r="D5" s="180">
        <v>3</v>
      </c>
      <c r="E5" s="181">
        <v>4</v>
      </c>
      <c r="F5" s="181">
        <v>5</v>
      </c>
      <c r="G5" s="182">
        <v>6</v>
      </c>
    </row>
    <row r="6" spans="1:7" s="183" customFormat="1" ht="18" customHeight="1" thickBot="1" thickTop="1">
      <c r="A6" s="184" t="s">
        <v>8</v>
      </c>
      <c r="B6" s="185" t="s">
        <v>79</v>
      </c>
      <c r="C6" s="186">
        <f>C7+C8+C9+C10+C11</f>
        <v>539929</v>
      </c>
      <c r="D6" s="186">
        <f>D7+D8+D9+D10+D11</f>
        <v>273362</v>
      </c>
      <c r="E6" s="186">
        <f aca="true" t="shared" si="0" ref="E6:E20">D6-C6</f>
        <v>-266567</v>
      </c>
      <c r="F6" s="187">
        <f>D6/C6*100</f>
        <v>50.629249401310176</v>
      </c>
      <c r="G6" s="188">
        <f>D6*100/D21</f>
        <v>0.268689074164287</v>
      </c>
    </row>
    <row r="7" spans="1:7" ht="18" customHeight="1">
      <c r="A7" s="189" t="s">
        <v>80</v>
      </c>
      <c r="B7" s="88" t="s">
        <v>81</v>
      </c>
      <c r="C7" s="89">
        <f>'[2]ZBM'!C5+'[2]ZDM'!C5+'[2]MOPS'!C5+'[2]Żłobek'!C5+'[2]Zesp. Obsł.'!C5+'[2]Ośr. ad-opiek'!C5+'[2]RDD2'!C5+'[2]RDD3'!C5+'[2]Plac ośw-wych'!C5+'[2]Kultura'!C5+'[2]UM Koszalin'!C5</f>
        <v>126655</v>
      </c>
      <c r="D7" s="89">
        <f>'[2]ZBM'!D5+'[2]ZDM'!D5+'[2]MOPS'!D5+'[2]Żłobek'!D5+'[2]Zesp. Obsł.'!D5+'[2]Ośr. ad-opiek'!D5+'[2]RDD2'!D5+'[2]RDD3'!D5+'[2]Plac ośw-wych'!D5+'[2]Kultura'!D5+'[2]UM Koszalin'!D5</f>
        <v>103693</v>
      </c>
      <c r="E7" s="90">
        <f t="shared" si="0"/>
        <v>-22962</v>
      </c>
      <c r="F7" s="91">
        <f aca="true" t="shared" si="1" ref="F7:F20">D7/C7*100</f>
        <v>81.87043543484268</v>
      </c>
      <c r="G7" s="92">
        <f aca="true" t="shared" si="2" ref="G7:G20">D7*100/$D$21</f>
        <v>0.10192044310225055</v>
      </c>
    </row>
    <row r="8" spans="1:7" ht="18" customHeight="1">
      <c r="A8" s="190" t="s">
        <v>82</v>
      </c>
      <c r="B8" s="93" t="s">
        <v>83</v>
      </c>
      <c r="C8" s="89">
        <f>'[2]ZBM'!C6+'[2]ZDM'!C6+'[2]MOPS'!C6+'[2]Żłobek'!C6+'[2]Zesp. Obsł.'!C6+'[2]Ośr. ad-opiek'!C6+'[2]RDD2'!C6+'[2]RDD3'!C6+'[2]Plac ośw-wych'!C6+'[2]Kultura'!C6+'[2]UM Koszalin'!C6</f>
        <v>0</v>
      </c>
      <c r="D8" s="89">
        <f>'[2]ZBM'!D6+'[2]ZDM'!D6+'[2]MOPS'!D6+'[2]Żłobek'!D6+'[2]Zesp. Obsł.'!D6+'[2]Ośr. ad-opiek'!D6+'[2]RDD2'!D6+'[2]RDD3'!D6+'[2]Plac ośw-wych'!D6+'[2]Kultura'!D6+'[2]UM Koszalin'!D6</f>
        <v>0</v>
      </c>
      <c r="E8" s="94">
        <f t="shared" si="0"/>
        <v>0</v>
      </c>
      <c r="F8" s="95">
        <v>0</v>
      </c>
      <c r="G8" s="96">
        <f t="shared" si="2"/>
        <v>0</v>
      </c>
    </row>
    <row r="9" spans="1:7" ht="18" customHeight="1">
      <c r="A9" s="190" t="s">
        <v>84</v>
      </c>
      <c r="B9" s="93" t="s">
        <v>85</v>
      </c>
      <c r="C9" s="89">
        <f>'[2]ZBM'!C7+'[2]ZDM'!C7+'[2]MOPS'!C7+'[2]Żłobek'!C7+'[2]Zesp. Obsł.'!C7+'[2]Ośr. ad-opiek'!C7+'[2]RDD2'!C7+'[2]RDD3'!C7+'[2]Plac ośw-wych'!C7+'[2]Kultura'!C7+'[2]UM Koszalin'!C7</f>
        <v>342775</v>
      </c>
      <c r="D9" s="89">
        <f>'[2]ZBM'!D7+'[2]ZDM'!D7+'[2]MOPS'!D7+'[2]Żłobek'!D7+'[2]Zesp. Obsł.'!D7+'[2]Ośr. ad-opiek'!D7+'[2]RDD2'!D7+'[2]RDD3'!D7+'[2]Plac ośw-wych'!D7+'[2]Kultura'!D7+'[2]UM Koszalin'!D7</f>
        <v>102984</v>
      </c>
      <c r="E9" s="89">
        <f t="shared" si="0"/>
        <v>-239791</v>
      </c>
      <c r="F9" s="91">
        <f t="shared" si="1"/>
        <v>30.04419808912552</v>
      </c>
      <c r="G9" s="97">
        <f t="shared" si="2"/>
        <v>0.10122356294486774</v>
      </c>
    </row>
    <row r="10" spans="1:7" ht="18" customHeight="1">
      <c r="A10" s="190" t="s">
        <v>86</v>
      </c>
      <c r="B10" s="93" t="s">
        <v>87</v>
      </c>
      <c r="C10" s="89">
        <f>'[2]ZBM'!C8+'[2]ZDM'!C8+'[2]MOPS'!C8+'[2]Żłobek'!C8+'[2]Zesp. Obsł.'!C8+'[2]Ośr. ad-opiek'!C8+'[2]RDD2'!C8+'[2]RDD3'!C8+'[2]Plac ośw-wych'!C8+'[2]Kultura'!C8+'[2]UM Koszalin'!C8</f>
        <v>66977</v>
      </c>
      <c r="D10" s="89">
        <f>'[2]ZBM'!D8+'[2]ZDM'!D8+'[2]MOPS'!D8+'[2]Żłobek'!D8+'[2]Zesp. Obsł.'!D8+'[2]Ośr. ad-opiek'!D8+'[2]RDD2'!D8+'[2]RDD3'!D8+'[2]Plac ośw-wych'!D8+'[2]Kultura'!D8+'[2]UM Koszalin'!D8</f>
        <v>65009</v>
      </c>
      <c r="E10" s="94">
        <f t="shared" si="0"/>
        <v>-1968</v>
      </c>
      <c r="F10" s="94">
        <f t="shared" si="1"/>
        <v>97.06167788942473</v>
      </c>
      <c r="G10" s="96">
        <f t="shared" si="2"/>
        <v>0.0638977181259507</v>
      </c>
    </row>
    <row r="11" spans="1:7" ht="18" customHeight="1" thickBot="1">
      <c r="A11" s="191" t="s">
        <v>88</v>
      </c>
      <c r="B11" s="98" t="s">
        <v>89</v>
      </c>
      <c r="C11" s="90">
        <f>'[2]ZBM'!C9+'[2]ZDM'!C9+'[2]MOPS'!C9+'[2]Żłobek'!C9+'[2]Zesp. Obsł.'!C9+'[2]Ośr. ad-opiek'!C9+'[2]RDD2'!C9+'[2]RDD3'!C9+'[2]Plac ośw-wych'!C9+'[2]Kultura'!C9+'[2]UM Koszalin'!C9</f>
        <v>3522</v>
      </c>
      <c r="D11" s="90">
        <f>'[2]ZBM'!D9+'[2]ZDM'!D9+'[2]MOPS'!D9+'[2]Żłobek'!D9+'[2]Zesp. Obsł.'!D9+'[2]Ośr. ad-opiek'!D9+'[2]RDD2'!D9+'[2]RDD3'!D9+'[2]Plac ośw-wych'!D9+'[2]Kultura'!D9+'[2]UM Koszalin'!D9</f>
        <v>1676</v>
      </c>
      <c r="E11" s="90">
        <f t="shared" si="0"/>
        <v>-1846</v>
      </c>
      <c r="F11" s="91">
        <f t="shared" si="1"/>
        <v>47.58659852356615</v>
      </c>
      <c r="G11" s="92">
        <f t="shared" si="2"/>
        <v>0.0016473499912180371</v>
      </c>
    </row>
    <row r="12" spans="1:7" s="183" customFormat="1" ht="18.75" customHeight="1" thickBot="1">
      <c r="A12" s="192" t="s">
        <v>26</v>
      </c>
      <c r="B12" s="193" t="s">
        <v>90</v>
      </c>
      <c r="C12" s="194">
        <f>C13+C14+C15+C16</f>
        <v>40405528.56</v>
      </c>
      <c r="D12" s="194">
        <f>D13+D14+D15+D16</f>
        <v>57439919.13</v>
      </c>
      <c r="E12" s="194">
        <f t="shared" si="0"/>
        <v>17034390.57</v>
      </c>
      <c r="F12" s="195">
        <f>D12/C12*100</f>
        <v>142.15856388242727</v>
      </c>
      <c r="G12" s="196">
        <f t="shared" si="2"/>
        <v>56.45802522337128</v>
      </c>
    </row>
    <row r="13" spans="1:7" ht="18" customHeight="1">
      <c r="A13" s="189" t="s">
        <v>80</v>
      </c>
      <c r="B13" s="88" t="s">
        <v>91</v>
      </c>
      <c r="C13" s="89">
        <f>'[2]ZBM'!C11+'[2]ZDM'!C11+'[2]MOPS'!C11+'[2]Żłobek'!C11+'[2]Zesp. Obsł.'!C11+'[2]Ośr. ad-opiek'!C11+'[2]RDD2'!C11+'[2]RDD3'!C11+'[2]Plac ośw-wych'!C11+'[2]Kultura'!C11+'[2]UM Koszalin'!C11</f>
        <v>5873124.56</v>
      </c>
      <c r="D13" s="89">
        <f>'[2]ZBM'!D11+'[2]ZDM'!D11+'[2]MOPS'!D11+'[2]Żłobek'!D11+'[2]Zesp. Obsł.'!D11+'[2]Ośr. ad-opiek'!D11+'[2]RDD2'!D11+'[2]RDD3'!D11+'[2]Plac ośw-wych'!D11+'[2]Kultura'!D11+'[2]UM Koszalin'!D11</f>
        <v>6436871.13</v>
      </c>
      <c r="E13" s="89">
        <f t="shared" si="0"/>
        <v>563746.5700000003</v>
      </c>
      <c r="F13" s="89">
        <f t="shared" si="1"/>
        <v>109.59875044775144</v>
      </c>
      <c r="G13" s="97">
        <f t="shared" si="2"/>
        <v>6.326837469855093</v>
      </c>
    </row>
    <row r="14" spans="1:7" ht="18" customHeight="1">
      <c r="A14" s="190" t="s">
        <v>82</v>
      </c>
      <c r="B14" s="93" t="s">
        <v>92</v>
      </c>
      <c r="C14" s="94">
        <f>'[2]ZBM'!C12+'[2]ZDM'!C12+'[2]MOPS'!C12+'[2]Żłobek'!C12+'[2]Zesp. Obsł.'!C12+'[2]Ośr. ad-opiek'!C12+'[2]RDD2'!C12+'[2]RDD3'!C12+'[2]Plac ośw-wych'!C12+'[2]Kultura'!C12+'[2]UM Koszalin'!C12</f>
        <v>958836</v>
      </c>
      <c r="D14" s="94">
        <f>'[2]ZBM'!D12+'[2]ZDM'!D12+'[2]MOPS'!D12+'[2]Żłobek'!D12+'[2]Zesp. Obsł.'!D12+'[2]Ośr. ad-opiek'!D12+'[2]RDD2'!D12+'[2]RDD3'!D12+'[2]Plac ośw-wych'!D12+'[2]Kultura'!D12+'[2]UM Koszalin'!D12</f>
        <v>989304</v>
      </c>
      <c r="E14" s="89">
        <f t="shared" si="0"/>
        <v>30468</v>
      </c>
      <c r="F14" s="94">
        <f t="shared" si="1"/>
        <v>103.17760284344769</v>
      </c>
      <c r="G14" s="96">
        <f t="shared" si="2"/>
        <v>0.9723925630739672</v>
      </c>
    </row>
    <row r="15" spans="1:7" ht="18" customHeight="1">
      <c r="A15" s="190" t="s">
        <v>84</v>
      </c>
      <c r="B15" s="93" t="s">
        <v>93</v>
      </c>
      <c r="C15" s="94">
        <f>'[2]ZBM'!C13+'[2]ZDM'!C13+'[2]MOPS'!C13+'[2]Żłobek'!C13+'[2]Zesp. Obsł.'!C13+'[2]Ośr. ad-opiek'!C13+'[2]RDD2'!C13+'[2]RDD3'!C13+'[2]Plac ośw-wych'!C13+'[2]Kultura'!C13+'[2]UM Koszalin'!C13</f>
        <v>0</v>
      </c>
      <c r="D15" s="94">
        <f>'[2]ZBM'!D13+'[2]ZDM'!D13+'[2]MOPS'!D13+'[2]Żłobek'!D13+'[2]Zesp. Obsł.'!D13+'[2]Ośr. ad-opiek'!D13+'[2]RDD2'!D13+'[2]RDD3'!D13+'[2]Plac ośw-wych'!D13+'[2]Kultura'!D13+'[2]UM Koszalin'!D13</f>
        <v>1871</v>
      </c>
      <c r="E15" s="89">
        <f t="shared" si="0"/>
        <v>1871</v>
      </c>
      <c r="F15" s="94">
        <v>0</v>
      </c>
      <c r="G15" s="96">
        <f t="shared" si="2"/>
        <v>0.0018390166071413766</v>
      </c>
    </row>
    <row r="16" spans="1:7" ht="18" customHeight="1" thickBot="1">
      <c r="A16" s="191" t="s">
        <v>86</v>
      </c>
      <c r="B16" s="98" t="s">
        <v>94</v>
      </c>
      <c r="C16" s="90">
        <f>'[2]ZBM'!C14+'[2]ZDM'!C14+'[2]MOPS'!C14+'[2]Żłobek'!C14+'[2]Zesp. Obsł.'!C14+'[2]Ośr. ad-opiek'!C14+'[2]RDD2'!C14+'[2]RDD3'!C14+'[2]Plac ośw-wych'!C14+'[2]Kultura'!C14+'[2]UM Koszalin'!C14</f>
        <v>33573568</v>
      </c>
      <c r="D16" s="90">
        <f>'[2]ZBM'!D14+'[2]ZDM'!D14+'[2]MOPS'!D14+'[2]Żłobek'!D14+'[2]Zesp. Obsł.'!D14+'[2]Ośr. ad-opiek'!D14+'[2]RDD2'!D14+'[2]RDD3'!D14+'[2]Plac ośw-wych'!D14+'[2]Kultura'!D14+'[2]UM Koszalin'!D14</f>
        <v>50011873</v>
      </c>
      <c r="E16" s="99">
        <f t="shared" si="0"/>
        <v>16438305</v>
      </c>
      <c r="F16" s="91">
        <f t="shared" si="1"/>
        <v>148.96204359334104</v>
      </c>
      <c r="G16" s="92">
        <f t="shared" si="2"/>
        <v>49.15695617383508</v>
      </c>
    </row>
    <row r="17" spans="1:7" s="183" customFormat="1" ht="18" customHeight="1" thickBot="1">
      <c r="A17" s="192" t="s">
        <v>35</v>
      </c>
      <c r="B17" s="193" t="s">
        <v>95</v>
      </c>
      <c r="C17" s="194">
        <f>C18+C19+C20</f>
        <v>46589027.379999995</v>
      </c>
      <c r="D17" s="194">
        <f>D18+D19</f>
        <v>44025876.239999995</v>
      </c>
      <c r="E17" s="194">
        <f t="shared" si="0"/>
        <v>-2563151.1400000006</v>
      </c>
      <c r="F17" s="195">
        <f>D17/C17*100</f>
        <v>94.49838023212237</v>
      </c>
      <c r="G17" s="196">
        <f t="shared" si="2"/>
        <v>43.27328570246442</v>
      </c>
    </row>
    <row r="18" spans="1:7" ht="18" customHeight="1">
      <c r="A18" s="189" t="s">
        <v>80</v>
      </c>
      <c r="B18" s="88" t="s">
        <v>96</v>
      </c>
      <c r="C18" s="89">
        <f>'[2]ZBM'!C16+'[2]ZDM'!C16+'[2]MOPS'!C16+'[2]Żłobek'!C16+'[2]Zesp. Obsł.'!C16+'[2]Ośr. ad-opiek'!C16+'[2]RDD2'!C16+'[2]RDD3'!C16+'[2]Plac ośw-wych'!C16+'[2]Kultura'!C16+'[2]UM Koszalin'!C16</f>
        <v>53970</v>
      </c>
      <c r="D18" s="89">
        <f>'[2]ZBM'!D16+'[2]ZDM'!D16+'[2]MOPS'!D16+'[2]Żłobek'!D16+'[2]Zesp. Obsł.'!D16+'[2]Ośr. ad-opiek'!D16+'[2]RDD2'!D16+'[2]RDD3'!D16+'[2]Plac ośw-wych'!D16+'[2]Kultura'!D16+'[2]UM Koszalin'!D16</f>
        <v>88539</v>
      </c>
      <c r="E18" s="89">
        <f t="shared" si="0"/>
        <v>34569</v>
      </c>
      <c r="F18" s="89">
        <f t="shared" si="1"/>
        <v>164.05225125069484</v>
      </c>
      <c r="G18" s="97">
        <f t="shared" si="2"/>
        <v>0.08702548978070035</v>
      </c>
    </row>
    <row r="19" spans="1:7" ht="18" customHeight="1">
      <c r="A19" s="190" t="s">
        <v>82</v>
      </c>
      <c r="B19" s="93" t="s">
        <v>97</v>
      </c>
      <c r="C19" s="94">
        <f>'[2]ZBM'!C17+'[2]ZDM'!C17+'[2]MOPS'!C17+'[2]Żłobek'!C17+'[2]Zesp. Obsł.'!C17+'[2]Ośr. ad-opiek'!C17+'[2]RDD2'!C17+'[2]RDD3'!C17+'[2]Plac ośw-wych'!C17+'[2]Kultura'!C17+'[2]UM Koszalin'!C17</f>
        <v>46534913.379999995</v>
      </c>
      <c r="D19" s="94">
        <f>'[2]ZBM'!D17+'[2]ZDM'!D17+'[2]MOPS'!D17+'[2]Żłobek'!D17+'[2]Zesp. Obsł.'!D17+'[2]Ośr. ad-opiek'!D17+'[2]RDD2'!D17+'[2]RDD3'!D17+'[2]Plac ośw-wych'!D17+'[2]Kultura'!D17+'[2]UM Koszalin'!D17</f>
        <v>43937337.239999995</v>
      </c>
      <c r="E19" s="94">
        <f t="shared" si="0"/>
        <v>-2597576.1400000006</v>
      </c>
      <c r="F19" s="94">
        <f t="shared" si="1"/>
        <v>94.41800585554243</v>
      </c>
      <c r="G19" s="96">
        <f t="shared" si="2"/>
        <v>43.18626021268372</v>
      </c>
    </row>
    <row r="20" spans="1:7" ht="18" customHeight="1" thickBot="1">
      <c r="A20" s="197" t="s">
        <v>84</v>
      </c>
      <c r="B20" s="100" t="s">
        <v>98</v>
      </c>
      <c r="C20" s="101">
        <f>'[2]ZBM'!C18+'[2]ZDM'!C18+'[2]MOPS'!C18+'[2]Żłobek'!C18+'[2]Zesp. Obsł.'!C18+'[2]Ośr. ad-opiek'!C18+'[2]RDD2'!C18+'[2]RDD3'!C18+'[2]Plac ośw-wych'!C18+'[2]Kultura'!C18+'[2]UM Koszalin'!C18</f>
        <v>144</v>
      </c>
      <c r="D20" s="101">
        <f>'[2]ZBM'!D18+'[2]ZDM'!D18+'[2]MOPS'!D18+'[2]Żłobek'!D18+'[2]Zesp. Obsł.'!D18+'[2]Ośr. ad-opiek'!D18+'[2]RDD2'!D18+'[2]RDD3'!D18+'[2]Plac ośw-wych'!D18+'[2]Kultura'!D18+'[2]UM Koszalin'!D18</f>
        <v>100000</v>
      </c>
      <c r="E20" s="102">
        <f t="shared" si="0"/>
        <v>99856</v>
      </c>
      <c r="F20" s="198">
        <f t="shared" si="1"/>
        <v>69444.44444444445</v>
      </c>
      <c r="G20" s="103">
        <f t="shared" si="2"/>
        <v>0.0982905722683793</v>
      </c>
    </row>
    <row r="21" spans="1:7" s="183" customFormat="1" ht="27.75" customHeight="1" thickBot="1" thickTop="1">
      <c r="A21" s="304" t="s">
        <v>99</v>
      </c>
      <c r="B21" s="305"/>
      <c r="C21" s="104">
        <f>C6+C12+C17</f>
        <v>87534484.94</v>
      </c>
      <c r="D21" s="104">
        <f>D6+D12+D17</f>
        <v>101739157.37</v>
      </c>
      <c r="E21" s="105">
        <f>D21-C21</f>
        <v>14204672.430000007</v>
      </c>
      <c r="F21" s="105">
        <f>D21/C21*100</f>
        <v>116.22751586387527</v>
      </c>
      <c r="G21" s="106">
        <f>G6+G12+G17</f>
        <v>99.99999999999999</v>
      </c>
    </row>
    <row r="22" ht="13.5" thickTop="1"/>
    <row r="23" ht="12.75">
      <c r="A23" s="357" t="s">
        <v>191</v>
      </c>
    </row>
    <row r="24" ht="12.75">
      <c r="A24" s="357" t="s">
        <v>192</v>
      </c>
    </row>
  </sheetData>
  <mergeCells count="7">
    <mergeCell ref="A5:B5"/>
    <mergeCell ref="A21:B21"/>
    <mergeCell ref="A1:G1"/>
    <mergeCell ref="A3:B4"/>
    <mergeCell ref="C3:E3"/>
    <mergeCell ref="F3:F4"/>
    <mergeCell ref="G3:G4"/>
  </mergeCells>
  <printOptions horizontalCentered="1"/>
  <pageMargins left="0.32" right="0.33" top="0.984251968503937" bottom="0.984251968503937" header="0.5118110236220472" footer="0.5118110236220472"/>
  <pageSetup firstPageNumber="206" useFirstPageNumber="1" horizontalDpi="600" verticalDpi="600" orientation="landscape" paperSize="9" scale="95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34">
      <selection activeCell="A39" sqref="A39:A40"/>
    </sheetView>
  </sheetViews>
  <sheetFormatPr defaultColWidth="9.140625" defaultRowHeight="12.75"/>
  <cols>
    <col min="1" max="1" width="5.00390625" style="51" customWidth="1"/>
    <col min="2" max="2" width="59.421875" style="51" customWidth="1"/>
    <col min="3" max="3" width="10.28125" style="51" customWidth="1"/>
    <col min="4" max="4" width="18.7109375" style="51" customWidth="1"/>
    <col min="5" max="5" width="19.00390625" style="51" customWidth="1"/>
    <col min="6" max="6" width="17.28125" style="51" customWidth="1"/>
    <col min="7" max="7" width="11.8515625" style="51" customWidth="1"/>
    <col min="8" max="16384" width="9.140625" style="51" customWidth="1"/>
  </cols>
  <sheetData>
    <row r="1" spans="1:7" s="107" customFormat="1" ht="20.25">
      <c r="A1" s="289" t="s">
        <v>175</v>
      </c>
      <c r="B1" s="289"/>
      <c r="C1" s="289"/>
      <c r="D1" s="289"/>
      <c r="E1" s="289"/>
      <c r="F1" s="289"/>
      <c r="G1" s="289"/>
    </row>
    <row r="2" ht="11.25" customHeight="1" thickBot="1">
      <c r="G2" s="52" t="s">
        <v>106</v>
      </c>
    </row>
    <row r="3" spans="1:7" ht="13.5" customHeight="1" thickTop="1">
      <c r="A3" s="325" t="s">
        <v>0</v>
      </c>
      <c r="B3" s="326"/>
      <c r="C3" s="329" t="s">
        <v>101</v>
      </c>
      <c r="D3" s="317" t="s">
        <v>102</v>
      </c>
      <c r="E3" s="317" t="s">
        <v>103</v>
      </c>
      <c r="F3" s="317" t="s">
        <v>104</v>
      </c>
      <c r="G3" s="319" t="s">
        <v>68</v>
      </c>
    </row>
    <row r="4" spans="1:7" ht="18" customHeight="1" thickBot="1">
      <c r="A4" s="327"/>
      <c r="B4" s="328"/>
      <c r="C4" s="330"/>
      <c r="D4" s="318"/>
      <c r="E4" s="318"/>
      <c r="F4" s="318"/>
      <c r="G4" s="320"/>
    </row>
    <row r="5" spans="1:7" ht="16.5" customHeight="1" thickBot="1" thickTop="1">
      <c r="A5" s="199" t="s">
        <v>8</v>
      </c>
      <c r="B5" s="200" t="s">
        <v>9</v>
      </c>
      <c r="C5" s="58">
        <f>SUM(C6:C13)</f>
        <v>2190.2999999999997</v>
      </c>
      <c r="D5" s="59">
        <f>SUM(D6:D13)</f>
        <v>297666006.16300005</v>
      </c>
      <c r="E5" s="59">
        <f>SUM(E6:E13)</f>
        <v>0</v>
      </c>
      <c r="F5" s="59">
        <f>D5-E5</f>
        <v>297666006.16300005</v>
      </c>
      <c r="G5" s="108">
        <f>SUM(G6:G13)</f>
        <v>52.56672454533519</v>
      </c>
    </row>
    <row r="6" spans="1:7" ht="15.75" customHeight="1" thickTop="1">
      <c r="A6" s="201" t="s">
        <v>10</v>
      </c>
      <c r="B6" s="25" t="s">
        <v>11</v>
      </c>
      <c r="C6" s="202">
        <v>437</v>
      </c>
      <c r="D6" s="11">
        <v>25040100</v>
      </c>
      <c r="E6" s="11">
        <v>0</v>
      </c>
      <c r="F6" s="203">
        <f aca="true" t="shared" si="0" ref="F6:F36">D6-E6</f>
        <v>25040100</v>
      </c>
      <c r="G6" s="204">
        <f>F6*100/$F$37</f>
        <v>4.4219897873284975</v>
      </c>
    </row>
    <row r="7" spans="1:7" ht="15.75" customHeight="1">
      <c r="A7" s="205" t="s">
        <v>12</v>
      </c>
      <c r="B7" s="25" t="s">
        <v>13</v>
      </c>
      <c r="C7" s="206">
        <v>485.1</v>
      </c>
      <c r="D7" s="23">
        <v>33381884.844000004</v>
      </c>
      <c r="E7" s="23">
        <v>0</v>
      </c>
      <c r="F7" s="207">
        <f t="shared" si="0"/>
        <v>33381884.844000004</v>
      </c>
      <c r="G7" s="208">
        <f aca="true" t="shared" si="1" ref="G7:G13">F7*100/$F$37</f>
        <v>5.895118384588879</v>
      </c>
    </row>
    <row r="8" spans="1:7" ht="15.75" customHeight="1">
      <c r="A8" s="205" t="s">
        <v>14</v>
      </c>
      <c r="B8" s="27" t="s">
        <v>15</v>
      </c>
      <c r="C8" s="209">
        <v>108</v>
      </c>
      <c r="D8" s="23">
        <v>12376800</v>
      </c>
      <c r="E8" s="23">
        <v>0</v>
      </c>
      <c r="F8" s="207">
        <f t="shared" si="0"/>
        <v>12376800</v>
      </c>
      <c r="G8" s="208">
        <f t="shared" si="1"/>
        <v>2.1856974692516142</v>
      </c>
    </row>
    <row r="9" spans="1:7" ht="15.75" customHeight="1">
      <c r="A9" s="205" t="s">
        <v>16</v>
      </c>
      <c r="B9" s="27" t="s">
        <v>17</v>
      </c>
      <c r="C9" s="206">
        <v>95.7</v>
      </c>
      <c r="D9" s="23">
        <v>10922614.23</v>
      </c>
      <c r="E9" s="23">
        <v>0</v>
      </c>
      <c r="F9" s="207">
        <f t="shared" si="0"/>
        <v>10922614.23</v>
      </c>
      <c r="G9" s="208">
        <f t="shared" si="1"/>
        <v>1.928893597708832</v>
      </c>
    </row>
    <row r="10" spans="1:7" ht="15.75" customHeight="1">
      <c r="A10" s="205" t="s">
        <v>18</v>
      </c>
      <c r="B10" s="27" t="s">
        <v>19</v>
      </c>
      <c r="C10" s="209">
        <v>221.6</v>
      </c>
      <c r="D10" s="23">
        <v>35637712</v>
      </c>
      <c r="E10" s="23">
        <v>0</v>
      </c>
      <c r="F10" s="207">
        <f t="shared" si="0"/>
        <v>35637712</v>
      </c>
      <c r="G10" s="208">
        <f t="shared" si="1"/>
        <v>6.29348918365958</v>
      </c>
    </row>
    <row r="11" spans="1:7" ht="15.75" customHeight="1">
      <c r="A11" s="205" t="s">
        <v>20</v>
      </c>
      <c r="B11" s="27" t="s">
        <v>21</v>
      </c>
      <c r="C11" s="206">
        <v>767.2</v>
      </c>
      <c r="D11" s="23">
        <v>171657140.984</v>
      </c>
      <c r="E11" s="23">
        <v>0</v>
      </c>
      <c r="F11" s="207">
        <f t="shared" si="0"/>
        <v>171657140.984</v>
      </c>
      <c r="G11" s="208">
        <f>F11*100/$F$37</f>
        <v>30.314021283990723</v>
      </c>
    </row>
    <row r="12" spans="1:7" ht="15.75" customHeight="1">
      <c r="A12" s="205" t="s">
        <v>22</v>
      </c>
      <c r="B12" s="27" t="s">
        <v>23</v>
      </c>
      <c r="C12" s="209">
        <v>27.2</v>
      </c>
      <c r="D12" s="23">
        <v>3117120</v>
      </c>
      <c r="E12" s="23">
        <v>0</v>
      </c>
      <c r="F12" s="207">
        <f t="shared" si="0"/>
        <v>3117120</v>
      </c>
      <c r="G12" s="208">
        <f t="shared" si="1"/>
        <v>0.5504719552189251</v>
      </c>
    </row>
    <row r="13" spans="1:7" ht="15.75" customHeight="1" thickBot="1">
      <c r="A13" s="210" t="s">
        <v>24</v>
      </c>
      <c r="B13" s="109" t="s">
        <v>25</v>
      </c>
      <c r="C13" s="206">
        <v>48.5</v>
      </c>
      <c r="D13" s="211">
        <v>5532634.1049999995</v>
      </c>
      <c r="E13" s="211">
        <v>0</v>
      </c>
      <c r="F13" s="212">
        <f t="shared" si="0"/>
        <v>5532634.1049999995</v>
      </c>
      <c r="G13" s="213">
        <f t="shared" si="1"/>
        <v>0.9770428835881384</v>
      </c>
    </row>
    <row r="14" spans="1:7" ht="19.5" customHeight="1" thickBot="1" thickTop="1">
      <c r="A14" s="199" t="s">
        <v>26</v>
      </c>
      <c r="B14" s="200" t="s">
        <v>61</v>
      </c>
      <c r="C14" s="214" t="s">
        <v>105</v>
      </c>
      <c r="D14" s="215">
        <f>SUM(D15:D22)</f>
        <v>7065745.990000002</v>
      </c>
      <c r="E14" s="215">
        <f>SUM(E15:E22)</f>
        <v>2857029.5478541665</v>
      </c>
      <c r="F14" s="59">
        <f t="shared" si="0"/>
        <v>4208716.442145836</v>
      </c>
      <c r="G14" s="60">
        <f>F14*100/F37</f>
        <v>0.7432438818107922</v>
      </c>
    </row>
    <row r="15" spans="1:7" ht="17.25" customHeight="1" thickTop="1">
      <c r="A15" s="201" t="s">
        <v>10</v>
      </c>
      <c r="B15" s="25" t="s">
        <v>27</v>
      </c>
      <c r="C15" s="21">
        <v>0</v>
      </c>
      <c r="D15" s="21">
        <v>0</v>
      </c>
      <c r="E15" s="21">
        <v>0</v>
      </c>
      <c r="F15" s="11">
        <f t="shared" si="0"/>
        <v>0</v>
      </c>
      <c r="G15" s="7">
        <f>F15*100/F37</f>
        <v>0</v>
      </c>
    </row>
    <row r="16" spans="1:7" ht="17.25" customHeight="1">
      <c r="A16" s="205" t="s">
        <v>12</v>
      </c>
      <c r="B16" s="25" t="s">
        <v>28</v>
      </c>
      <c r="C16" s="21">
        <v>0</v>
      </c>
      <c r="D16" s="21">
        <v>0</v>
      </c>
      <c r="E16" s="21">
        <v>0</v>
      </c>
      <c r="F16" s="11">
        <f t="shared" si="0"/>
        <v>0</v>
      </c>
      <c r="G16" s="4">
        <f>F16*100/F37</f>
        <v>0</v>
      </c>
    </row>
    <row r="17" spans="1:7" ht="17.25" customHeight="1">
      <c r="A17" s="205" t="s">
        <v>14</v>
      </c>
      <c r="B17" s="27" t="s">
        <v>29</v>
      </c>
      <c r="C17" s="70">
        <v>21</v>
      </c>
      <c r="D17" s="70">
        <v>7065745.990000002</v>
      </c>
      <c r="E17" s="70">
        <v>2857029.5478541665</v>
      </c>
      <c r="F17" s="11">
        <f t="shared" si="0"/>
        <v>4208716.442145836</v>
      </c>
      <c r="G17" s="4">
        <f>F17*100/F37</f>
        <v>0.7432438818107922</v>
      </c>
    </row>
    <row r="18" spans="1:7" ht="17.25" customHeight="1">
      <c r="A18" s="205" t="s">
        <v>16</v>
      </c>
      <c r="B18" s="27" t="s">
        <v>30</v>
      </c>
      <c r="C18" s="70">
        <v>0</v>
      </c>
      <c r="D18" s="70">
        <v>0</v>
      </c>
      <c r="E18" s="70">
        <v>0</v>
      </c>
      <c r="F18" s="11">
        <f t="shared" si="0"/>
        <v>0</v>
      </c>
      <c r="G18" s="4">
        <f>F18*100/F37</f>
        <v>0</v>
      </c>
    </row>
    <row r="19" spans="1:7" ht="17.25" customHeight="1">
      <c r="A19" s="205" t="s">
        <v>18</v>
      </c>
      <c r="B19" s="27" t="s">
        <v>31</v>
      </c>
      <c r="C19" s="70">
        <v>0</v>
      </c>
      <c r="D19" s="70">
        <v>0</v>
      </c>
      <c r="E19" s="70">
        <v>0</v>
      </c>
      <c r="F19" s="11">
        <f t="shared" si="0"/>
        <v>0</v>
      </c>
      <c r="G19" s="4">
        <f>F19*100/F37</f>
        <v>0</v>
      </c>
    </row>
    <row r="20" spans="1:7" ht="17.25" customHeight="1">
      <c r="A20" s="205" t="s">
        <v>20</v>
      </c>
      <c r="B20" s="27" t="s">
        <v>32</v>
      </c>
      <c r="C20" s="70">
        <v>0</v>
      </c>
      <c r="D20" s="70">
        <v>0</v>
      </c>
      <c r="E20" s="70">
        <v>0</v>
      </c>
      <c r="F20" s="11">
        <f t="shared" si="0"/>
        <v>0</v>
      </c>
      <c r="G20" s="4">
        <f>F20*100/F37</f>
        <v>0</v>
      </c>
    </row>
    <row r="21" spans="1:7" ht="17.25" customHeight="1">
      <c r="A21" s="205" t="s">
        <v>22</v>
      </c>
      <c r="B21" s="27" t="s">
        <v>33</v>
      </c>
      <c r="C21" s="70">
        <v>0</v>
      </c>
      <c r="D21" s="70">
        <v>0</v>
      </c>
      <c r="E21" s="70">
        <v>0</v>
      </c>
      <c r="F21" s="11">
        <f t="shared" si="0"/>
        <v>0</v>
      </c>
      <c r="G21" s="4">
        <f>F21*100/F37</f>
        <v>0</v>
      </c>
    </row>
    <row r="22" spans="1:7" ht="17.25" customHeight="1">
      <c r="A22" s="205" t="s">
        <v>24</v>
      </c>
      <c r="B22" s="27" t="s">
        <v>34</v>
      </c>
      <c r="C22" s="70">
        <v>0</v>
      </c>
      <c r="D22" s="70">
        <v>0</v>
      </c>
      <c r="E22" s="70">
        <v>0</v>
      </c>
      <c r="F22" s="11">
        <f t="shared" si="0"/>
        <v>0</v>
      </c>
      <c r="G22" s="4">
        <f>F22*100/F37</f>
        <v>0</v>
      </c>
    </row>
    <row r="23" spans="1:7" ht="17.25" customHeight="1">
      <c r="A23" s="216" t="s">
        <v>35</v>
      </c>
      <c r="B23" s="25" t="s">
        <v>36</v>
      </c>
      <c r="C23" s="70" t="s">
        <v>105</v>
      </c>
      <c r="D23" s="21">
        <f>3469673.42+925627.54</f>
        <v>4395300.96</v>
      </c>
      <c r="E23" s="21">
        <f>402113.885425+623177.75</f>
        <v>1025291.635425</v>
      </c>
      <c r="F23" s="11">
        <f t="shared" si="0"/>
        <v>3370009.324575</v>
      </c>
      <c r="G23" s="4">
        <f>F23*100/F37</f>
        <v>0.595131282082438</v>
      </c>
    </row>
    <row r="24" spans="1:7" ht="17.25" customHeight="1">
      <c r="A24" s="216" t="s">
        <v>37</v>
      </c>
      <c r="B24" s="27" t="s">
        <v>38</v>
      </c>
      <c r="C24" s="70">
        <v>1</v>
      </c>
      <c r="D24" s="70">
        <v>8906</v>
      </c>
      <c r="E24" s="70">
        <v>1714.405</v>
      </c>
      <c r="F24" s="11">
        <f t="shared" si="0"/>
        <v>7191.595</v>
      </c>
      <c r="G24" s="4">
        <f>F24*100/F37</f>
        <v>0.0012700092908815336</v>
      </c>
    </row>
    <row r="25" spans="1:7" ht="17.25" customHeight="1">
      <c r="A25" s="216" t="s">
        <v>39</v>
      </c>
      <c r="B25" s="27" t="s">
        <v>40</v>
      </c>
      <c r="C25" s="70">
        <v>380</v>
      </c>
      <c r="D25" s="70">
        <f>3176853.56+26541.5+14466.8+46235.9</f>
        <v>3264097.76</v>
      </c>
      <c r="E25" s="70">
        <f>2697195.39825+11280.14+14466.8+46235.9</f>
        <v>2769178.23825</v>
      </c>
      <c r="F25" s="11">
        <f t="shared" si="0"/>
        <v>494919.52174999984</v>
      </c>
      <c r="G25" s="4">
        <f>F25*100/F37</f>
        <v>0.08740097167056056</v>
      </c>
    </row>
    <row r="26" spans="1:7" ht="17.25" customHeight="1">
      <c r="A26" s="216" t="s">
        <v>41</v>
      </c>
      <c r="B26" s="111" t="s">
        <v>42</v>
      </c>
      <c r="C26" s="70">
        <v>2</v>
      </c>
      <c r="D26" s="70">
        <v>112669.13</v>
      </c>
      <c r="E26" s="70">
        <v>7380.116</v>
      </c>
      <c r="F26" s="11">
        <f t="shared" si="0"/>
        <v>105289.01400000001</v>
      </c>
      <c r="G26" s="4">
        <f>F26*100/F37</f>
        <v>0.01859365356471768</v>
      </c>
    </row>
    <row r="27" spans="1:7" ht="17.25" customHeight="1">
      <c r="A27" s="216" t="s">
        <v>43</v>
      </c>
      <c r="B27" s="27" t="s">
        <v>44</v>
      </c>
      <c r="C27" s="70">
        <v>45</v>
      </c>
      <c r="D27" s="70">
        <f>1069585.44+19034.34+45802.76</f>
        <v>1134422.54</v>
      </c>
      <c r="E27" s="70">
        <f>794325.79875+19034.34+39947.2</f>
        <v>853307.3387499999</v>
      </c>
      <c r="F27" s="11">
        <f t="shared" si="0"/>
        <v>281115.20125000016</v>
      </c>
      <c r="G27" s="4">
        <f>F27*100/F37</f>
        <v>0.04964391312296261</v>
      </c>
    </row>
    <row r="28" spans="1:7" ht="17.25" customHeight="1">
      <c r="A28" s="216" t="s">
        <v>45</v>
      </c>
      <c r="B28" s="27" t="s">
        <v>46</v>
      </c>
      <c r="C28" s="70">
        <v>7</v>
      </c>
      <c r="D28" s="70">
        <v>438030.01</v>
      </c>
      <c r="E28" s="23">
        <v>238213.83</v>
      </c>
      <c r="F28" s="11">
        <f t="shared" si="0"/>
        <v>199816.18000000002</v>
      </c>
      <c r="G28" s="4">
        <f>F28*100/F37</f>
        <v>0.03528680425808974</v>
      </c>
    </row>
    <row r="29" spans="1:7" ht="17.25" customHeight="1">
      <c r="A29" s="216" t="s">
        <v>47</v>
      </c>
      <c r="B29" s="111" t="s">
        <v>48</v>
      </c>
      <c r="C29" s="217" t="s">
        <v>105</v>
      </c>
      <c r="D29" s="218">
        <f>SUM(D30:D31)</f>
        <v>2622563.45</v>
      </c>
      <c r="E29" s="218">
        <f>SUM(E30:E31)</f>
        <v>2129121.2555</v>
      </c>
      <c r="F29" s="219">
        <f t="shared" si="0"/>
        <v>493442.1945000002</v>
      </c>
      <c r="G29" s="220">
        <f>F29*100/F37</f>
        <v>0.08714008109855644</v>
      </c>
    </row>
    <row r="30" spans="1:7" ht="17.25" customHeight="1">
      <c r="A30" s="190" t="s">
        <v>49</v>
      </c>
      <c r="B30" s="111" t="s">
        <v>50</v>
      </c>
      <c r="C30" s="221" t="s">
        <v>105</v>
      </c>
      <c r="D30" s="70">
        <f>979142.08+217361.97+22036.69</f>
        <v>1218540.74</v>
      </c>
      <c r="E30" s="23">
        <f>485699.8855+217361.97+22036.69</f>
        <v>725098.5454999999</v>
      </c>
      <c r="F30" s="11">
        <f t="shared" si="0"/>
        <v>493442.1945000001</v>
      </c>
      <c r="G30" s="96">
        <f>F30*100/F37</f>
        <v>0.08714008109855642</v>
      </c>
    </row>
    <row r="31" spans="1:7" ht="17.25" customHeight="1">
      <c r="A31" s="190" t="s">
        <v>51</v>
      </c>
      <c r="B31" s="111" t="s">
        <v>52</v>
      </c>
      <c r="C31" s="221" t="s">
        <v>105</v>
      </c>
      <c r="D31" s="70">
        <v>1404022.71</v>
      </c>
      <c r="E31" s="23">
        <v>1404022.71</v>
      </c>
      <c r="F31" s="11">
        <f t="shared" si="0"/>
        <v>0</v>
      </c>
      <c r="G31" s="96">
        <f>F31*100/F37</f>
        <v>0</v>
      </c>
    </row>
    <row r="32" spans="1:7" ht="18" customHeight="1" thickBot="1">
      <c r="A32" s="222" t="s">
        <v>53</v>
      </c>
      <c r="B32" s="118" t="s">
        <v>54</v>
      </c>
      <c r="C32" s="223" t="s">
        <v>105</v>
      </c>
      <c r="D32" s="22">
        <v>30697094.17</v>
      </c>
      <c r="E32" s="12">
        <v>0</v>
      </c>
      <c r="F32" s="12">
        <f t="shared" si="0"/>
        <v>30697094.17</v>
      </c>
      <c r="G32" s="92">
        <f>F32*100/F37</f>
        <v>5.420994202115852</v>
      </c>
    </row>
    <row r="33" spans="1:7" ht="20.25" customHeight="1" thickBot="1" thickTop="1">
      <c r="A33" s="321" t="s">
        <v>1</v>
      </c>
      <c r="B33" s="322"/>
      <c r="C33" s="214">
        <f>SUM(C15:C22)+C24+C25+C26+C27+C28</f>
        <v>456</v>
      </c>
      <c r="D33" s="215">
        <f>SUM(D15:D28)+D30+D31+D32+SUM(D6:D13)</f>
        <v>347404836.17300004</v>
      </c>
      <c r="E33" s="215">
        <f>SUM(E15:E28)+E30+E31+E32</f>
        <v>9881236.366779167</v>
      </c>
      <c r="F33" s="59">
        <f t="shared" si="0"/>
        <v>337523599.8062209</v>
      </c>
      <c r="G33" s="106">
        <f>F33*100/F37</f>
        <v>59.60542934435005</v>
      </c>
    </row>
    <row r="34" spans="1:7" ht="19.5" customHeight="1" thickTop="1">
      <c r="A34" s="224" t="s">
        <v>55</v>
      </c>
      <c r="B34" s="120" t="s">
        <v>56</v>
      </c>
      <c r="C34" s="225" t="s">
        <v>105</v>
      </c>
      <c r="D34" s="21">
        <v>1893996.27</v>
      </c>
      <c r="E34" s="11">
        <v>1878293.8275000001</v>
      </c>
      <c r="F34" s="11">
        <f t="shared" si="0"/>
        <v>15702.442499999888</v>
      </c>
      <c r="G34" s="8">
        <f>F34*100/F37</f>
        <v>0.002772993732896932</v>
      </c>
    </row>
    <row r="35" spans="1:7" ht="19.5" customHeight="1">
      <c r="A35" s="216" t="s">
        <v>57</v>
      </c>
      <c r="B35" s="122" t="s">
        <v>58</v>
      </c>
      <c r="C35" s="225" t="s">
        <v>105</v>
      </c>
      <c r="D35" s="70">
        <f>1275205+10450727</f>
        <v>11725932</v>
      </c>
      <c r="E35" s="23">
        <v>0</v>
      </c>
      <c r="F35" s="11">
        <f t="shared" si="0"/>
        <v>11725932</v>
      </c>
      <c r="G35" s="7">
        <f>F35*100/F37</f>
        <v>2.070756568500462</v>
      </c>
    </row>
    <row r="36" spans="1:7" ht="19.5" customHeight="1" thickBot="1">
      <c r="A36" s="222" t="s">
        <v>59</v>
      </c>
      <c r="B36" s="123" t="s">
        <v>60</v>
      </c>
      <c r="C36" s="225" t="s">
        <v>105</v>
      </c>
      <c r="D36" s="22">
        <v>216997946</v>
      </c>
      <c r="E36" s="226">
        <v>0</v>
      </c>
      <c r="F36" s="11">
        <f t="shared" si="0"/>
        <v>216997946</v>
      </c>
      <c r="G36" s="92">
        <f>F36*100/F37</f>
        <v>38.32104109341659</v>
      </c>
    </row>
    <row r="37" spans="1:7" ht="26.25" customHeight="1" thickBot="1" thickTop="1">
      <c r="A37" s="323" t="s">
        <v>2</v>
      </c>
      <c r="B37" s="324"/>
      <c r="C37" s="57" t="s">
        <v>72</v>
      </c>
      <c r="D37" s="215">
        <f>D33+D34+D35+D36</f>
        <v>578022710.4430001</v>
      </c>
      <c r="E37" s="215">
        <f>E33+E34</f>
        <v>11759530.194279168</v>
      </c>
      <c r="F37" s="215">
        <f>F33+F34+F35+F36</f>
        <v>566263180.2487209</v>
      </c>
      <c r="G37" s="106">
        <f>G33+G34+G35+G36</f>
        <v>100</v>
      </c>
    </row>
    <row r="38" ht="13.5" thickTop="1"/>
    <row r="39" ht="12.75">
      <c r="A39" s="357" t="s">
        <v>191</v>
      </c>
    </row>
    <row r="40" ht="12.75">
      <c r="A40" s="357" t="s">
        <v>192</v>
      </c>
    </row>
  </sheetData>
  <mergeCells count="9">
    <mergeCell ref="A37:B37"/>
    <mergeCell ref="A3:B4"/>
    <mergeCell ref="C3:C4"/>
    <mergeCell ref="D3:D4"/>
    <mergeCell ref="A1:G1"/>
    <mergeCell ref="F3:F4"/>
    <mergeCell ref="G3:G4"/>
    <mergeCell ref="A33:B33"/>
    <mergeCell ref="E3:E4"/>
  </mergeCells>
  <printOptions horizontalCentered="1"/>
  <pageMargins left="0.32" right="0.33" top="0.44" bottom="0.16" header="0.21" footer="0.16"/>
  <pageSetup firstPageNumber="207" useFirstPageNumber="1" horizontalDpi="600" verticalDpi="600" orientation="landscape" paperSize="9" scale="85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3">
      <selection activeCell="A23" sqref="A23:A24"/>
    </sheetView>
  </sheetViews>
  <sheetFormatPr defaultColWidth="9.140625" defaultRowHeight="12.75"/>
  <cols>
    <col min="1" max="1" width="4.8515625" style="51" customWidth="1"/>
    <col min="2" max="2" width="46.7109375" style="51" customWidth="1"/>
    <col min="3" max="5" width="21.140625" style="51" customWidth="1"/>
    <col min="6" max="6" width="11.00390625" style="51" customWidth="1"/>
    <col min="7" max="7" width="13.7109375" style="51" customWidth="1"/>
    <col min="8" max="16384" width="9.140625" style="51" customWidth="1"/>
  </cols>
  <sheetData>
    <row r="1" spans="1:7" s="107" customFormat="1" ht="20.25">
      <c r="A1" s="289" t="s">
        <v>176</v>
      </c>
      <c r="B1" s="289"/>
      <c r="C1" s="289"/>
      <c r="D1" s="289"/>
      <c r="E1" s="289"/>
      <c r="F1" s="289"/>
      <c r="G1" s="289"/>
    </row>
    <row r="2" ht="13.5" thickBot="1">
      <c r="G2" s="52" t="s">
        <v>107</v>
      </c>
    </row>
    <row r="3" spans="1:7" ht="25.5" customHeight="1" thickBot="1" thickTop="1">
      <c r="A3" s="306" t="s">
        <v>75</v>
      </c>
      <c r="B3" s="307"/>
      <c r="C3" s="310" t="s">
        <v>76</v>
      </c>
      <c r="D3" s="311"/>
      <c r="E3" s="312"/>
      <c r="F3" s="313" t="s">
        <v>178</v>
      </c>
      <c r="G3" s="315" t="s">
        <v>68</v>
      </c>
    </row>
    <row r="4" spans="1:7" ht="31.5" customHeight="1" thickBot="1">
      <c r="A4" s="308"/>
      <c r="B4" s="309"/>
      <c r="C4" s="178" t="s">
        <v>77</v>
      </c>
      <c r="D4" s="178" t="s">
        <v>78</v>
      </c>
      <c r="E4" s="179" t="s">
        <v>179</v>
      </c>
      <c r="F4" s="314"/>
      <c r="G4" s="316"/>
    </row>
    <row r="5" spans="1:7" s="183" customFormat="1" ht="17.25" customHeight="1" thickBot="1" thickTop="1">
      <c r="A5" s="302">
        <v>1</v>
      </c>
      <c r="B5" s="303"/>
      <c r="C5" s="180">
        <v>2</v>
      </c>
      <c r="D5" s="180">
        <v>3</v>
      </c>
      <c r="E5" s="181">
        <v>4</v>
      </c>
      <c r="F5" s="181">
        <v>5</v>
      </c>
      <c r="G5" s="182">
        <v>6</v>
      </c>
    </row>
    <row r="6" spans="1:7" s="183" customFormat="1" ht="18" customHeight="1" thickBot="1" thickTop="1">
      <c r="A6" s="184" t="s">
        <v>8</v>
      </c>
      <c r="B6" s="185" t="s">
        <v>79</v>
      </c>
      <c r="C6" s="186">
        <f>C7+C8+C9+C10+C11</f>
        <v>0</v>
      </c>
      <c r="D6" s="186">
        <f>D7+D8+D9+D10+D11</f>
        <v>0</v>
      </c>
      <c r="E6" s="186">
        <f aca="true" t="shared" si="0" ref="E6:E21">D6-C6</f>
        <v>0</v>
      </c>
      <c r="F6" s="187">
        <v>0</v>
      </c>
      <c r="G6" s="188">
        <f>D6*100/D21</f>
        <v>0</v>
      </c>
    </row>
    <row r="7" spans="1:7" ht="18" customHeight="1">
      <c r="A7" s="189" t="s">
        <v>80</v>
      </c>
      <c r="B7" s="88" t="s">
        <v>81</v>
      </c>
      <c r="C7" s="89">
        <v>0</v>
      </c>
      <c r="D7" s="89">
        <v>0</v>
      </c>
      <c r="E7" s="90">
        <f t="shared" si="0"/>
        <v>0</v>
      </c>
      <c r="F7" s="91">
        <v>0</v>
      </c>
      <c r="G7" s="92">
        <f aca="true" t="shared" si="1" ref="G7:G20">D7*100/$D$21</f>
        <v>0</v>
      </c>
    </row>
    <row r="8" spans="1:7" ht="18" customHeight="1">
      <c r="A8" s="190" t="s">
        <v>82</v>
      </c>
      <c r="B8" s="93" t="s">
        <v>83</v>
      </c>
      <c r="C8" s="89">
        <v>0</v>
      </c>
      <c r="D8" s="89">
        <v>0</v>
      </c>
      <c r="E8" s="94">
        <f t="shared" si="0"/>
        <v>0</v>
      </c>
      <c r="F8" s="95">
        <v>0</v>
      </c>
      <c r="G8" s="96">
        <f t="shared" si="1"/>
        <v>0</v>
      </c>
    </row>
    <row r="9" spans="1:7" ht="18" customHeight="1">
      <c r="A9" s="190" t="s">
        <v>84</v>
      </c>
      <c r="B9" s="93" t="s">
        <v>85</v>
      </c>
      <c r="C9" s="89">
        <v>0</v>
      </c>
      <c r="D9" s="89">
        <v>0</v>
      </c>
      <c r="E9" s="89">
        <f t="shared" si="0"/>
        <v>0</v>
      </c>
      <c r="F9" s="91">
        <v>0</v>
      </c>
      <c r="G9" s="97">
        <f t="shared" si="1"/>
        <v>0</v>
      </c>
    </row>
    <row r="10" spans="1:7" ht="18" customHeight="1">
      <c r="A10" s="190" t="s">
        <v>86</v>
      </c>
      <c r="B10" s="93" t="s">
        <v>87</v>
      </c>
      <c r="C10" s="89">
        <v>0</v>
      </c>
      <c r="D10" s="89">
        <v>0</v>
      </c>
      <c r="E10" s="94">
        <f t="shared" si="0"/>
        <v>0</v>
      </c>
      <c r="F10" s="94">
        <v>0</v>
      </c>
      <c r="G10" s="96">
        <f t="shared" si="1"/>
        <v>0</v>
      </c>
    </row>
    <row r="11" spans="1:7" ht="18" customHeight="1" thickBot="1">
      <c r="A11" s="191" t="s">
        <v>88</v>
      </c>
      <c r="B11" s="98" t="s">
        <v>89</v>
      </c>
      <c r="C11" s="90">
        <v>0</v>
      </c>
      <c r="D11" s="90">
        <v>0</v>
      </c>
      <c r="E11" s="90">
        <f t="shared" si="0"/>
        <v>0</v>
      </c>
      <c r="F11" s="91">
        <v>0</v>
      </c>
      <c r="G11" s="92">
        <f t="shared" si="1"/>
        <v>0</v>
      </c>
    </row>
    <row r="12" spans="1:7" s="183" customFormat="1" ht="18.75" customHeight="1" thickBot="1">
      <c r="A12" s="192" t="s">
        <v>26</v>
      </c>
      <c r="B12" s="193" t="s">
        <v>90</v>
      </c>
      <c r="C12" s="194">
        <f>C13+C14+C15+C16</f>
        <v>29627807</v>
      </c>
      <c r="D12" s="194">
        <f>D13+D14+D15+D16</f>
        <v>42394751</v>
      </c>
      <c r="E12" s="194">
        <f t="shared" si="0"/>
        <v>12766944</v>
      </c>
      <c r="F12" s="195">
        <f>D12/C12*100</f>
        <v>143.09108669433414</v>
      </c>
      <c r="G12" s="196">
        <f t="shared" si="1"/>
        <v>60.38601299049118</v>
      </c>
    </row>
    <row r="13" spans="1:7" ht="18" customHeight="1">
      <c r="A13" s="189" t="s">
        <v>80</v>
      </c>
      <c r="B13" s="88" t="s">
        <v>91</v>
      </c>
      <c r="C13" s="89">
        <v>70292</v>
      </c>
      <c r="D13" s="89">
        <v>58076</v>
      </c>
      <c r="E13" s="89">
        <f t="shared" si="0"/>
        <v>-12216</v>
      </c>
      <c r="F13" s="89">
        <f>D13/C13*100</f>
        <v>82.62106640869516</v>
      </c>
      <c r="G13" s="97">
        <f t="shared" si="1"/>
        <v>0.08272198816395374</v>
      </c>
    </row>
    <row r="14" spans="1:7" ht="18" customHeight="1">
      <c r="A14" s="190" t="s">
        <v>82</v>
      </c>
      <c r="B14" s="93" t="s">
        <v>92</v>
      </c>
      <c r="C14" s="94">
        <v>823379</v>
      </c>
      <c r="D14" s="94">
        <v>801631</v>
      </c>
      <c r="E14" s="89">
        <f t="shared" si="0"/>
        <v>-21748</v>
      </c>
      <c r="F14" s="94">
        <f>D14/C14*100</f>
        <v>97.35868901198597</v>
      </c>
      <c r="G14" s="96">
        <f t="shared" si="1"/>
        <v>1.1418229577425856</v>
      </c>
    </row>
    <row r="15" spans="1:7" ht="18" customHeight="1">
      <c r="A15" s="190" t="s">
        <v>84</v>
      </c>
      <c r="B15" s="93" t="s">
        <v>93</v>
      </c>
      <c r="C15" s="94">
        <v>0</v>
      </c>
      <c r="D15" s="94">
        <v>0</v>
      </c>
      <c r="E15" s="89">
        <f t="shared" si="0"/>
        <v>0</v>
      </c>
      <c r="F15" s="94">
        <v>0</v>
      </c>
      <c r="G15" s="96">
        <f t="shared" si="1"/>
        <v>0</v>
      </c>
    </row>
    <row r="16" spans="1:7" ht="18" customHeight="1" thickBot="1">
      <c r="A16" s="191" t="s">
        <v>86</v>
      </c>
      <c r="B16" s="98" t="s">
        <v>94</v>
      </c>
      <c r="C16" s="90">
        <v>28734136</v>
      </c>
      <c r="D16" s="90">
        <v>41535044</v>
      </c>
      <c r="E16" s="99">
        <f t="shared" si="0"/>
        <v>12800908</v>
      </c>
      <c r="F16" s="91">
        <f>D16/C16*100</f>
        <v>144.54947940665417</v>
      </c>
      <c r="G16" s="92">
        <f t="shared" si="1"/>
        <v>59.16146804458464</v>
      </c>
    </row>
    <row r="17" spans="1:7" s="183" customFormat="1" ht="18" customHeight="1" thickBot="1">
      <c r="A17" s="192" t="s">
        <v>35</v>
      </c>
      <c r="B17" s="193" t="s">
        <v>95</v>
      </c>
      <c r="C17" s="194">
        <f>C18+C19+C20</f>
        <v>29340393.63</v>
      </c>
      <c r="D17" s="194">
        <f>D18+D19</f>
        <v>27811491.97</v>
      </c>
      <c r="E17" s="194">
        <f t="shared" si="0"/>
        <v>-1528901.6600000001</v>
      </c>
      <c r="F17" s="195">
        <f>D17/C17*100</f>
        <v>94.789089474121</v>
      </c>
      <c r="G17" s="196">
        <f t="shared" si="1"/>
        <v>39.61398700950882</v>
      </c>
    </row>
    <row r="18" spans="1:7" ht="18" customHeight="1">
      <c r="A18" s="189" t="s">
        <v>80</v>
      </c>
      <c r="B18" s="88" t="s">
        <v>96</v>
      </c>
      <c r="C18" s="89">
        <v>1400</v>
      </c>
      <c r="D18" s="89">
        <v>1200</v>
      </c>
      <c r="E18" s="89">
        <f t="shared" si="0"/>
        <v>-200</v>
      </c>
      <c r="F18" s="89">
        <f>D18/C18*100</f>
        <v>85.71428571428571</v>
      </c>
      <c r="G18" s="97">
        <f t="shared" si="1"/>
        <v>0.0017092497037802961</v>
      </c>
    </row>
    <row r="19" spans="1:7" ht="18" customHeight="1">
      <c r="A19" s="190" t="s">
        <v>82</v>
      </c>
      <c r="B19" s="93" t="s">
        <v>97</v>
      </c>
      <c r="C19" s="94">
        <v>29338993.63</v>
      </c>
      <c r="D19" s="94">
        <v>27810291.97</v>
      </c>
      <c r="E19" s="94">
        <f t="shared" si="0"/>
        <v>-1528701.6600000001</v>
      </c>
      <c r="F19" s="94">
        <f>D19/C19*100</f>
        <v>94.78952250619511</v>
      </c>
      <c r="G19" s="96">
        <f t="shared" si="1"/>
        <v>39.61227775980504</v>
      </c>
    </row>
    <row r="20" spans="1:7" ht="18" customHeight="1" thickBot="1">
      <c r="A20" s="197" t="s">
        <v>84</v>
      </c>
      <c r="B20" s="100" t="s">
        <v>98</v>
      </c>
      <c r="C20" s="101">
        <v>0</v>
      </c>
      <c r="D20" s="101">
        <v>0</v>
      </c>
      <c r="E20" s="102">
        <f t="shared" si="0"/>
        <v>0</v>
      </c>
      <c r="F20" s="198">
        <v>0</v>
      </c>
      <c r="G20" s="103">
        <f t="shared" si="1"/>
        <v>0</v>
      </c>
    </row>
    <row r="21" spans="1:7" s="183" customFormat="1" ht="27.75" customHeight="1" thickBot="1" thickTop="1">
      <c r="A21" s="304" t="s">
        <v>99</v>
      </c>
      <c r="B21" s="305"/>
      <c r="C21" s="104">
        <f>C6+C12+C17</f>
        <v>58968200.629999995</v>
      </c>
      <c r="D21" s="104">
        <f>D6+D12+D17</f>
        <v>70206242.97</v>
      </c>
      <c r="E21" s="105">
        <f t="shared" si="0"/>
        <v>11238042.340000004</v>
      </c>
      <c r="F21" s="105">
        <f>D21/C21*100</f>
        <v>119.05780101806714</v>
      </c>
      <c r="G21" s="106">
        <f>G6+G12+G17</f>
        <v>100</v>
      </c>
    </row>
    <row r="22" ht="13.5" thickTop="1"/>
    <row r="23" s="177" customFormat="1" ht="12.75">
      <c r="A23" s="357" t="s">
        <v>191</v>
      </c>
    </row>
    <row r="24" s="177" customFormat="1" ht="12.75">
      <c r="A24" s="357" t="s">
        <v>192</v>
      </c>
    </row>
    <row r="25" s="177" customFormat="1" ht="12.75"/>
    <row r="26" s="177" customFormat="1" ht="12.75"/>
    <row r="27" s="177" customFormat="1" ht="12.75"/>
    <row r="28" s="177" customFormat="1" ht="12.75"/>
    <row r="29" s="177" customFormat="1" ht="12.75"/>
    <row r="30" s="177" customFormat="1" ht="12.75"/>
    <row r="31" s="177" customFormat="1" ht="12.75"/>
    <row r="32" s="177" customFormat="1" ht="12.75"/>
    <row r="33" s="177" customFormat="1" ht="12.75"/>
    <row r="34" s="177" customFormat="1" ht="12.75"/>
    <row r="35" s="177" customFormat="1" ht="12.75"/>
    <row r="36" s="177" customFormat="1" ht="12.75"/>
    <row r="37" s="177" customFormat="1" ht="12.75"/>
    <row r="38" s="177" customFormat="1" ht="12.75"/>
    <row r="39" s="177" customFormat="1" ht="12.75"/>
    <row r="40" s="177" customFormat="1" ht="12.75"/>
    <row r="41" s="177" customFormat="1" ht="12.75"/>
    <row r="42" s="177" customFormat="1" ht="12.75"/>
    <row r="43" s="177" customFormat="1" ht="12.75"/>
    <row r="44" s="177" customFormat="1" ht="12.75"/>
    <row r="45" s="177" customFormat="1" ht="12.75"/>
    <row r="46" s="177" customFormat="1" ht="12.75"/>
    <row r="47" s="177" customFormat="1" ht="12.75"/>
    <row r="48" s="177" customFormat="1" ht="12.75"/>
    <row r="49" s="177" customFormat="1" ht="12.75"/>
    <row r="50" s="177" customFormat="1" ht="12.75"/>
    <row r="51" s="177" customFormat="1" ht="12.75"/>
    <row r="52" s="177" customFormat="1" ht="12.75"/>
    <row r="53" s="177" customFormat="1" ht="12.75"/>
    <row r="54" s="177" customFormat="1" ht="12.75"/>
    <row r="55" s="177" customFormat="1" ht="12.75"/>
    <row r="56" s="177" customFormat="1" ht="12.75"/>
    <row r="57" s="177" customFormat="1" ht="12.75"/>
    <row r="58" s="177" customFormat="1" ht="12.75"/>
    <row r="59" s="177" customFormat="1" ht="12.75"/>
    <row r="60" s="177" customFormat="1" ht="12.75"/>
    <row r="61" s="177" customFormat="1" ht="12.75"/>
    <row r="62" s="177" customFormat="1" ht="12.75"/>
    <row r="63" s="177" customFormat="1" ht="12.75"/>
    <row r="64" s="177" customFormat="1" ht="12.75"/>
    <row r="65" s="177" customFormat="1" ht="12.75"/>
    <row r="66" s="177" customFormat="1" ht="12.75"/>
    <row r="67" s="177" customFormat="1" ht="12.75"/>
    <row r="68" s="177" customFormat="1" ht="12.75"/>
    <row r="69" s="177" customFormat="1" ht="12.75"/>
    <row r="70" s="177" customFormat="1" ht="12.75"/>
    <row r="71" s="177" customFormat="1" ht="12.75"/>
    <row r="72" s="177" customFormat="1" ht="12.75"/>
    <row r="73" s="177" customFormat="1" ht="12.75"/>
    <row r="74" s="177" customFormat="1" ht="12.75"/>
    <row r="75" s="177" customFormat="1" ht="12.75"/>
    <row r="76" s="177" customFormat="1" ht="12.75"/>
    <row r="77" s="177" customFormat="1" ht="12.75"/>
    <row r="78" s="177" customFormat="1" ht="12.75"/>
    <row r="79" s="177" customFormat="1" ht="12.75"/>
    <row r="80" s="177" customFormat="1" ht="12.75"/>
    <row r="81" s="177" customFormat="1" ht="12.75"/>
    <row r="82" s="177" customFormat="1" ht="12.75"/>
    <row r="83" s="177" customFormat="1" ht="12.75"/>
    <row r="84" s="177" customFormat="1" ht="12.75"/>
    <row r="85" s="177" customFormat="1" ht="12.75"/>
    <row r="86" s="177" customFormat="1" ht="12.75"/>
    <row r="87" s="177" customFormat="1" ht="12.75"/>
    <row r="88" s="177" customFormat="1" ht="12.75"/>
    <row r="89" s="177" customFormat="1" ht="12.75"/>
    <row r="90" s="177" customFormat="1" ht="12.75"/>
    <row r="91" s="177" customFormat="1" ht="12.75"/>
    <row r="92" s="177" customFormat="1" ht="12.75"/>
    <row r="93" s="177" customFormat="1" ht="12.75"/>
    <row r="94" s="177" customFormat="1" ht="12.75"/>
    <row r="95" s="177" customFormat="1" ht="12.75"/>
    <row r="96" s="177" customFormat="1" ht="12.75"/>
    <row r="97" s="177" customFormat="1" ht="12.75"/>
    <row r="98" s="177" customFormat="1" ht="12.75"/>
    <row r="99" s="177" customFormat="1" ht="12.75"/>
    <row r="100" s="177" customFormat="1" ht="12.75"/>
    <row r="101" s="177" customFormat="1" ht="12.75"/>
    <row r="102" s="177" customFormat="1" ht="12.75"/>
    <row r="103" s="177" customFormat="1" ht="12.75"/>
    <row r="104" s="177" customFormat="1" ht="12.75"/>
    <row r="105" s="177" customFormat="1" ht="12.75"/>
    <row r="106" s="177" customFormat="1" ht="12.75"/>
    <row r="107" s="177" customFormat="1" ht="12.75"/>
    <row r="108" s="177" customFormat="1" ht="12.75"/>
    <row r="109" s="177" customFormat="1" ht="12.75"/>
    <row r="110" s="177" customFormat="1" ht="12.75"/>
    <row r="111" s="177" customFormat="1" ht="12.75"/>
    <row r="112" s="177" customFormat="1" ht="12.75"/>
    <row r="113" s="177" customFormat="1" ht="12.75"/>
    <row r="114" s="177" customFormat="1" ht="12.75"/>
    <row r="115" s="177" customFormat="1" ht="12.75"/>
    <row r="116" s="177" customFormat="1" ht="12.75"/>
    <row r="117" s="177" customFormat="1" ht="12.75"/>
    <row r="118" s="177" customFormat="1" ht="12.75"/>
    <row r="119" s="177" customFormat="1" ht="12.75"/>
    <row r="120" s="177" customFormat="1" ht="12.75"/>
    <row r="121" s="177" customFormat="1" ht="12.75"/>
    <row r="122" s="177" customFormat="1" ht="12.75"/>
    <row r="123" s="177" customFormat="1" ht="12.75"/>
    <row r="124" s="177" customFormat="1" ht="12.75"/>
    <row r="125" s="177" customFormat="1" ht="12.75"/>
    <row r="126" s="177" customFormat="1" ht="12.75"/>
    <row r="127" s="177" customFormat="1" ht="12.75"/>
    <row r="128" s="177" customFormat="1" ht="12.75"/>
    <row r="129" s="177" customFormat="1" ht="12.75"/>
    <row r="130" s="177" customFormat="1" ht="12.75"/>
    <row r="131" s="177" customFormat="1" ht="12.75"/>
    <row r="132" s="177" customFormat="1" ht="12.75"/>
    <row r="133" s="177" customFormat="1" ht="12.75"/>
    <row r="134" s="177" customFormat="1" ht="12.75"/>
    <row r="135" s="177" customFormat="1" ht="12.75"/>
    <row r="136" s="177" customFormat="1" ht="12.75"/>
    <row r="137" s="177" customFormat="1" ht="12.75"/>
    <row r="138" s="177" customFormat="1" ht="12.75"/>
    <row r="139" s="177" customFormat="1" ht="12.75"/>
    <row r="140" s="177" customFormat="1" ht="12.75"/>
    <row r="141" s="177" customFormat="1" ht="12.75"/>
    <row r="142" s="177" customFormat="1" ht="12.75"/>
    <row r="143" s="177" customFormat="1" ht="12.75"/>
    <row r="144" s="177" customFormat="1" ht="12.75"/>
    <row r="145" s="177" customFormat="1" ht="12.75"/>
    <row r="146" s="177" customFormat="1" ht="12.75"/>
    <row r="147" s="177" customFormat="1" ht="12.75"/>
    <row r="148" s="177" customFormat="1" ht="12.75"/>
    <row r="149" s="177" customFormat="1" ht="12.75"/>
    <row r="150" s="177" customFormat="1" ht="12.75"/>
    <row r="151" s="177" customFormat="1" ht="12.75"/>
    <row r="152" s="177" customFormat="1" ht="12.75"/>
    <row r="153" s="177" customFormat="1" ht="12.75"/>
    <row r="154" s="177" customFormat="1" ht="12.75"/>
    <row r="155" s="177" customFormat="1" ht="12.75"/>
    <row r="156" s="177" customFormat="1" ht="12.75"/>
    <row r="157" s="177" customFormat="1" ht="12.75"/>
    <row r="158" s="177" customFormat="1" ht="12.75"/>
    <row r="159" s="177" customFormat="1" ht="12.75"/>
    <row r="160" s="177" customFormat="1" ht="12.75"/>
    <row r="161" s="177" customFormat="1" ht="12.75"/>
    <row r="162" s="177" customFormat="1" ht="12.75"/>
    <row r="163" s="177" customFormat="1" ht="12.75"/>
    <row r="164" s="177" customFormat="1" ht="12.75"/>
    <row r="165" s="177" customFormat="1" ht="12.75"/>
    <row r="166" s="177" customFormat="1" ht="12.75"/>
    <row r="167" s="177" customFormat="1" ht="12.75"/>
    <row r="168" s="177" customFormat="1" ht="12.75"/>
    <row r="169" s="177" customFormat="1" ht="12.75"/>
    <row r="170" s="177" customFormat="1" ht="12.75"/>
    <row r="171" s="177" customFormat="1" ht="12.75"/>
    <row r="172" s="177" customFormat="1" ht="12.75"/>
    <row r="173" s="177" customFormat="1" ht="12.75"/>
    <row r="174" s="177" customFormat="1" ht="12.75"/>
    <row r="175" s="177" customFormat="1" ht="12.75"/>
    <row r="176" s="177" customFormat="1" ht="12.75"/>
    <row r="177" s="177" customFormat="1" ht="12.75"/>
    <row r="178" s="177" customFormat="1" ht="12.75"/>
    <row r="179" s="177" customFormat="1" ht="12.75"/>
    <row r="180" s="177" customFormat="1" ht="12.75"/>
    <row r="181" s="177" customFormat="1" ht="12.75"/>
    <row r="182" s="177" customFormat="1" ht="12.75"/>
    <row r="183" s="177" customFormat="1" ht="12.75"/>
    <row r="184" s="177" customFormat="1" ht="12.75"/>
    <row r="185" s="177" customFormat="1" ht="12.75"/>
    <row r="186" s="177" customFormat="1" ht="12.75"/>
    <row r="187" s="177" customFormat="1" ht="12.75"/>
    <row r="188" s="177" customFormat="1" ht="12.75"/>
    <row r="189" s="177" customFormat="1" ht="12.75"/>
    <row r="190" s="177" customFormat="1" ht="12.75"/>
    <row r="191" s="177" customFormat="1" ht="12.75"/>
    <row r="192" s="177" customFormat="1" ht="12.75"/>
    <row r="193" s="177" customFormat="1" ht="12.75"/>
    <row r="194" s="177" customFormat="1" ht="12.75"/>
    <row r="195" s="177" customFormat="1" ht="12.75"/>
    <row r="196" s="177" customFormat="1" ht="12.75"/>
    <row r="197" s="177" customFormat="1" ht="12.75"/>
    <row r="198" s="177" customFormat="1" ht="12.75"/>
    <row r="199" s="177" customFormat="1" ht="12.75"/>
    <row r="200" s="177" customFormat="1" ht="12.75"/>
    <row r="201" s="177" customFormat="1" ht="12.75"/>
    <row r="202" s="177" customFormat="1" ht="12.75"/>
    <row r="203" s="177" customFormat="1" ht="12.75"/>
    <row r="204" s="177" customFormat="1" ht="12.75"/>
    <row r="205" s="177" customFormat="1" ht="12.75"/>
    <row r="206" s="177" customFormat="1" ht="12.75"/>
    <row r="207" s="177" customFormat="1" ht="12.75"/>
    <row r="208" s="177" customFormat="1" ht="12.75"/>
    <row r="209" s="177" customFormat="1" ht="12.75"/>
    <row r="210" s="177" customFormat="1" ht="12.75"/>
    <row r="211" s="177" customFormat="1" ht="12.75"/>
    <row r="212" s="177" customFormat="1" ht="12.75"/>
    <row r="213" s="177" customFormat="1" ht="12.75"/>
    <row r="214" s="177" customFormat="1" ht="12.75"/>
    <row r="215" s="177" customFormat="1" ht="12.75"/>
    <row r="216" s="177" customFormat="1" ht="12.75"/>
    <row r="217" s="177" customFormat="1" ht="12.75"/>
    <row r="218" s="177" customFormat="1" ht="12.75"/>
    <row r="219" s="177" customFormat="1" ht="12.75"/>
    <row r="220" s="177" customFormat="1" ht="12.75"/>
    <row r="221" s="177" customFormat="1" ht="12.75"/>
    <row r="222" s="177" customFormat="1" ht="12.75"/>
    <row r="223" s="177" customFormat="1" ht="12.75"/>
    <row r="224" s="177" customFormat="1" ht="12.75"/>
    <row r="225" s="177" customFormat="1" ht="12.75"/>
    <row r="226" s="177" customFormat="1" ht="12.75"/>
    <row r="227" s="177" customFormat="1" ht="12.75"/>
    <row r="228" s="177" customFormat="1" ht="12.75"/>
    <row r="229" s="177" customFormat="1" ht="12.75"/>
    <row r="230" s="177" customFormat="1" ht="12.75"/>
    <row r="231" s="177" customFormat="1" ht="12.75"/>
    <row r="232" s="177" customFormat="1" ht="12.75"/>
    <row r="233" s="177" customFormat="1" ht="12.75"/>
    <row r="234" s="177" customFormat="1" ht="12.75"/>
    <row r="235" s="177" customFormat="1" ht="12.75"/>
    <row r="236" s="177" customFormat="1" ht="12.75"/>
    <row r="237" s="177" customFormat="1" ht="12.75"/>
    <row r="238" s="177" customFormat="1" ht="12.75"/>
    <row r="239" s="177" customFormat="1" ht="12.75"/>
    <row r="240" s="177" customFormat="1" ht="12.75"/>
    <row r="241" s="177" customFormat="1" ht="12.75"/>
    <row r="242" s="177" customFormat="1" ht="12.75"/>
    <row r="243" s="177" customFormat="1" ht="12.75"/>
    <row r="244" s="177" customFormat="1" ht="12.75"/>
    <row r="245" s="177" customFormat="1" ht="12.75"/>
    <row r="246" s="177" customFormat="1" ht="12.75"/>
    <row r="247" s="177" customFormat="1" ht="12.75"/>
    <row r="248" s="177" customFormat="1" ht="12.75"/>
    <row r="249" s="177" customFormat="1" ht="12.75"/>
    <row r="250" s="177" customFormat="1" ht="12.75"/>
    <row r="251" s="177" customFormat="1" ht="12.75"/>
    <row r="252" s="177" customFormat="1" ht="12.75"/>
    <row r="253" s="177" customFormat="1" ht="12.75"/>
    <row r="254" s="177" customFormat="1" ht="12.75"/>
    <row r="255" s="177" customFormat="1" ht="12.75"/>
    <row r="256" s="177" customFormat="1" ht="12.75"/>
    <row r="257" s="177" customFormat="1" ht="12.75"/>
    <row r="258" s="177" customFormat="1" ht="12.75"/>
    <row r="259" s="177" customFormat="1" ht="12.75"/>
    <row r="260" s="177" customFormat="1" ht="12.75"/>
    <row r="261" s="177" customFormat="1" ht="12.75"/>
    <row r="262" s="177" customFormat="1" ht="12.75"/>
    <row r="263" s="177" customFormat="1" ht="12.75"/>
    <row r="264" s="177" customFormat="1" ht="12.75"/>
    <row r="265" s="177" customFormat="1" ht="12.75"/>
    <row r="266" s="177" customFormat="1" ht="12.75"/>
    <row r="267" s="177" customFormat="1" ht="12.75"/>
    <row r="268" s="177" customFormat="1" ht="12.75"/>
    <row r="269" s="177" customFormat="1" ht="12.75"/>
    <row r="270" s="177" customFormat="1" ht="12.75"/>
    <row r="271" s="177" customFormat="1" ht="12.75"/>
    <row r="272" s="177" customFormat="1" ht="12.75"/>
    <row r="273" s="177" customFormat="1" ht="12.75"/>
    <row r="274" s="177" customFormat="1" ht="12.75"/>
    <row r="275" s="177" customFormat="1" ht="12.75"/>
    <row r="276" s="177" customFormat="1" ht="12.75"/>
    <row r="277" s="177" customFormat="1" ht="12.75"/>
    <row r="278" s="177" customFormat="1" ht="12.75"/>
    <row r="279" s="177" customFormat="1" ht="12.75"/>
    <row r="280" s="177" customFormat="1" ht="12.75"/>
    <row r="281" s="177" customFormat="1" ht="12.75"/>
    <row r="282" s="177" customFormat="1" ht="12.75"/>
    <row r="283" s="177" customFormat="1" ht="12.75"/>
    <row r="284" s="177" customFormat="1" ht="12.75"/>
    <row r="285" s="177" customFormat="1" ht="12.75"/>
    <row r="286" s="177" customFormat="1" ht="12.75"/>
    <row r="287" s="177" customFormat="1" ht="12.75"/>
    <row r="288" s="177" customFormat="1" ht="12.75"/>
    <row r="289" s="177" customFormat="1" ht="12.75"/>
    <row r="290" s="177" customFormat="1" ht="12.75"/>
    <row r="291" s="177" customFormat="1" ht="12.75"/>
    <row r="292" s="177" customFormat="1" ht="12.75"/>
    <row r="293" s="177" customFormat="1" ht="12.75"/>
    <row r="294" s="177" customFormat="1" ht="12.75"/>
    <row r="295" s="177" customFormat="1" ht="12.75"/>
    <row r="296" s="177" customFormat="1" ht="12.75"/>
    <row r="297" s="177" customFormat="1" ht="12.75"/>
    <row r="298" s="177" customFormat="1" ht="12.75"/>
    <row r="299" s="177" customFormat="1" ht="12.75"/>
    <row r="300" s="177" customFormat="1" ht="12.75"/>
    <row r="301" s="177" customFormat="1" ht="12.75"/>
    <row r="302" s="177" customFormat="1" ht="12.75"/>
    <row r="303" s="177" customFormat="1" ht="12.75"/>
    <row r="304" s="177" customFormat="1" ht="12.75"/>
    <row r="305" s="177" customFormat="1" ht="12.75"/>
    <row r="306" s="177" customFormat="1" ht="12.75"/>
    <row r="307" s="177" customFormat="1" ht="12.75"/>
    <row r="308" s="177" customFormat="1" ht="12.75"/>
    <row r="309" s="177" customFormat="1" ht="12.75"/>
    <row r="310" s="177" customFormat="1" ht="12.75"/>
    <row r="311" s="177" customFormat="1" ht="12.75"/>
    <row r="312" s="177" customFormat="1" ht="12.75"/>
    <row r="313" s="177" customFormat="1" ht="12.75"/>
    <row r="314" s="177" customFormat="1" ht="12.75"/>
    <row r="315" s="177" customFormat="1" ht="12.75"/>
    <row r="316" s="177" customFormat="1" ht="12.75"/>
    <row r="317" s="177" customFormat="1" ht="12.75"/>
    <row r="318" s="177" customFormat="1" ht="12.75"/>
    <row r="319" s="177" customFormat="1" ht="12.75"/>
    <row r="320" s="177" customFormat="1" ht="12.75"/>
    <row r="321" s="177" customFormat="1" ht="12.75"/>
    <row r="322" s="177" customFormat="1" ht="12.75"/>
    <row r="323" s="177" customFormat="1" ht="12.75"/>
    <row r="324" s="177" customFormat="1" ht="12.75"/>
    <row r="325" s="177" customFormat="1" ht="12.75"/>
    <row r="326" s="177" customFormat="1" ht="12.75"/>
    <row r="327" s="177" customFormat="1" ht="12.75"/>
    <row r="328" s="177" customFormat="1" ht="12.75"/>
    <row r="329" s="177" customFormat="1" ht="12.75"/>
    <row r="330" s="177" customFormat="1" ht="12.75"/>
    <row r="331" s="177" customFormat="1" ht="12.75"/>
    <row r="332" s="177" customFormat="1" ht="12.75"/>
    <row r="333" s="177" customFormat="1" ht="12.75"/>
    <row r="334" s="177" customFormat="1" ht="12.75"/>
    <row r="335" s="177" customFormat="1" ht="12.75"/>
    <row r="336" s="177" customFormat="1" ht="12.75"/>
    <row r="337" s="177" customFormat="1" ht="12.75"/>
    <row r="338" s="177" customFormat="1" ht="12.75"/>
    <row r="339" s="177" customFormat="1" ht="12.75"/>
  </sheetData>
  <mergeCells count="7">
    <mergeCell ref="A5:B5"/>
    <mergeCell ref="A21:B21"/>
    <mergeCell ref="A1:G1"/>
    <mergeCell ref="A3:B4"/>
    <mergeCell ref="C3:E3"/>
    <mergeCell ref="F3:F4"/>
    <mergeCell ref="G3:G4"/>
  </mergeCells>
  <printOptions horizontalCentered="1"/>
  <pageMargins left="0.35" right="0.36" top="0.984251968503937" bottom="0.984251968503937" header="0.34" footer="0.5118110236220472"/>
  <pageSetup firstPageNumber="208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3">
      <selection activeCell="A17" sqref="A17:A18"/>
    </sheetView>
  </sheetViews>
  <sheetFormatPr defaultColWidth="9.140625" defaultRowHeight="12.75"/>
  <cols>
    <col min="1" max="1" width="4.8515625" style="51" customWidth="1"/>
    <col min="2" max="2" width="30.28125" style="51" customWidth="1"/>
    <col min="3" max="3" width="14.28125" style="51" customWidth="1"/>
    <col min="4" max="4" width="17.421875" style="51" customWidth="1"/>
    <col min="5" max="5" width="17.57421875" style="51" customWidth="1"/>
    <col min="6" max="6" width="16.57421875" style="51" customWidth="1"/>
    <col min="7" max="7" width="16.00390625" style="51" customWidth="1"/>
    <col min="8" max="8" width="18.8515625" style="51" customWidth="1"/>
    <col min="9" max="16384" width="9.140625" style="51" customWidth="1"/>
  </cols>
  <sheetData>
    <row r="1" spans="1:8" s="107" customFormat="1" ht="20.25">
      <c r="A1" s="289" t="s">
        <v>177</v>
      </c>
      <c r="B1" s="289"/>
      <c r="C1" s="289"/>
      <c r="D1" s="289"/>
      <c r="E1" s="289"/>
      <c r="F1" s="289"/>
      <c r="G1" s="289"/>
      <c r="H1" s="289"/>
    </row>
    <row r="2" ht="13.5" thickBot="1">
      <c r="H2" s="125" t="s">
        <v>160</v>
      </c>
    </row>
    <row r="3" spans="1:8" ht="24" customHeight="1" thickTop="1">
      <c r="A3" s="333" t="s">
        <v>108</v>
      </c>
      <c r="B3" s="335" t="s">
        <v>109</v>
      </c>
      <c r="C3" s="337" t="s">
        <v>110</v>
      </c>
      <c r="D3" s="338"/>
      <c r="E3" s="338"/>
      <c r="F3" s="338"/>
      <c r="G3" s="339"/>
      <c r="H3" s="340" t="s">
        <v>111</v>
      </c>
    </row>
    <row r="4" spans="1:8" ht="46.5" customHeight="1" thickBot="1">
      <c r="A4" s="334"/>
      <c r="B4" s="336"/>
      <c r="C4" s="157" t="s">
        <v>112</v>
      </c>
      <c r="D4" s="157" t="s">
        <v>113</v>
      </c>
      <c r="E4" s="157" t="s">
        <v>114</v>
      </c>
      <c r="F4" s="157" t="s">
        <v>115</v>
      </c>
      <c r="G4" s="157" t="s">
        <v>116</v>
      </c>
      <c r="H4" s="341"/>
    </row>
    <row r="5" spans="1:8" ht="27" customHeight="1" thickTop="1">
      <c r="A5" s="158" t="s">
        <v>10</v>
      </c>
      <c r="B5" s="159" t="s">
        <v>117</v>
      </c>
      <c r="C5" s="135" t="s">
        <v>118</v>
      </c>
      <c r="D5" s="160" t="s">
        <v>119</v>
      </c>
      <c r="E5" s="160"/>
      <c r="F5" s="160"/>
      <c r="G5" s="161"/>
      <c r="H5" s="162" t="s">
        <v>120</v>
      </c>
    </row>
    <row r="6" spans="1:8" ht="27" customHeight="1">
      <c r="A6" s="163" t="s">
        <v>12</v>
      </c>
      <c r="B6" s="164" t="s">
        <v>121</v>
      </c>
      <c r="C6" s="138">
        <v>4100</v>
      </c>
      <c r="D6" s="165">
        <v>33672900</v>
      </c>
      <c r="E6" s="165"/>
      <c r="F6" s="165"/>
      <c r="G6" s="166"/>
      <c r="H6" s="167">
        <f aca="true" t="shared" si="0" ref="H6:H14">C6+D6+E6+F6+G6</f>
        <v>33677000</v>
      </c>
    </row>
    <row r="7" spans="1:8" ht="27" customHeight="1">
      <c r="A7" s="163" t="s">
        <v>14</v>
      </c>
      <c r="B7" s="164" t="s">
        <v>122</v>
      </c>
      <c r="C7" s="138">
        <v>295000</v>
      </c>
      <c r="D7" s="165">
        <v>12033000</v>
      </c>
      <c r="E7" s="165"/>
      <c r="F7" s="165">
        <v>111546</v>
      </c>
      <c r="G7" s="166"/>
      <c r="H7" s="167">
        <f t="shared" si="0"/>
        <v>12439546</v>
      </c>
    </row>
    <row r="8" spans="1:8" ht="27" customHeight="1">
      <c r="A8" s="163" t="s">
        <v>16</v>
      </c>
      <c r="B8" s="164" t="s">
        <v>123</v>
      </c>
      <c r="C8" s="138">
        <v>844200</v>
      </c>
      <c r="D8" s="165">
        <v>3560300</v>
      </c>
      <c r="E8" s="165"/>
      <c r="F8" s="165"/>
      <c r="G8" s="166"/>
      <c r="H8" s="167">
        <f t="shared" si="0"/>
        <v>4404500</v>
      </c>
    </row>
    <row r="9" spans="1:8" ht="27" customHeight="1">
      <c r="A9" s="163" t="s">
        <v>18</v>
      </c>
      <c r="B9" s="164" t="s">
        <v>124</v>
      </c>
      <c r="C9" s="138"/>
      <c r="D9" s="165"/>
      <c r="E9" s="165"/>
      <c r="F9" s="168"/>
      <c r="G9" s="166">
        <v>100000</v>
      </c>
      <c r="H9" s="167">
        <f t="shared" si="0"/>
        <v>100000</v>
      </c>
    </row>
    <row r="10" spans="1:8" ht="27" customHeight="1">
      <c r="A10" s="163" t="s">
        <v>20</v>
      </c>
      <c r="B10" s="164" t="s">
        <v>125</v>
      </c>
      <c r="C10" s="138">
        <v>4000</v>
      </c>
      <c r="D10" s="165"/>
      <c r="E10" s="165"/>
      <c r="F10" s="165"/>
      <c r="G10" s="166"/>
      <c r="H10" s="167">
        <f t="shared" si="0"/>
        <v>4000</v>
      </c>
    </row>
    <row r="11" spans="1:8" ht="27" customHeight="1">
      <c r="A11" s="163" t="s">
        <v>22</v>
      </c>
      <c r="B11" s="164" t="s">
        <v>126</v>
      </c>
      <c r="C11" s="138" t="s">
        <v>127</v>
      </c>
      <c r="D11" s="165" t="s">
        <v>128</v>
      </c>
      <c r="E11" s="165"/>
      <c r="F11" s="165"/>
      <c r="G11" s="166"/>
      <c r="H11" s="167" t="s">
        <v>129</v>
      </c>
    </row>
    <row r="12" spans="1:8" ht="27" customHeight="1">
      <c r="A12" s="163" t="s">
        <v>24</v>
      </c>
      <c r="B12" s="164" t="s">
        <v>130</v>
      </c>
      <c r="C12" s="138">
        <v>19976000</v>
      </c>
      <c r="D12" s="165">
        <v>4500000</v>
      </c>
      <c r="E12" s="165" t="s">
        <v>131</v>
      </c>
      <c r="F12" s="165"/>
      <c r="G12" s="166"/>
      <c r="H12" s="167" t="s">
        <v>132</v>
      </c>
    </row>
    <row r="13" spans="1:8" ht="27" customHeight="1">
      <c r="A13" s="163" t="s">
        <v>133</v>
      </c>
      <c r="B13" s="164" t="s">
        <v>134</v>
      </c>
      <c r="C13" s="138"/>
      <c r="D13" s="165"/>
      <c r="E13" s="165"/>
      <c r="F13" s="165"/>
      <c r="G13" s="166">
        <v>2325000</v>
      </c>
      <c r="H13" s="167">
        <f t="shared" si="0"/>
        <v>2325000</v>
      </c>
    </row>
    <row r="14" spans="1:8" ht="27" customHeight="1" thickBot="1">
      <c r="A14" s="169" t="s">
        <v>135</v>
      </c>
      <c r="B14" s="170" t="s">
        <v>136</v>
      </c>
      <c r="C14" s="171">
        <v>24000</v>
      </c>
      <c r="D14" s="172"/>
      <c r="E14" s="172"/>
      <c r="F14" s="172"/>
      <c r="G14" s="173"/>
      <c r="H14" s="174">
        <f t="shared" si="0"/>
        <v>24000</v>
      </c>
    </row>
    <row r="15" spans="1:8" ht="28.5" customHeight="1" thickBot="1" thickTop="1">
      <c r="A15" s="331" t="s">
        <v>111</v>
      </c>
      <c r="B15" s="332"/>
      <c r="C15" s="131" t="s">
        <v>137</v>
      </c>
      <c r="D15" s="175" t="s">
        <v>138</v>
      </c>
      <c r="E15" s="175" t="s">
        <v>131</v>
      </c>
      <c r="F15" s="175">
        <f>SUM(F5:F14)</f>
        <v>111546</v>
      </c>
      <c r="G15" s="175">
        <f>SUM(G8:G14)</f>
        <v>2425000</v>
      </c>
      <c r="H15" s="176" t="s">
        <v>139</v>
      </c>
    </row>
    <row r="16" ht="13.5" thickTop="1">
      <c r="E16" s="177"/>
    </row>
    <row r="17" ht="12.75">
      <c r="A17" s="357" t="s">
        <v>191</v>
      </c>
    </row>
    <row r="18" ht="12.75">
      <c r="A18" s="357" t="s">
        <v>192</v>
      </c>
    </row>
  </sheetData>
  <mergeCells count="6">
    <mergeCell ref="A15:B15"/>
    <mergeCell ref="A1:H1"/>
    <mergeCell ref="A3:A4"/>
    <mergeCell ref="B3:B4"/>
    <mergeCell ref="C3:G3"/>
    <mergeCell ref="H3:H4"/>
  </mergeCells>
  <printOptions horizontalCentered="1"/>
  <pageMargins left="0.7874015748031497" right="0.7874015748031497" top="0.984251968503937" bottom="0.984251968503937" header="0.37" footer="0.5118110236220472"/>
  <pageSetup firstPageNumber="209" useFirstPageNumber="1" horizontalDpi="600" verticalDpi="600" orientation="landscape" paperSize="9" scale="95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0">
      <selection activeCell="A15" sqref="A15:A16"/>
    </sheetView>
  </sheetViews>
  <sheetFormatPr defaultColWidth="9.140625" defaultRowHeight="12.75"/>
  <cols>
    <col min="1" max="1" width="24.00390625" style="51" customWidth="1"/>
    <col min="2" max="2" width="17.421875" style="51" customWidth="1"/>
    <col min="3" max="3" width="18.00390625" style="51" customWidth="1"/>
    <col min="4" max="4" width="14.28125" style="51" customWidth="1"/>
    <col min="5" max="5" width="13.00390625" style="51" customWidth="1"/>
    <col min="6" max="6" width="13.140625" style="51" customWidth="1"/>
    <col min="7" max="7" width="11.7109375" style="51" customWidth="1"/>
    <col min="8" max="8" width="12.7109375" style="51" customWidth="1"/>
    <col min="9" max="9" width="18.140625" style="51" hidden="1" customWidth="1"/>
    <col min="10" max="16384" width="9.140625" style="51" customWidth="1"/>
  </cols>
  <sheetData>
    <row r="1" spans="1:9" s="107" customFormat="1" ht="20.25">
      <c r="A1" s="289" t="s">
        <v>159</v>
      </c>
      <c r="B1" s="289"/>
      <c r="C1" s="289"/>
      <c r="D1" s="289"/>
      <c r="E1" s="289"/>
      <c r="F1" s="289"/>
      <c r="G1" s="289"/>
      <c r="H1" s="289"/>
      <c r="I1" s="289"/>
    </row>
    <row r="2" ht="21.75" customHeight="1" thickBot="1">
      <c r="H2" s="125" t="s">
        <v>161</v>
      </c>
    </row>
    <row r="3" spans="1:9" ht="26.25" customHeight="1" thickTop="1">
      <c r="A3" s="344" t="s">
        <v>0</v>
      </c>
      <c r="B3" s="126" t="s">
        <v>64</v>
      </c>
      <c r="C3" s="346" t="s">
        <v>140</v>
      </c>
      <c r="D3" s="337" t="s">
        <v>141</v>
      </c>
      <c r="E3" s="338"/>
      <c r="F3" s="338"/>
      <c r="G3" s="338"/>
      <c r="H3" s="348"/>
      <c r="I3" s="342" t="s">
        <v>142</v>
      </c>
    </row>
    <row r="4" spans="1:9" ht="32.25" thickBot="1">
      <c r="A4" s="345"/>
      <c r="B4" s="127" t="s">
        <v>143</v>
      </c>
      <c r="C4" s="347"/>
      <c r="D4" s="128" t="s">
        <v>144</v>
      </c>
      <c r="E4" s="127" t="s">
        <v>145</v>
      </c>
      <c r="F4" s="49" t="s">
        <v>146</v>
      </c>
      <c r="G4" s="127" t="s">
        <v>147</v>
      </c>
      <c r="H4" s="129" t="s">
        <v>148</v>
      </c>
      <c r="I4" s="343"/>
    </row>
    <row r="5" spans="1:9" ht="26.25" customHeight="1" thickBot="1" thickTop="1">
      <c r="A5" s="130" t="s">
        <v>149</v>
      </c>
      <c r="B5" s="131">
        <f>B6+B7+B8+B9+B10+B11+B12+B13</f>
        <v>2190.2999999999997</v>
      </c>
      <c r="C5" s="131">
        <f>SUM(C6,C7,C8,C9,C10,C11,C12,C13)</f>
        <v>297666006.16300005</v>
      </c>
      <c r="D5" s="132">
        <f>SUM(D6:D13)</f>
        <v>572.9</v>
      </c>
      <c r="E5" s="131">
        <f>SUM(E6:E13)</f>
        <v>20.8</v>
      </c>
      <c r="F5" s="131">
        <f>SUM(F6:F13)</f>
        <v>524.2</v>
      </c>
      <c r="G5" s="131">
        <f>SUM(G6:G13)</f>
        <v>76.5</v>
      </c>
      <c r="H5" s="133">
        <f>SUM(H6:H13)</f>
        <v>995.9000000000001</v>
      </c>
      <c r="I5" s="275" t="s">
        <v>150</v>
      </c>
    </row>
    <row r="6" spans="1:9" ht="25.5" customHeight="1" thickTop="1">
      <c r="A6" s="134" t="s">
        <v>151</v>
      </c>
      <c r="B6" s="135">
        <v>437</v>
      </c>
      <c r="C6" s="135">
        <f aca="true" t="shared" si="0" ref="C6:C13">B6*I6</f>
        <v>25040100</v>
      </c>
      <c r="D6" s="136"/>
      <c r="E6" s="135"/>
      <c r="F6" s="135"/>
      <c r="G6" s="135">
        <v>71</v>
      </c>
      <c r="H6" s="137">
        <v>366</v>
      </c>
      <c r="I6" s="276">
        <v>57300</v>
      </c>
    </row>
    <row r="7" spans="1:9" ht="25.5" customHeight="1">
      <c r="A7" s="134" t="s">
        <v>152</v>
      </c>
      <c r="B7" s="138">
        <v>485.1</v>
      </c>
      <c r="C7" s="138">
        <f t="shared" si="0"/>
        <v>33381884.844000004</v>
      </c>
      <c r="D7" s="136">
        <v>422.4</v>
      </c>
      <c r="E7" s="138"/>
      <c r="F7" s="138"/>
      <c r="G7" s="138"/>
      <c r="H7" s="139">
        <v>62.7</v>
      </c>
      <c r="I7" s="276">
        <v>68814.44</v>
      </c>
    </row>
    <row r="8" spans="1:9" ht="25.5" customHeight="1">
      <c r="A8" s="140" t="s">
        <v>153</v>
      </c>
      <c r="B8" s="138">
        <v>108</v>
      </c>
      <c r="C8" s="138">
        <f t="shared" si="0"/>
        <v>12376800</v>
      </c>
      <c r="D8" s="141"/>
      <c r="E8" s="138"/>
      <c r="F8" s="138"/>
      <c r="G8" s="138"/>
      <c r="H8" s="139">
        <v>108</v>
      </c>
      <c r="I8" s="276">
        <v>114600</v>
      </c>
    </row>
    <row r="9" spans="1:9" ht="24" customHeight="1">
      <c r="A9" s="134" t="s">
        <v>154</v>
      </c>
      <c r="B9" s="135">
        <v>95.7</v>
      </c>
      <c r="C9" s="135">
        <f t="shared" si="0"/>
        <v>10922614.23</v>
      </c>
      <c r="D9" s="136"/>
      <c r="E9" s="135"/>
      <c r="F9" s="135"/>
      <c r="G9" s="135"/>
      <c r="H9" s="137">
        <v>95.7</v>
      </c>
      <c r="I9" s="276">
        <v>114133.9</v>
      </c>
    </row>
    <row r="10" spans="1:9" ht="24" customHeight="1">
      <c r="A10" s="140" t="s">
        <v>155</v>
      </c>
      <c r="B10" s="138">
        <v>221.6</v>
      </c>
      <c r="C10" s="138">
        <f t="shared" si="0"/>
        <v>35637712</v>
      </c>
      <c r="D10" s="141"/>
      <c r="E10" s="138">
        <v>5.6</v>
      </c>
      <c r="F10" s="138">
        <v>211</v>
      </c>
      <c r="G10" s="138"/>
      <c r="H10" s="139">
        <v>5</v>
      </c>
      <c r="I10" s="276">
        <v>160820</v>
      </c>
    </row>
    <row r="11" spans="1:9" ht="25.5" customHeight="1">
      <c r="A11" s="140" t="s">
        <v>156</v>
      </c>
      <c r="B11" s="138">
        <v>767.2</v>
      </c>
      <c r="C11" s="138">
        <f t="shared" si="0"/>
        <v>171657140.984</v>
      </c>
      <c r="D11" s="141">
        <v>150.5</v>
      </c>
      <c r="E11" s="138">
        <v>15</v>
      </c>
      <c r="F11" s="138">
        <v>313.2</v>
      </c>
      <c r="G11" s="138">
        <v>5.5</v>
      </c>
      <c r="H11" s="139">
        <v>283</v>
      </c>
      <c r="I11" s="276">
        <v>223744.97</v>
      </c>
    </row>
    <row r="12" spans="1:9" ht="30.75" customHeight="1">
      <c r="A12" s="140" t="s">
        <v>157</v>
      </c>
      <c r="B12" s="138">
        <v>27.2</v>
      </c>
      <c r="C12" s="138">
        <f t="shared" si="0"/>
        <v>3117120</v>
      </c>
      <c r="D12" s="141"/>
      <c r="E12" s="138">
        <v>0.2</v>
      </c>
      <c r="F12" s="138"/>
      <c r="G12" s="138"/>
      <c r="H12" s="139">
        <v>27</v>
      </c>
      <c r="I12" s="276">
        <v>114600</v>
      </c>
    </row>
    <row r="13" spans="1:9" ht="25.5" customHeight="1" thickBot="1">
      <c r="A13" s="142" t="s">
        <v>158</v>
      </c>
      <c r="B13" s="143">
        <v>48.5</v>
      </c>
      <c r="C13" s="143">
        <f t="shared" si="0"/>
        <v>5532634.1049999995</v>
      </c>
      <c r="D13" s="144"/>
      <c r="E13" s="143"/>
      <c r="F13" s="143"/>
      <c r="G13" s="143"/>
      <c r="H13" s="145">
        <v>48.5</v>
      </c>
      <c r="I13" s="277">
        <v>114074.93</v>
      </c>
    </row>
    <row r="14" ht="13.5" thickTop="1"/>
    <row r="15" ht="12.75">
      <c r="A15" s="357" t="s">
        <v>191</v>
      </c>
    </row>
    <row r="16" ht="12.75">
      <c r="A16" s="357" t="s">
        <v>192</v>
      </c>
    </row>
  </sheetData>
  <mergeCells count="5">
    <mergeCell ref="A1:I1"/>
    <mergeCell ref="I3:I4"/>
    <mergeCell ref="A3:A4"/>
    <mergeCell ref="C3:C4"/>
    <mergeCell ref="D3:H3"/>
  </mergeCells>
  <printOptions horizontalCentered="1"/>
  <pageMargins left="0.38" right="0.38" top="0.984251968503937" bottom="0.984251968503937" header="0.37" footer="0.5118110236220472"/>
  <pageSetup firstPageNumber="210" useFirstPageNumber="1" horizontalDpi="600" verticalDpi="600" orientation="landscape" paperSize="9" scale="95" r:id="rId1"/>
  <headerFooter alignWithMargins="0">
    <oddHeader>&amp;C&amp;"Times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9">
      <selection activeCell="A30" sqref="A30:A31"/>
    </sheetView>
  </sheetViews>
  <sheetFormatPr defaultColWidth="9.140625" defaultRowHeight="12.75"/>
  <cols>
    <col min="1" max="1" width="5.00390625" style="0" customWidth="1"/>
    <col min="2" max="2" width="59.421875" style="0" customWidth="1"/>
    <col min="3" max="3" width="9.140625" style="151" customWidth="1"/>
    <col min="4" max="4" width="18.7109375" style="0" customWidth="1"/>
    <col min="5" max="5" width="19.00390625" style="0" customWidth="1"/>
    <col min="6" max="6" width="17.28125" style="0" customWidth="1"/>
    <col min="7" max="7" width="10.7109375" style="0" customWidth="1"/>
  </cols>
  <sheetData>
    <row r="1" spans="1:7" s="107" customFormat="1" ht="20.25">
      <c r="A1" s="289" t="s">
        <v>180</v>
      </c>
      <c r="B1" s="289"/>
      <c r="C1" s="289"/>
      <c r="D1" s="289"/>
      <c r="E1" s="289"/>
      <c r="F1" s="289"/>
      <c r="G1" s="289"/>
    </row>
    <row r="2" ht="21.75" customHeight="1" thickBot="1">
      <c r="G2" s="125" t="s">
        <v>162</v>
      </c>
    </row>
    <row r="3" spans="1:7" ht="13.5" customHeight="1" thickTop="1">
      <c r="A3" s="353" t="s">
        <v>0</v>
      </c>
      <c r="B3" s="354"/>
      <c r="C3" s="329" t="s">
        <v>101</v>
      </c>
      <c r="D3" s="317" t="s">
        <v>102</v>
      </c>
      <c r="E3" s="317" t="s">
        <v>103</v>
      </c>
      <c r="F3" s="317" t="s">
        <v>104</v>
      </c>
      <c r="G3" s="319" t="s">
        <v>68</v>
      </c>
    </row>
    <row r="4" spans="1:7" ht="18" customHeight="1" thickBot="1">
      <c r="A4" s="355"/>
      <c r="B4" s="356"/>
      <c r="C4" s="330"/>
      <c r="D4" s="318"/>
      <c r="E4" s="318"/>
      <c r="F4" s="318"/>
      <c r="G4" s="320"/>
    </row>
    <row r="5" spans="1:7" ht="19.5" customHeight="1" thickTop="1">
      <c r="A5" s="45" t="s">
        <v>8</v>
      </c>
      <c r="B5" s="146" t="s">
        <v>61</v>
      </c>
      <c r="C5" s="147" t="s">
        <v>105</v>
      </c>
      <c r="D5" s="148">
        <f>SUM(D6:D13)</f>
        <v>1476706</v>
      </c>
      <c r="E5" s="148">
        <f>SUM(E6:E13)</f>
        <v>774226</v>
      </c>
      <c r="F5" s="149">
        <f aca="true" t="shared" si="0" ref="F5:F27">D5-E5</f>
        <v>702480</v>
      </c>
      <c r="G5" s="150">
        <f>F5*100/F28</f>
        <v>46.406161899067925</v>
      </c>
    </row>
    <row r="6" spans="1:7" ht="17.25" customHeight="1">
      <c r="A6" s="26" t="s">
        <v>10</v>
      </c>
      <c r="B6" s="25" t="s">
        <v>27</v>
      </c>
      <c r="C6" s="71">
        <v>0</v>
      </c>
      <c r="D6" s="71">
        <f>'[3]MOPS'!D4+'[3]Żłobek'!D4+'[3]OaO'!D4</f>
        <v>0</v>
      </c>
      <c r="E6" s="71">
        <f>'[3]MOPS'!E4+'[3]Żłobek'!E4+'[3]OaO'!E4</f>
        <v>0</v>
      </c>
      <c r="F6" s="62">
        <f t="shared" si="0"/>
        <v>0</v>
      </c>
      <c r="G6" s="74">
        <f>F6*100/F28</f>
        <v>0</v>
      </c>
    </row>
    <row r="7" spans="1:7" ht="17.25" customHeight="1">
      <c r="A7" s="26" t="s">
        <v>12</v>
      </c>
      <c r="B7" s="25" t="s">
        <v>28</v>
      </c>
      <c r="C7" s="152">
        <v>0</v>
      </c>
      <c r="D7" s="71">
        <f>'[3]MOPS'!D5+'[3]Żłobek'!D5+'[3]OaO'!D5</f>
        <v>0</v>
      </c>
      <c r="E7" s="71">
        <f>'[3]MOPS'!E5+'[3]Żłobek'!E5+'[3]OaO'!E5</f>
        <v>0</v>
      </c>
      <c r="F7" s="62">
        <f t="shared" si="0"/>
        <v>0</v>
      </c>
      <c r="G7" s="74">
        <f>F7*100/F28</f>
        <v>0</v>
      </c>
    </row>
    <row r="8" spans="1:7" ht="17.25" customHeight="1">
      <c r="A8" s="26" t="s">
        <v>14</v>
      </c>
      <c r="B8" s="27" t="s">
        <v>29</v>
      </c>
      <c r="C8" s="73">
        <v>0</v>
      </c>
      <c r="D8" s="73">
        <f>'[3]MOPS'!D6+'[3]Żłobek'!D6+'[3]OaO'!D6</f>
        <v>458313</v>
      </c>
      <c r="E8" s="73">
        <f>'[3]MOPS'!E6+'[3]Żłobek'!E6+'[3]OaO'!E6</f>
        <v>188108</v>
      </c>
      <c r="F8" s="62">
        <f t="shared" si="0"/>
        <v>270205</v>
      </c>
      <c r="G8" s="74">
        <f>F8*100/F28</f>
        <v>17.849870424692018</v>
      </c>
    </row>
    <row r="9" spans="1:7" ht="17.25" customHeight="1">
      <c r="A9" s="26" t="s">
        <v>16</v>
      </c>
      <c r="B9" s="27" t="s">
        <v>30</v>
      </c>
      <c r="C9" s="73">
        <v>0</v>
      </c>
      <c r="D9" s="73">
        <f>'[3]MOPS'!D7+'[3]Żłobek'!D7+'[3]OaO'!D7</f>
        <v>0</v>
      </c>
      <c r="E9" s="73">
        <f>'[3]MOPS'!E7+'[3]Żłobek'!E7+'[3]OaO'!E7</f>
        <v>0</v>
      </c>
      <c r="F9" s="62">
        <f t="shared" si="0"/>
        <v>0</v>
      </c>
      <c r="G9" s="74">
        <f>F9*100/F28</f>
        <v>0</v>
      </c>
    </row>
    <row r="10" spans="1:7" ht="17.25" customHeight="1">
      <c r="A10" s="26" t="s">
        <v>18</v>
      </c>
      <c r="B10" s="27" t="s">
        <v>31</v>
      </c>
      <c r="C10" s="73">
        <v>0</v>
      </c>
      <c r="D10" s="73">
        <f>'[3]MOPS'!D8+'[3]Żłobek'!D8+'[3]OaO'!D8</f>
        <v>0</v>
      </c>
      <c r="E10" s="73">
        <f>'[3]MOPS'!E8+'[3]Żłobek'!E8+'[3]OaO'!E8</f>
        <v>0</v>
      </c>
      <c r="F10" s="62">
        <f t="shared" si="0"/>
        <v>0</v>
      </c>
      <c r="G10" s="74">
        <f>F10*100/F28</f>
        <v>0</v>
      </c>
    </row>
    <row r="11" spans="1:7" ht="17.25" customHeight="1">
      <c r="A11" s="26" t="s">
        <v>20</v>
      </c>
      <c r="B11" s="27" t="s">
        <v>32</v>
      </c>
      <c r="C11" s="73">
        <v>0</v>
      </c>
      <c r="D11" s="73">
        <f>'[3]MOPS'!D9+'[3]Żłobek'!D9+'[3]OaO'!D9</f>
        <v>0</v>
      </c>
      <c r="E11" s="73">
        <f>'[3]MOPS'!E9+'[3]Żłobek'!E9+'[3]OaO'!E9</f>
        <v>0</v>
      </c>
      <c r="F11" s="62">
        <f t="shared" si="0"/>
        <v>0</v>
      </c>
      <c r="G11" s="74">
        <f>F11*100/F28</f>
        <v>0</v>
      </c>
    </row>
    <row r="12" spans="1:7" ht="17.25" customHeight="1">
      <c r="A12" s="26" t="s">
        <v>22</v>
      </c>
      <c r="B12" s="27" t="s">
        <v>33</v>
      </c>
      <c r="C12" s="73">
        <v>0</v>
      </c>
      <c r="D12" s="73">
        <f>'[3]MOPS'!D10+'[3]Żłobek'!D10+'[3]OaO'!D10</f>
        <v>0</v>
      </c>
      <c r="E12" s="73">
        <f>'[3]MOPS'!E10+'[3]Żłobek'!E10+'[3]OaO'!E10</f>
        <v>0</v>
      </c>
      <c r="F12" s="62">
        <f t="shared" si="0"/>
        <v>0</v>
      </c>
      <c r="G12" s="74">
        <f>F12*100/F28</f>
        <v>0</v>
      </c>
    </row>
    <row r="13" spans="1:7" ht="17.25" customHeight="1">
      <c r="A13" s="26" t="s">
        <v>24</v>
      </c>
      <c r="B13" s="27" t="s">
        <v>34</v>
      </c>
      <c r="C13" s="73">
        <v>0</v>
      </c>
      <c r="D13" s="73">
        <f>'[3]MOPS'!D11+'[3]Żłobek'!D11+'[3]OaO'!D11</f>
        <v>1018393</v>
      </c>
      <c r="E13" s="73">
        <f>'[3]MOPS'!E11+'[3]Żłobek'!E11+'[3]OaO'!E11</f>
        <v>586118</v>
      </c>
      <c r="F13" s="62">
        <f t="shared" si="0"/>
        <v>432275</v>
      </c>
      <c r="G13" s="74">
        <f>F13*100/F28</f>
        <v>28.556291474375907</v>
      </c>
    </row>
    <row r="14" spans="1:7" ht="19.5" customHeight="1">
      <c r="A14" s="28" t="s">
        <v>26</v>
      </c>
      <c r="B14" s="25" t="s">
        <v>36</v>
      </c>
      <c r="C14" s="73" t="s">
        <v>105</v>
      </c>
      <c r="D14" s="71">
        <f>'[3]MOPS'!D12+'[3]Żłobek'!D12+'[3]OaO'!D12</f>
        <v>155728</v>
      </c>
      <c r="E14" s="71">
        <f>'[3]MOPS'!E12+'[3]Żłobek'!E12+'[3]OaO'!E12</f>
        <v>107437</v>
      </c>
      <c r="F14" s="62">
        <f t="shared" si="0"/>
        <v>48291</v>
      </c>
      <c r="G14" s="74">
        <f>F14*100/F28</f>
        <v>3.1901263584271287</v>
      </c>
    </row>
    <row r="15" spans="1:7" ht="19.5" customHeight="1">
      <c r="A15" s="28" t="s">
        <v>35</v>
      </c>
      <c r="B15" s="27" t="s">
        <v>38</v>
      </c>
      <c r="C15" s="73">
        <v>0</v>
      </c>
      <c r="D15" s="73">
        <f>'[3]MOPS'!D13+'[3]Żłobek'!D13+'[3]OaO'!D13</f>
        <v>30348</v>
      </c>
      <c r="E15" s="73">
        <f>'[3]MOPS'!E13+'[3]Żłobek'!E13+'[3]OaO'!E13</f>
        <v>19762</v>
      </c>
      <c r="F15" s="62">
        <f t="shared" si="0"/>
        <v>10586</v>
      </c>
      <c r="G15" s="74">
        <f>F15*100/F28</f>
        <v>0.6993161796258015</v>
      </c>
    </row>
    <row r="16" spans="1:7" ht="19.5" customHeight="1">
      <c r="A16" s="28" t="s">
        <v>37</v>
      </c>
      <c r="B16" s="27" t="s">
        <v>40</v>
      </c>
      <c r="C16" s="73">
        <v>0</v>
      </c>
      <c r="D16" s="73">
        <f>'[3]MOPS'!D14+'[3]Żłobek'!D14+'[3]OaO'!D14</f>
        <v>861395.49</v>
      </c>
      <c r="E16" s="73">
        <f>'[3]MOPS'!E14+'[3]Żłobek'!E14+'[3]OaO'!E14</f>
        <v>553407</v>
      </c>
      <c r="F16" s="62">
        <f t="shared" si="0"/>
        <v>307988.49</v>
      </c>
      <c r="G16" s="74">
        <f>F16*100/F28</f>
        <v>20.34586569011141</v>
      </c>
    </row>
    <row r="17" spans="1:7" ht="19.5" customHeight="1">
      <c r="A17" s="28" t="s">
        <v>39</v>
      </c>
      <c r="B17" s="111" t="s">
        <v>42</v>
      </c>
      <c r="C17" s="73">
        <v>0</v>
      </c>
      <c r="D17" s="73">
        <f>'[3]MOPS'!D15+'[3]Żłobek'!D15+'[3]OaO'!D15</f>
        <v>86838</v>
      </c>
      <c r="E17" s="73">
        <f>'[3]MOPS'!E15+'[3]Żłobek'!E15+'[3]OaO'!E15</f>
        <v>38395</v>
      </c>
      <c r="F17" s="62">
        <f t="shared" si="0"/>
        <v>48443</v>
      </c>
      <c r="G17" s="74">
        <f>F17*100/F28</f>
        <v>3.2001675505018614</v>
      </c>
    </row>
    <row r="18" spans="1:7" ht="19.5" customHeight="1">
      <c r="A18" s="28" t="s">
        <v>41</v>
      </c>
      <c r="B18" s="27" t="s">
        <v>44</v>
      </c>
      <c r="C18" s="73">
        <v>0</v>
      </c>
      <c r="D18" s="73">
        <f>'[3]MOPS'!D16+'[3]Żłobek'!D16+'[3]OaO'!D16</f>
        <v>82219</v>
      </c>
      <c r="E18" s="73">
        <f>'[3]MOPS'!E16+'[3]Żłobek'!E16+'[3]OaO'!E16</f>
        <v>60589</v>
      </c>
      <c r="F18" s="62">
        <f t="shared" si="0"/>
        <v>21630</v>
      </c>
      <c r="G18" s="74">
        <f>F18*100/F28</f>
        <v>1.4288880564241533</v>
      </c>
    </row>
    <row r="19" spans="1:7" ht="19.5" customHeight="1">
      <c r="A19" s="28" t="s">
        <v>43</v>
      </c>
      <c r="B19" s="27" t="s">
        <v>46</v>
      </c>
      <c r="C19" s="73">
        <v>0</v>
      </c>
      <c r="D19" s="73">
        <f>'[3]MOPS'!D17+'[3]Żłobek'!D17+'[3]OaO'!D17</f>
        <v>289125</v>
      </c>
      <c r="E19" s="63">
        <f>'[3]MOPS'!E17+'[3]Żłobek'!E17+'[3]OaO'!E17</f>
        <v>222494</v>
      </c>
      <c r="F19" s="62">
        <f t="shared" si="0"/>
        <v>66631</v>
      </c>
      <c r="G19" s="74">
        <f>F19*100/F28</f>
        <v>4.401675454812657</v>
      </c>
    </row>
    <row r="20" spans="1:7" ht="19.5" customHeight="1">
      <c r="A20" s="28" t="s">
        <v>45</v>
      </c>
      <c r="B20" s="112" t="s">
        <v>48</v>
      </c>
      <c r="C20" s="113" t="s">
        <v>105</v>
      </c>
      <c r="D20" s="114">
        <f>SUM(D21:D22)</f>
        <v>1149021</v>
      </c>
      <c r="E20" s="114">
        <f>SUM(E21:E22)</f>
        <v>1148896</v>
      </c>
      <c r="F20" s="115">
        <f t="shared" si="0"/>
        <v>125</v>
      </c>
      <c r="G20" s="116">
        <f>F20*100/F28</f>
        <v>0.008257559271984242</v>
      </c>
    </row>
    <row r="21" spans="1:7" ht="17.25" customHeight="1">
      <c r="A21" s="30" t="s">
        <v>49</v>
      </c>
      <c r="B21" s="111" t="s">
        <v>50</v>
      </c>
      <c r="C21" s="117" t="s">
        <v>105</v>
      </c>
      <c r="D21" s="73">
        <f>'[3]MOPS'!D19+'[3]Żłobek'!D19+'[3]OaO'!D19</f>
        <v>11900</v>
      </c>
      <c r="E21" s="63">
        <f>'[3]MOPS'!E19+'[3]Żłobek'!E19+'[3]OaO'!E19</f>
        <v>11775</v>
      </c>
      <c r="F21" s="62">
        <f t="shared" si="0"/>
        <v>125</v>
      </c>
      <c r="G21" s="80">
        <f>F21*100/F28</f>
        <v>0.008257559271984242</v>
      </c>
    </row>
    <row r="22" spans="1:7" ht="17.25" customHeight="1">
      <c r="A22" s="30" t="s">
        <v>51</v>
      </c>
      <c r="B22" s="111" t="s">
        <v>52</v>
      </c>
      <c r="C22" s="117" t="s">
        <v>105</v>
      </c>
      <c r="D22" s="73">
        <f>'[3]MOPS'!D20+'[3]Żłobek'!D20+'[3]OaO'!D20</f>
        <v>1137121</v>
      </c>
      <c r="E22" s="63">
        <f>'[3]MOPS'!E20+'[3]Żłobek'!E20+'[3]OaO'!E20</f>
        <v>1137121</v>
      </c>
      <c r="F22" s="62">
        <f t="shared" si="0"/>
        <v>0</v>
      </c>
      <c r="G22" s="80">
        <f>F22*100/F28</f>
        <v>0</v>
      </c>
    </row>
    <row r="23" spans="1:7" ht="19.5" customHeight="1" thickBot="1">
      <c r="A23" s="29" t="s">
        <v>47</v>
      </c>
      <c r="B23" s="118" t="s">
        <v>54</v>
      </c>
      <c r="C23" s="82" t="s">
        <v>105</v>
      </c>
      <c r="D23" s="83">
        <f>'[3]MOPS'!D21+'[3]Żłobek'!D21+'[3]OaO'!D21</f>
        <v>288086</v>
      </c>
      <c r="E23" s="77">
        <f>'[3]MOPS'!E21+'[3]Żłobek'!E21+'[3]OaO'!E21</f>
        <v>0</v>
      </c>
      <c r="F23" s="77">
        <f t="shared" si="0"/>
        <v>288086</v>
      </c>
      <c r="G23" s="84">
        <f>F23*100/F28</f>
        <v>19.03109776343082</v>
      </c>
    </row>
    <row r="24" spans="1:7" ht="23.25" customHeight="1" thickBot="1" thickTop="1">
      <c r="A24" s="349" t="s">
        <v>1</v>
      </c>
      <c r="B24" s="350"/>
      <c r="C24" s="110">
        <f>SUM(C6:C13)+C15+C16+C17+C18+C19</f>
        <v>0</v>
      </c>
      <c r="D24" s="78">
        <f>SUM(D6:D19)+D21+D22+D23</f>
        <v>4419466.49</v>
      </c>
      <c r="E24" s="78">
        <f>SUM(E6:E19)+E21+E22+E23</f>
        <v>2925206</v>
      </c>
      <c r="F24" s="34">
        <f t="shared" si="0"/>
        <v>1494260.4900000002</v>
      </c>
      <c r="G24" s="119">
        <f>F24*100/F28</f>
        <v>98.71155651167376</v>
      </c>
    </row>
    <row r="25" spans="1:7" ht="19.5" customHeight="1" thickTop="1">
      <c r="A25" s="45" t="s">
        <v>53</v>
      </c>
      <c r="B25" s="120" t="s">
        <v>56</v>
      </c>
      <c r="C25" s="86" t="s">
        <v>105</v>
      </c>
      <c r="D25" s="71">
        <f>'[3]MOPS'!D23+'[3]Żłobek'!D23+'[3]OaO'!D23</f>
        <v>130494</v>
      </c>
      <c r="E25" s="62">
        <f>'[3]MOPS'!E23+'[3]Żłobek'!E23+'[3]OaO'!E23</f>
        <v>110990</v>
      </c>
      <c r="F25" s="62">
        <f t="shared" si="0"/>
        <v>19504</v>
      </c>
      <c r="G25" s="121">
        <f>F25*100/F28</f>
        <v>1.2884434883262452</v>
      </c>
    </row>
    <row r="26" spans="1:7" ht="19.5" customHeight="1">
      <c r="A26" s="28" t="s">
        <v>55</v>
      </c>
      <c r="B26" s="122" t="s">
        <v>58</v>
      </c>
      <c r="C26" s="86" t="s">
        <v>105</v>
      </c>
      <c r="D26" s="73">
        <f>'[3]MOPS'!D24+'[3]Żłobek'!D24+'[3]OaO'!D24</f>
        <v>0</v>
      </c>
      <c r="E26" s="63">
        <f>'[3]MOPS'!E24+'[3]Żłobek'!E24+'[3]OaO'!E24</f>
        <v>0</v>
      </c>
      <c r="F26" s="62">
        <f t="shared" si="0"/>
        <v>0</v>
      </c>
      <c r="G26" s="72">
        <f>F26*100/F28</f>
        <v>0</v>
      </c>
    </row>
    <row r="27" spans="1:7" ht="19.5" customHeight="1" thickBot="1">
      <c r="A27" s="29" t="s">
        <v>57</v>
      </c>
      <c r="B27" s="123" t="s">
        <v>60</v>
      </c>
      <c r="C27" s="86" t="s">
        <v>105</v>
      </c>
      <c r="D27" s="83">
        <f>'[3]MOPS'!D25+'[3]Żłobek'!D25+'[3]OaO'!D25</f>
        <v>0</v>
      </c>
      <c r="E27" s="87">
        <f>'[3]MOPS'!E25+'[3]Żłobek'!E25+'[3]OaO'!E25</f>
        <v>0</v>
      </c>
      <c r="F27" s="62">
        <f t="shared" si="0"/>
        <v>0</v>
      </c>
      <c r="G27" s="84">
        <f>F27*100/F28</f>
        <v>0</v>
      </c>
    </row>
    <row r="28" spans="1:7" ht="30.75" customHeight="1" thickBot="1" thickTop="1">
      <c r="A28" s="351" t="s">
        <v>2</v>
      </c>
      <c r="B28" s="352"/>
      <c r="C28" s="124" t="s">
        <v>72</v>
      </c>
      <c r="D28" s="78">
        <f>D24+D25+D26+D27</f>
        <v>4549960.49</v>
      </c>
      <c r="E28" s="78">
        <f>E24+E25</f>
        <v>3036196</v>
      </c>
      <c r="F28" s="78">
        <f>F24+F25+F26+F27</f>
        <v>1513764.4900000002</v>
      </c>
      <c r="G28" s="119">
        <f>G24+G25+G26+G27</f>
        <v>100.00000000000001</v>
      </c>
    </row>
    <row r="29" ht="13.5" thickTop="1"/>
    <row r="30" ht="12.75">
      <c r="A30" s="357" t="s">
        <v>191</v>
      </c>
    </row>
    <row r="31" ht="12.75">
      <c r="A31" s="357" t="s">
        <v>192</v>
      </c>
    </row>
  </sheetData>
  <mergeCells count="9">
    <mergeCell ref="A28:B28"/>
    <mergeCell ref="A3:B4"/>
    <mergeCell ref="C3:C4"/>
    <mergeCell ref="D3:D4"/>
    <mergeCell ref="A1:G1"/>
    <mergeCell ref="F3:F4"/>
    <mergeCell ref="G3:G4"/>
    <mergeCell ref="A24:B24"/>
    <mergeCell ref="E3:E4"/>
  </mergeCells>
  <printOptions horizontalCentered="1"/>
  <pageMargins left="0.27" right="0.26" top="0.56" bottom="0.37" header="0.29" footer="0.5118110236220472"/>
  <pageSetup firstPageNumber="211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0">
      <selection activeCell="A23" sqref="A23:A24"/>
    </sheetView>
  </sheetViews>
  <sheetFormatPr defaultColWidth="9.140625" defaultRowHeight="12.75"/>
  <cols>
    <col min="1" max="1" width="4.8515625" style="51" customWidth="1"/>
    <col min="2" max="2" width="46.7109375" style="51" customWidth="1"/>
    <col min="3" max="5" width="21.140625" style="51" customWidth="1"/>
    <col min="6" max="6" width="11.00390625" style="51" customWidth="1"/>
    <col min="7" max="7" width="13.7109375" style="51" customWidth="1"/>
    <col min="8" max="16384" width="9.140625" style="51" customWidth="1"/>
  </cols>
  <sheetData>
    <row r="1" spans="1:7" s="50" customFormat="1" ht="20.25">
      <c r="A1" s="289" t="s">
        <v>182</v>
      </c>
      <c r="B1" s="289"/>
      <c r="C1" s="289"/>
      <c r="D1" s="289"/>
      <c r="E1" s="289"/>
      <c r="F1" s="289"/>
      <c r="G1" s="289"/>
    </row>
    <row r="2" ht="21" customHeight="1" thickBot="1">
      <c r="G2" s="125" t="s">
        <v>163</v>
      </c>
    </row>
    <row r="3" spans="1:7" ht="25.5" customHeight="1" thickBot="1" thickTop="1">
      <c r="A3" s="306" t="s">
        <v>75</v>
      </c>
      <c r="B3" s="307"/>
      <c r="C3" s="310" t="s">
        <v>76</v>
      </c>
      <c r="D3" s="311"/>
      <c r="E3" s="312"/>
      <c r="F3" s="313" t="s">
        <v>178</v>
      </c>
      <c r="G3" s="315" t="s">
        <v>68</v>
      </c>
    </row>
    <row r="4" spans="1:7" ht="31.5" customHeight="1" thickBot="1">
      <c r="A4" s="308"/>
      <c r="B4" s="309"/>
      <c r="C4" s="178" t="s">
        <v>77</v>
      </c>
      <c r="D4" s="178" t="s">
        <v>78</v>
      </c>
      <c r="E4" s="179" t="s">
        <v>181</v>
      </c>
      <c r="F4" s="314"/>
      <c r="G4" s="316"/>
    </row>
    <row r="5" spans="1:7" s="183" customFormat="1" ht="17.25" customHeight="1" thickBot="1" thickTop="1">
      <c r="A5" s="302">
        <v>1</v>
      </c>
      <c r="B5" s="303"/>
      <c r="C5" s="180">
        <v>2</v>
      </c>
      <c r="D5" s="180">
        <v>3</v>
      </c>
      <c r="E5" s="181">
        <v>4</v>
      </c>
      <c r="F5" s="181">
        <v>5</v>
      </c>
      <c r="G5" s="182">
        <v>6</v>
      </c>
    </row>
    <row r="6" spans="1:7" s="183" customFormat="1" ht="18" customHeight="1" thickBot="1" thickTop="1">
      <c r="A6" s="184" t="s">
        <v>8</v>
      </c>
      <c r="B6" s="185" t="s">
        <v>79</v>
      </c>
      <c r="C6" s="186">
        <f>C7+C8+C9+C10+C11</f>
        <v>3456</v>
      </c>
      <c r="D6" s="186">
        <f>D7+D8+D9+D10+D11</f>
        <v>3473</v>
      </c>
      <c r="E6" s="186">
        <f aca="true" t="shared" si="0" ref="E6:E20">D6-C6</f>
        <v>17</v>
      </c>
      <c r="F6" s="187">
        <f>D6/C6*100</f>
        <v>100.49189814814814</v>
      </c>
      <c r="G6" s="188">
        <f>D6*100/D21</f>
        <v>0.022780268470022597</v>
      </c>
    </row>
    <row r="7" spans="1:7" ht="18" customHeight="1">
      <c r="A7" s="189" t="s">
        <v>80</v>
      </c>
      <c r="B7" s="88" t="s">
        <v>81</v>
      </c>
      <c r="C7" s="89">
        <f>'[4]MOPS'!C5+'[4]Żłobek'!C5+'[4]Ośr. ad-opiek'!C5</f>
        <v>3456</v>
      </c>
      <c r="D7" s="89">
        <f>'[4]MOPS'!D5+'[4]Żłobek'!D5+'[4]Ośr. ad-opiek'!D5</f>
        <v>3473</v>
      </c>
      <c r="E7" s="90">
        <f t="shared" si="0"/>
        <v>17</v>
      </c>
      <c r="F7" s="91">
        <f>D7/C7*100</f>
        <v>100.49189814814814</v>
      </c>
      <c r="G7" s="92">
        <f aca="true" t="shared" si="1" ref="G7:G20">D7*100/$D$21</f>
        <v>0.022780268470022597</v>
      </c>
    </row>
    <row r="8" spans="1:7" ht="18" customHeight="1">
      <c r="A8" s="190" t="s">
        <v>82</v>
      </c>
      <c r="B8" s="93" t="s">
        <v>83</v>
      </c>
      <c r="C8" s="89">
        <f>'[4]MOPS'!C6+'[4]Żłobek'!C6+'[4]Ośr. ad-opiek'!C6</f>
        <v>0</v>
      </c>
      <c r="D8" s="89">
        <f>'[4]MOPS'!D6+'[4]Żłobek'!D6+'[4]Ośr. ad-opiek'!D6</f>
        <v>0</v>
      </c>
      <c r="E8" s="94">
        <f t="shared" si="0"/>
        <v>0</v>
      </c>
      <c r="F8" s="95">
        <v>0</v>
      </c>
      <c r="G8" s="96">
        <f t="shared" si="1"/>
        <v>0</v>
      </c>
    </row>
    <row r="9" spans="1:7" ht="18" customHeight="1">
      <c r="A9" s="190" t="s">
        <v>84</v>
      </c>
      <c r="B9" s="93" t="s">
        <v>85</v>
      </c>
      <c r="C9" s="89">
        <f>'[4]MOPS'!C7+'[4]Żłobek'!C7+'[4]Ośr. ad-opiek'!C7</f>
        <v>0</v>
      </c>
      <c r="D9" s="89">
        <f>'[4]MOPS'!D7+'[4]Żłobek'!D7+'[4]Ośr. ad-opiek'!D7</f>
        <v>0</v>
      </c>
      <c r="E9" s="89">
        <f t="shared" si="0"/>
        <v>0</v>
      </c>
      <c r="F9" s="91">
        <v>0</v>
      </c>
      <c r="G9" s="97">
        <f t="shared" si="1"/>
        <v>0</v>
      </c>
    </row>
    <row r="10" spans="1:7" ht="18" customHeight="1">
      <c r="A10" s="190" t="s">
        <v>86</v>
      </c>
      <c r="B10" s="93" t="s">
        <v>87</v>
      </c>
      <c r="C10" s="89">
        <f>'[4]MOPS'!C8+'[4]Żłobek'!C8+'[4]Ośr. ad-opiek'!C8</f>
        <v>0</v>
      </c>
      <c r="D10" s="89">
        <f>'[4]MOPS'!D8+'[4]Żłobek'!D8+'[4]Ośr. ad-opiek'!D8</f>
        <v>0</v>
      </c>
      <c r="E10" s="94">
        <f t="shared" si="0"/>
        <v>0</v>
      </c>
      <c r="F10" s="94">
        <v>0</v>
      </c>
      <c r="G10" s="96">
        <f t="shared" si="1"/>
        <v>0</v>
      </c>
    </row>
    <row r="11" spans="1:7" ht="18" customHeight="1" thickBot="1">
      <c r="A11" s="191" t="s">
        <v>88</v>
      </c>
      <c r="B11" s="98" t="s">
        <v>89</v>
      </c>
      <c r="C11" s="90">
        <f>'[4]MOPS'!C9+'[4]Żłobek'!C9+'[4]Ośr. ad-opiek'!C9</f>
        <v>0</v>
      </c>
      <c r="D11" s="90">
        <f>'[4]MOPS'!D9+'[4]Żłobek'!D9+'[4]Ośr. ad-opiek'!D9</f>
        <v>0</v>
      </c>
      <c r="E11" s="90">
        <f t="shared" si="0"/>
        <v>0</v>
      </c>
      <c r="F11" s="91">
        <v>0</v>
      </c>
      <c r="G11" s="92">
        <f t="shared" si="1"/>
        <v>0</v>
      </c>
    </row>
    <row r="12" spans="1:7" s="183" customFormat="1" ht="18.75" customHeight="1" thickBot="1">
      <c r="A12" s="192" t="s">
        <v>26</v>
      </c>
      <c r="B12" s="193" t="s">
        <v>90</v>
      </c>
      <c r="C12" s="194">
        <f>C13+C14+C15+C16</f>
        <v>4282017</v>
      </c>
      <c r="D12" s="194">
        <f>D13+D14+D15+D16</f>
        <v>7886393</v>
      </c>
      <c r="E12" s="194">
        <f t="shared" si="0"/>
        <v>3604376</v>
      </c>
      <c r="F12" s="195">
        <f>D12/C12*100</f>
        <v>184.17472420123505</v>
      </c>
      <c r="G12" s="196">
        <f t="shared" si="1"/>
        <v>51.72880788946355</v>
      </c>
    </row>
    <row r="13" spans="1:7" ht="18" customHeight="1">
      <c r="A13" s="189" t="s">
        <v>80</v>
      </c>
      <c r="B13" s="88" t="s">
        <v>91</v>
      </c>
      <c r="C13" s="89">
        <f>'[4]MOPS'!C11+'[4]Żłobek'!C11+'[4]Ośr. ad-opiek'!C11</f>
        <v>3216</v>
      </c>
      <c r="D13" s="89">
        <f>'[4]MOPS'!D11+'[4]Żłobek'!D11+'[4]Ośr. ad-opiek'!D11</f>
        <v>2413</v>
      </c>
      <c r="E13" s="89">
        <f t="shared" si="0"/>
        <v>-803</v>
      </c>
      <c r="F13" s="89">
        <f>D13/C13*100</f>
        <v>75.03109452736318</v>
      </c>
      <c r="G13" s="97">
        <f t="shared" si="1"/>
        <v>0.01582746553935057</v>
      </c>
    </row>
    <row r="14" spans="1:7" ht="18" customHeight="1">
      <c r="A14" s="190" t="s">
        <v>82</v>
      </c>
      <c r="B14" s="93" t="s">
        <v>92</v>
      </c>
      <c r="C14" s="94">
        <f>'[4]MOPS'!C12+'[4]Żłobek'!C12+'[4]Ośr. ad-opiek'!C12</f>
        <v>570</v>
      </c>
      <c r="D14" s="94">
        <f>'[4]MOPS'!D12+'[4]Żłobek'!D12+'[4]Ośr. ad-opiek'!D12</f>
        <v>1089</v>
      </c>
      <c r="E14" s="89">
        <f t="shared" si="0"/>
        <v>519</v>
      </c>
      <c r="F14" s="94">
        <f>D14/C14*100</f>
        <v>191.05263157894737</v>
      </c>
      <c r="G14" s="96">
        <f t="shared" si="1"/>
        <v>0.007143021124058338</v>
      </c>
    </row>
    <row r="15" spans="1:7" ht="18" customHeight="1">
      <c r="A15" s="190" t="s">
        <v>84</v>
      </c>
      <c r="B15" s="93" t="s">
        <v>93</v>
      </c>
      <c r="C15" s="94">
        <f>'[4]MOPS'!C13+'[4]Żłobek'!C13+'[4]Ośr. ad-opiek'!C13</f>
        <v>0</v>
      </c>
      <c r="D15" s="94">
        <f>'[4]MOPS'!D13+'[4]Żłobek'!D13+'[4]Ośr. ad-opiek'!D13</f>
        <v>0</v>
      </c>
      <c r="E15" s="89">
        <f t="shared" si="0"/>
        <v>0</v>
      </c>
      <c r="F15" s="94">
        <v>0</v>
      </c>
      <c r="G15" s="96">
        <f t="shared" si="1"/>
        <v>0</v>
      </c>
    </row>
    <row r="16" spans="1:7" ht="18" customHeight="1" thickBot="1">
      <c r="A16" s="191" t="s">
        <v>86</v>
      </c>
      <c r="B16" s="98" t="s">
        <v>94</v>
      </c>
      <c r="C16" s="90">
        <f>'[4]MOPS'!C14+'[4]Żłobek'!C14+'[4]Ośr. ad-opiek'!C14</f>
        <v>4278231</v>
      </c>
      <c r="D16" s="90">
        <f>'[4]MOPS'!D14+'[4]Żłobek'!D14+'[4]Ośr. ad-opiek'!D14</f>
        <v>7882891</v>
      </c>
      <c r="E16" s="99">
        <f t="shared" si="0"/>
        <v>3604660</v>
      </c>
      <c r="F16" s="91">
        <f>D16/C16*100</f>
        <v>184.255852477344</v>
      </c>
      <c r="G16" s="92">
        <f t="shared" si="1"/>
        <v>51.70583740280014</v>
      </c>
    </row>
    <row r="17" spans="1:7" s="183" customFormat="1" ht="18" customHeight="1" thickBot="1">
      <c r="A17" s="192" t="s">
        <v>35</v>
      </c>
      <c r="B17" s="193" t="s">
        <v>95</v>
      </c>
      <c r="C17" s="194">
        <f>C18+C19+C20</f>
        <v>9022802</v>
      </c>
      <c r="D17" s="194">
        <f>D18+D19</f>
        <v>7355784</v>
      </c>
      <c r="E17" s="194">
        <f t="shared" si="0"/>
        <v>-1667018</v>
      </c>
      <c r="F17" s="195">
        <f>D17/C17*100</f>
        <v>81.52438677031813</v>
      </c>
      <c r="G17" s="196">
        <f t="shared" si="1"/>
        <v>48.248411842066425</v>
      </c>
    </row>
    <row r="18" spans="1:7" ht="18" customHeight="1">
      <c r="A18" s="189" t="s">
        <v>80</v>
      </c>
      <c r="B18" s="88" t="s">
        <v>96</v>
      </c>
      <c r="C18" s="89">
        <f>'[4]MOPS'!C16+'[4]Żłobek'!C16+'[4]Ośr. ad-opiek'!C16</f>
        <v>4534</v>
      </c>
      <c r="D18" s="89">
        <f>'[4]MOPS'!D16+'[4]Żłobek'!D16+'[4]Ośr. ad-opiek'!D16</f>
        <v>4598</v>
      </c>
      <c r="E18" s="89">
        <f t="shared" si="0"/>
        <v>64</v>
      </c>
      <c r="F18" s="89">
        <f>D18/C18*100</f>
        <v>101.41155712395235</v>
      </c>
      <c r="G18" s="97">
        <f t="shared" si="1"/>
        <v>0.03015942252380187</v>
      </c>
    </row>
    <row r="19" spans="1:7" ht="18" customHeight="1">
      <c r="A19" s="190" t="s">
        <v>82</v>
      </c>
      <c r="B19" s="93" t="s">
        <v>97</v>
      </c>
      <c r="C19" s="94">
        <f>'[4]MOPS'!C17+'[4]Żłobek'!C17+'[4]Ośr. ad-opiek'!C17</f>
        <v>9018268</v>
      </c>
      <c r="D19" s="94">
        <f>'[4]MOPS'!D17+'[4]Żłobek'!D17+'[4]Ośr. ad-opiek'!D17</f>
        <v>7351186</v>
      </c>
      <c r="E19" s="94">
        <f t="shared" si="0"/>
        <v>-1667082</v>
      </c>
      <c r="F19" s="94">
        <f>D19/C19*100</f>
        <v>81.51438835040166</v>
      </c>
      <c r="G19" s="96">
        <f t="shared" si="1"/>
        <v>48.21825241954262</v>
      </c>
    </row>
    <row r="20" spans="1:7" ht="18" customHeight="1" thickBot="1">
      <c r="A20" s="197" t="s">
        <v>84</v>
      </c>
      <c r="B20" s="100" t="s">
        <v>98</v>
      </c>
      <c r="C20" s="101">
        <f>'[4]MOPS'!C18+'[4]Żłobek'!C18+'[4]Ośr. ad-opiek'!C18</f>
        <v>0</v>
      </c>
      <c r="D20" s="101">
        <f>'[4]MOPS'!D18+'[4]Żłobek'!D18+'[4]Ośr. ad-opiek'!D18</f>
        <v>0</v>
      </c>
      <c r="E20" s="102">
        <f t="shared" si="0"/>
        <v>0</v>
      </c>
      <c r="F20" s="198">
        <v>0</v>
      </c>
      <c r="G20" s="103">
        <f t="shared" si="1"/>
        <v>0</v>
      </c>
    </row>
    <row r="21" spans="1:7" s="183" customFormat="1" ht="27.75" customHeight="1" thickBot="1" thickTop="1">
      <c r="A21" s="304" t="s">
        <v>99</v>
      </c>
      <c r="B21" s="305"/>
      <c r="C21" s="104">
        <f>C6+C12+C17</f>
        <v>13308275</v>
      </c>
      <c r="D21" s="104">
        <f>D6+D12+D17</f>
        <v>15245650</v>
      </c>
      <c r="E21" s="105">
        <f>D21-C21</f>
        <v>1937375</v>
      </c>
      <c r="F21" s="105">
        <f>D21/C21*100</f>
        <v>114.55767182448515</v>
      </c>
      <c r="G21" s="106">
        <f>G6+G12+G17</f>
        <v>100</v>
      </c>
    </row>
    <row r="22" ht="13.5" thickTop="1"/>
    <row r="23" ht="12.75">
      <c r="A23" s="357" t="s">
        <v>191</v>
      </c>
    </row>
    <row r="24" ht="12.75">
      <c r="A24" s="357" t="s">
        <v>192</v>
      </c>
    </row>
  </sheetData>
  <mergeCells count="7">
    <mergeCell ref="A5:B5"/>
    <mergeCell ref="A21:B21"/>
    <mergeCell ref="A1:G1"/>
    <mergeCell ref="A3:B4"/>
    <mergeCell ref="C3:E3"/>
    <mergeCell ref="F3:F4"/>
    <mergeCell ref="G3:G4"/>
  </mergeCells>
  <printOptions horizontalCentered="1"/>
  <pageMargins left="0.42" right="0.57" top="0.75" bottom="0.984251968503937" header="0.32" footer="0.5118110236220472"/>
  <pageSetup firstPageNumber="21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Barańska</dc:creator>
  <cp:keywords/>
  <dc:description/>
  <cp:lastModifiedBy>Mioduszewska</cp:lastModifiedBy>
  <cp:lastPrinted>2007-11-13T10:29:51Z</cp:lastPrinted>
  <dcterms:created xsi:type="dcterms:W3CDTF">2006-10-30T10:52:27Z</dcterms:created>
  <dcterms:modified xsi:type="dcterms:W3CDTF">2007-11-22T13:12:46Z</dcterms:modified>
  <cp:category/>
  <cp:version/>
  <cp:contentType/>
  <cp:contentStatus/>
</cp:coreProperties>
</file>