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<sst xmlns="http://schemas.openxmlformats.org/spreadsheetml/2006/main" count="102" uniqueCount="71">
  <si>
    <t xml:space="preserve">                Tabela nr 2</t>
  </si>
  <si>
    <t xml:space="preserve">REALIZACJA  PLANU  DOCHODÓW  MIASTA  KOSZALINA  ZA  I  PÓŁROCZE  2008  ROKU                                                                                                               </t>
  </si>
  <si>
    <t xml:space="preserve">   wg działów klasyfikacji budżetowej z podziałem na zadania własne, zlecone i porozumienia z organami administracji rządowej </t>
  </si>
  <si>
    <t xml:space="preserve">                               w złotych</t>
  </si>
  <si>
    <t xml:space="preserve">Wykonanie </t>
  </si>
  <si>
    <t>OGÓŁEM</t>
  </si>
  <si>
    <t xml:space="preserve">GMINA </t>
  </si>
  <si>
    <t>POWIAT</t>
  </si>
  <si>
    <t xml:space="preserve">Dział </t>
  </si>
  <si>
    <t>Wyszczególnienie</t>
  </si>
  <si>
    <t xml:space="preserve">   2000r.             </t>
  </si>
  <si>
    <t>Plan pierwotny</t>
  </si>
  <si>
    <t>Plan po zmianach</t>
  </si>
  <si>
    <t xml:space="preserve">Wykonanie                         </t>
  </si>
  <si>
    <r>
      <t xml:space="preserve">%          </t>
    </r>
    <r>
      <rPr>
        <sz val="8"/>
        <rFont val="Times New Roman"/>
        <family val="1"/>
      </rPr>
      <t xml:space="preserve"> wyk.           planu </t>
    </r>
  </si>
  <si>
    <t>Struktura                     %</t>
  </si>
  <si>
    <r>
      <t xml:space="preserve">%              </t>
    </r>
    <r>
      <rPr>
        <sz val="8"/>
        <rFont val="Times New Roman"/>
        <family val="1"/>
      </rPr>
      <t>wyk.           planu</t>
    </r>
  </si>
  <si>
    <t xml:space="preserve">Wykonanie                                      </t>
  </si>
  <si>
    <r>
      <t xml:space="preserve">%               </t>
    </r>
    <r>
      <rPr>
        <sz val="8"/>
        <rFont val="Times New Roman"/>
        <family val="1"/>
      </rPr>
      <t>wyk.           planu</t>
    </r>
  </si>
  <si>
    <t>010</t>
  </si>
  <si>
    <t>ROLNICTWO I ŁOWIECTWO</t>
  </si>
  <si>
    <t xml:space="preserve"> - zlecone</t>
  </si>
  <si>
    <t>600</t>
  </si>
  <si>
    <t>TRANSPORT I ŁĄCZNOŚĆ</t>
  </si>
  <si>
    <t xml:space="preserve"> - własne</t>
  </si>
  <si>
    <t xml:space="preserve"> - porozumienia z organami
   administracji rządowej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</si>
  <si>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</si>
  <si>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</si>
  <si>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</si>
  <si>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</si>
  <si>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</si>
  <si>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</si>
  <si>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</si>
  <si>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</si>
  <si>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 xml:space="preserve"> - własne </t>
  </si>
  <si>
    <t>751</t>
  </si>
  <si>
    <t>URZĘDY NACZELNYCH ORGANÓW WŁADZY PAŃSTWOWEJ, KONTROLI I OCHRONY PRAWA ORAZ SĄDOWNICTWA</t>
  </si>
  <si>
    <t>własne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</si>
  <si>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</si>
  <si>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</si>
  <si>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</si>
  <si>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</si>
  <si>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</si>
  <si>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</si>
  <si>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</si>
  <si>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</si>
  <si>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</si>
  <si>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</si>
  <si>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na podstawie porozumień</t>
  </si>
  <si>
    <t>852</t>
  </si>
  <si>
    <t>POMOC SPOŁECZNA</t>
  </si>
  <si>
    <t xml:space="preserve"> - własne, w tym:</t>
  </si>
  <si>
    <t xml:space="preserve">   porozumienia z jednostkami 
   samorządu terytorialnego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</si>
  <si>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</si>
  <si>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</si>
  <si>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</si>
  <si>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</si>
  <si>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</si>
  <si>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</si>
  <si>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zlecone</t>
  </si>
  <si>
    <t>921</t>
  </si>
  <si>
    <t>KULTURA I OCHRONA DZIEDZICTWA NARODOWEGO</t>
  </si>
  <si>
    <t>926</t>
  </si>
  <si>
    <t>KULTURA FIZYCZNA I SPORT</t>
  </si>
  <si>
    <r>
      <t xml:space="preserve"> ZADANIA WŁASNE, </t>
    </r>
    <r>
      <rPr>
        <sz val="9"/>
        <rFont val="Times New Roman CE"/>
        <family val="0"/>
      </rPr>
      <t>w tym:</t>
    </r>
  </si>
  <si>
    <t>porozumienia z jednostkami samorządu terytorialnego</t>
  </si>
  <si>
    <t xml:space="preserve"> ZADANIA ZLECONE</t>
  </si>
  <si>
    <t>ZADANIA REALIZOWANE ZA PODSTAWIE POROZUMIEŃ Z ORGANAMI ADMINISTRACJI RZĄDOWEJ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</si>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</sst>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"/>
  </numFmts>
  <fonts count="28">
    <font>
      <sz val="10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 CE"/>
      <family val="1"/>
    </font>
    <font>
      <sz val="9"/>
      <name val="Times New Roman CE"/>
      <family val="0"/>
    </font>
    <font>
      <i/>
      <sz val="9"/>
      <name val="Times New Roman CE"/>
      <family val="1"/>
    </font>
    <font>
      <i/>
      <sz val="9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4" fillId="0" borderId="0" xfId="0" applyFont="1" applyAlignment="1">
      <alignment horizontal="centerContinuous" vertical="center" wrapText="1"/>
    </xf>
    <xf numFmtId="166" fontId="5" fillId="0" borderId="0" xfId="0" applyFont="1" applyAlignment="1">
      <alignment horizontal="centerContinuous" vertical="center" wrapText="1"/>
    </xf>
    <xf numFmtId="166" fontId="6" fillId="0" borderId="0" xfId="0" applyFont="1" applyAlignment="1">
      <alignment horizontal="centerContinuous" vertical="center" wrapText="1"/>
    </xf>
    <xf numFmtId="166" fontId="7" fillId="0" borderId="0" xfId="0" applyFont="1" applyAlignment="1">
      <alignment horizontal="centerContinuous" vertical="center" wrapText="1"/>
    </xf>
    <xf numFmtId="164" fontId="8" fillId="0" borderId="0" xfId="0" applyFont="1" applyAlignment="1">
      <alignment horizontal="centerContinuous" vertical="center" wrapText="1"/>
    </xf>
    <xf numFmtId="165" fontId="7" fillId="0" borderId="0" xfId="0" applyNumberFormat="1" applyFont="1" applyAlignment="1">
      <alignment horizontal="centerContinuous" vertical="center" wrapText="1"/>
    </xf>
    <xf numFmtId="164" fontId="7" fillId="0" borderId="0" xfId="0" applyFont="1" applyAlignment="1">
      <alignment horizontal="centerContinuous" vertical="center" wrapText="1"/>
    </xf>
    <xf numFmtId="166" fontId="9" fillId="0" borderId="0" xfId="0" applyFont="1" applyAlignment="1">
      <alignment horizontal="centerContinuous" vertical="center" wrapText="1"/>
    </xf>
    <xf numFmtId="164" fontId="9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166" fontId="1" fillId="0" borderId="0" xfId="0" applyFont="1" applyAlignment="1">
      <alignment horizontal="centerContinuous"/>
    </xf>
    <xf numFmtId="166" fontId="1" fillId="0" borderId="0" xfId="0" applyFont="1" applyBorder="1" applyAlignment="1">
      <alignment horizontal="centerContinuous"/>
    </xf>
    <xf numFmtId="166" fontId="1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165" fontId="1" fillId="0" borderId="0" xfId="0" applyNumberFormat="1" applyFont="1" applyAlignment="1">
      <alignment horizontal="centerContinuous" vertical="top"/>
    </xf>
    <xf numFmtId="164" fontId="1" fillId="0" borderId="0" xfId="0" applyFont="1" applyBorder="1" applyAlignment="1">
      <alignment horizontal="centerContinuous"/>
    </xf>
    <xf numFmtId="164" fontId="10" fillId="0" borderId="0" xfId="0" applyFont="1" applyBorder="1" applyAlignment="1">
      <alignment horizontal="center"/>
    </xf>
    <xf numFmtId="166" fontId="11" fillId="0" borderId="1" xfId="0" applyFont="1" applyBorder="1" applyAlignment="1">
      <alignment horizontal="center" vertical="center"/>
    </xf>
    <xf numFmtId="166" fontId="11" fillId="0" borderId="2" xfId="0" applyFont="1" applyBorder="1" applyAlignment="1">
      <alignment horizontal="center" vertical="center"/>
    </xf>
    <xf numFmtId="166" fontId="11" fillId="0" borderId="3" xfId="0" applyFont="1" applyBorder="1" applyAlignment="1">
      <alignment horizontal="center" vertical="center"/>
    </xf>
    <xf numFmtId="166" fontId="11" fillId="0" borderId="4" xfId="0" applyFont="1" applyBorder="1" applyAlignment="1">
      <alignment horizontal="centerContinuous" vertical="center"/>
    </xf>
    <xf numFmtId="166" fontId="11" fillId="0" borderId="5" xfId="0" applyFont="1" applyBorder="1" applyAlignment="1">
      <alignment horizontal="centerContinuous" vertical="center"/>
    </xf>
    <xf numFmtId="166" fontId="11" fillId="0" borderId="5" xfId="0" applyFont="1" applyBorder="1" applyAlignment="1">
      <alignment horizontal="centerContinuous" vertical="center" wrapText="1"/>
    </xf>
    <xf numFmtId="164" fontId="12" fillId="0" borderId="5" xfId="0" applyFont="1" applyBorder="1" applyAlignment="1">
      <alignment horizontal="centerContinuous" vertical="center" wrapText="1"/>
    </xf>
    <xf numFmtId="165" fontId="11" fillId="0" borderId="6" xfId="0" applyNumberFormat="1" applyFont="1" applyBorder="1" applyAlignment="1">
      <alignment horizontal="centerContinuous" vertical="center" wrapText="1"/>
    </xf>
    <xf numFmtId="166" fontId="11" fillId="0" borderId="7" xfId="0" applyFont="1" applyBorder="1" applyAlignment="1">
      <alignment horizontal="centerContinuous" vertical="center" wrapText="1"/>
    </xf>
    <xf numFmtId="164" fontId="11" fillId="0" borderId="8" xfId="0" applyFont="1" applyBorder="1" applyAlignment="1">
      <alignment horizontal="centerContinuous" vertical="center" wrapText="1"/>
    </xf>
    <xf numFmtId="166" fontId="11" fillId="0" borderId="9" xfId="0" applyFont="1" applyBorder="1" applyAlignment="1">
      <alignment horizontal="centerContinuous" vertical="center" wrapText="1"/>
    </xf>
    <xf numFmtId="166" fontId="11" fillId="0" borderId="7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/>
    </xf>
    <xf numFmtId="49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166" fontId="1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5" fontId="17" fillId="0" borderId="17" xfId="0" applyNumberFormat="1" applyFont="1" applyBorder="1" applyAlignment="1">
      <alignment horizontal="center" vertical="center" wrapText="1"/>
    </xf>
    <xf numFmtId="166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7" fillId="0" borderId="19" xfId="0" applyFont="1" applyBorder="1" applyAlignment="1">
      <alignment horizontal="center" vertical="center"/>
    </xf>
    <xf numFmtId="3" fontId="17" fillId="0" borderId="20" xfId="0" applyFont="1" applyBorder="1" applyAlignment="1">
      <alignment horizontal="center" vertical="center"/>
    </xf>
    <xf numFmtId="3" fontId="17" fillId="0" borderId="21" xfId="0" applyFont="1" applyBorder="1" applyAlignment="1">
      <alignment horizontal="center" vertical="center"/>
    </xf>
    <xf numFmtId="3" fontId="17" fillId="0" borderId="22" xfId="0" applyFont="1" applyBorder="1" applyAlignment="1">
      <alignment horizontal="center" vertical="center"/>
    </xf>
    <xf numFmtId="3" fontId="17" fillId="0" borderId="23" xfId="0" applyFont="1" applyBorder="1" applyAlignment="1">
      <alignment horizontal="center" vertical="center"/>
    </xf>
    <xf numFmtId="3" fontId="17" fillId="0" borderId="24" xfId="0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3" fontId="17" fillId="0" borderId="20" xfId="0" applyFont="1" applyBorder="1" applyAlignment="1">
      <alignment horizontal="center" vertical="center"/>
    </xf>
    <xf numFmtId="3" fontId="17" fillId="0" borderId="20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3" fontId="18" fillId="0" borderId="2" xfId="0" applyFont="1" applyBorder="1" applyAlignment="1">
      <alignment horizontal="center" vertical="center"/>
    </xf>
    <xf numFmtId="3" fontId="18" fillId="0" borderId="3" xfId="0" applyFont="1" applyBorder="1" applyAlignment="1">
      <alignment horizontal="center" vertical="center"/>
    </xf>
    <xf numFmtId="3" fontId="18" fillId="0" borderId="26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27" xfId="0" applyNumberFormat="1" applyFont="1" applyBorder="1" applyAlignment="1">
      <alignment horizontal="right" vertical="center"/>
    </xf>
    <xf numFmtId="166" fontId="18" fillId="0" borderId="28" xfId="0" applyNumberFormat="1" applyFont="1" applyBorder="1" applyAlignment="1">
      <alignment vertical="center" wrapText="1"/>
    </xf>
    <xf numFmtId="165" fontId="18" fillId="0" borderId="2" xfId="0" applyNumberFormat="1" applyFont="1" applyBorder="1" applyAlignment="1">
      <alignment horizontal="right" vertical="center"/>
    </xf>
    <xf numFmtId="3" fontId="18" fillId="0" borderId="28" xfId="0" applyFont="1" applyBorder="1" applyAlignment="1">
      <alignment horizontal="right" vertical="center"/>
    </xf>
    <xf numFmtId="166" fontId="18" fillId="0" borderId="2" xfId="0" applyNumberFormat="1" applyFont="1" applyBorder="1" applyAlignment="1">
      <alignment vertical="center"/>
    </xf>
    <xf numFmtId="3" fontId="18" fillId="0" borderId="27" xfId="0" applyFont="1" applyBorder="1" applyAlignment="1">
      <alignment horizontal="center" vertical="center"/>
    </xf>
    <xf numFmtId="3" fontId="18" fillId="0" borderId="0" xfId="0" applyFont="1" applyAlignment="1">
      <alignment horizontal="center" vertical="center"/>
    </xf>
    <xf numFmtId="3" fontId="17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3" fontId="17" fillId="0" borderId="30" xfId="0" applyFont="1" applyBorder="1" applyAlignment="1">
      <alignment horizontal="center" vertical="center"/>
    </xf>
    <xf numFmtId="3" fontId="17" fillId="0" borderId="31" xfId="0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166" fontId="10" fillId="0" borderId="16" xfId="0" applyNumberFormat="1" applyFont="1" applyBorder="1" applyAlignment="1">
      <alignment vertical="center" wrapText="1"/>
    </xf>
    <xf numFmtId="165" fontId="17" fillId="0" borderId="17" xfId="0" applyNumberFormat="1" applyFont="1" applyBorder="1" applyAlignment="1">
      <alignment horizontal="center" vertical="center"/>
    </xf>
    <xf numFmtId="3" fontId="10" fillId="0" borderId="16" xfId="0" applyFont="1" applyBorder="1" applyAlignment="1">
      <alignment horizontal="right" vertical="center"/>
    </xf>
    <xf numFmtId="166" fontId="10" fillId="0" borderId="17" xfId="0" applyNumberFormat="1" applyFont="1" applyBorder="1" applyAlignment="1">
      <alignment vertical="center"/>
    </xf>
    <xf numFmtId="3" fontId="17" fillId="0" borderId="33" xfId="0" applyFont="1" applyBorder="1" applyAlignment="1">
      <alignment horizontal="center" vertical="center"/>
    </xf>
    <xf numFmtId="3" fontId="17" fillId="0" borderId="17" xfId="0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 wrapText="1"/>
    </xf>
    <xf numFmtId="164" fontId="18" fillId="0" borderId="36" xfId="0" applyNumberFormat="1" applyFont="1" applyBorder="1" applyAlignment="1">
      <alignment horizontal="right" vertical="center" wrapText="1"/>
    </xf>
    <xf numFmtId="3" fontId="18" fillId="0" borderId="37" xfId="0" applyNumberFormat="1" applyFont="1" applyBorder="1" applyAlignment="1">
      <alignment vertical="center" wrapText="1"/>
    </xf>
    <xf numFmtId="3" fontId="18" fillId="0" borderId="34" xfId="0" applyNumberFormat="1" applyFont="1" applyBorder="1" applyAlignment="1">
      <alignment vertical="center" wrapText="1"/>
    </xf>
    <xf numFmtId="3" fontId="18" fillId="0" borderId="38" xfId="0" applyNumberFormat="1" applyFont="1" applyBorder="1" applyAlignment="1">
      <alignment vertical="center" wrapText="1"/>
    </xf>
    <xf numFmtId="166" fontId="18" fillId="0" borderId="39" xfId="0" applyNumberFormat="1" applyFont="1" applyBorder="1" applyAlignment="1">
      <alignment vertical="center" wrapText="1"/>
    </xf>
    <xf numFmtId="165" fontId="18" fillId="0" borderId="35" xfId="0" applyNumberFormat="1" applyFont="1" applyBorder="1" applyAlignment="1">
      <alignment horizontal="right" vertical="center"/>
    </xf>
    <xf numFmtId="3" fontId="18" fillId="0" borderId="39" xfId="0" applyNumberFormat="1" applyFont="1" applyBorder="1" applyAlignment="1">
      <alignment vertical="center" wrapText="1"/>
    </xf>
    <xf numFmtId="166" fontId="18" fillId="0" borderId="35" xfId="0" applyNumberFormat="1" applyFont="1" applyBorder="1" applyAlignment="1">
      <alignment vertical="center"/>
    </xf>
    <xf numFmtId="3" fontId="18" fillId="0" borderId="38" xfId="0" applyNumberFormat="1" applyFont="1" applyBorder="1" applyAlignment="1">
      <alignment vertical="center"/>
    </xf>
    <xf numFmtId="166" fontId="18" fillId="0" borderId="35" xfId="0" applyNumberFormat="1" applyFont="1" applyBorder="1" applyAlignment="1">
      <alignment vertical="center" wrapText="1"/>
    </xf>
    <xf numFmtId="3" fontId="18" fillId="0" borderId="0" xfId="0" applyFont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64" fontId="10" fillId="0" borderId="41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43" xfId="0" applyFont="1" applyBorder="1" applyAlignment="1">
      <alignment vertical="center"/>
    </xf>
    <xf numFmtId="166" fontId="10" fillId="0" borderId="44" xfId="0" applyNumberFormat="1" applyFont="1" applyBorder="1" applyAlignment="1">
      <alignment vertical="center" wrapText="1"/>
    </xf>
    <xf numFmtId="165" fontId="10" fillId="0" borderId="11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vertical="center"/>
    </xf>
    <xf numFmtId="3" fontId="10" fillId="0" borderId="0" xfId="0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10" fillId="0" borderId="31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6" fontId="10" fillId="0" borderId="45" xfId="0" applyNumberFormat="1" applyFont="1" applyBorder="1" applyAlignment="1">
      <alignment vertical="center"/>
    </xf>
    <xf numFmtId="3" fontId="10" fillId="0" borderId="0" xfId="0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164" fontId="2" fillId="0" borderId="36" xfId="0" applyNumberFormat="1" applyFont="1" applyBorder="1" applyAlignment="1">
      <alignment horizontal="right" vertical="center"/>
    </xf>
    <xf numFmtId="3" fontId="18" fillId="0" borderId="38" xfId="0" applyFont="1" applyBorder="1" applyAlignment="1">
      <alignment vertical="center"/>
    </xf>
    <xf numFmtId="166" fontId="18" fillId="0" borderId="39" xfId="0" applyNumberFormat="1" applyFont="1" applyBorder="1" applyAlignment="1">
      <alignment vertical="center" wrapText="1"/>
    </xf>
    <xf numFmtId="165" fontId="18" fillId="0" borderId="35" xfId="0" applyNumberFormat="1" applyFont="1" applyBorder="1" applyAlignment="1">
      <alignment vertical="center" wrapText="1"/>
    </xf>
    <xf numFmtId="3" fontId="18" fillId="0" borderId="39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166" fontId="2" fillId="0" borderId="46" xfId="0" applyNumberFormat="1" applyFont="1" applyBorder="1" applyAlignment="1">
      <alignment vertical="center" wrapText="1"/>
    </xf>
    <xf numFmtId="3" fontId="1" fillId="0" borderId="0" xfId="0" applyFont="1" applyBorder="1" applyAlignment="1">
      <alignment horizontal="center" vertical="center"/>
    </xf>
    <xf numFmtId="3" fontId="1" fillId="0" borderId="32" xfId="0" applyNumberFormat="1" applyFont="1" applyBorder="1" applyAlignment="1">
      <alignment vertical="center" wrapText="1"/>
    </xf>
    <xf numFmtId="3" fontId="10" fillId="0" borderId="33" xfId="0" applyFont="1" applyBorder="1" applyAlignment="1">
      <alignment vertical="center"/>
    </xf>
    <xf numFmtId="166" fontId="10" fillId="0" borderId="45" xfId="0" applyNumberFormat="1" applyFont="1" applyBorder="1" applyAlignment="1">
      <alignment vertical="center" wrapText="1"/>
    </xf>
    <xf numFmtId="3" fontId="18" fillId="0" borderId="43" xfId="0" applyFont="1" applyBorder="1" applyAlignment="1">
      <alignment vertical="center" wrapText="1"/>
    </xf>
    <xf numFmtId="166" fontId="18" fillId="0" borderId="35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right" vertical="center"/>
    </xf>
    <xf numFmtId="165" fontId="10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0" xfId="0" applyFont="1" applyAlignment="1">
      <alignment horizontal="center" vertical="center"/>
    </xf>
    <xf numFmtId="0" fontId="18" fillId="0" borderId="35" xfId="0" applyFont="1" applyBorder="1" applyAlignment="1">
      <alignment vertical="center" wrapText="1"/>
    </xf>
    <xf numFmtId="164" fontId="18" fillId="0" borderId="36" xfId="0" applyNumberFormat="1" applyFont="1" applyBorder="1" applyAlignment="1">
      <alignment horizontal="right" vertical="center"/>
    </xf>
    <xf numFmtId="3" fontId="18" fillId="0" borderId="37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165" fontId="18" fillId="0" borderId="35" xfId="0" applyNumberFormat="1" applyFont="1" applyBorder="1" applyAlignment="1">
      <alignment vertical="center" wrapText="1"/>
    </xf>
    <xf numFmtId="3" fontId="18" fillId="0" borderId="36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3" fillId="0" borderId="11" xfId="0" applyNumberFormat="1" applyFont="1" applyBorder="1" applyAlignment="1">
      <alignment vertical="center" wrapText="1"/>
    </xf>
    <xf numFmtId="3" fontId="10" fillId="0" borderId="44" xfId="0" applyFont="1" applyBorder="1" applyAlignment="1">
      <alignment vertical="center"/>
    </xf>
    <xf numFmtId="49" fontId="10" fillId="0" borderId="40" xfId="0" applyNumberFormat="1" applyFont="1" applyBorder="1" applyAlignment="1">
      <alignment horizontal="center" vertical="center"/>
    </xf>
    <xf numFmtId="3" fontId="10" fillId="0" borderId="16" xfId="0" applyFont="1" applyBorder="1" applyAlignment="1">
      <alignment vertical="center"/>
    </xf>
    <xf numFmtId="165" fontId="10" fillId="0" borderId="11" xfId="0" applyNumberFormat="1" applyFont="1" applyBorder="1" applyAlignment="1">
      <alignment vertical="center" wrapText="1"/>
    </xf>
    <xf numFmtId="3" fontId="10" fillId="0" borderId="0" xfId="0" applyFont="1" applyAlignment="1">
      <alignment horizontal="center" vertical="center"/>
    </xf>
    <xf numFmtId="165" fontId="18" fillId="0" borderId="35" xfId="0" applyNumberFormat="1" applyFont="1" applyBorder="1" applyAlignment="1">
      <alignment vertical="center"/>
    </xf>
    <xf numFmtId="49" fontId="19" fillId="0" borderId="4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41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166" fontId="18" fillId="0" borderId="44" xfId="0" applyNumberFormat="1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3" fontId="2" fillId="0" borderId="0" xfId="0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30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Font="1" applyBorder="1" applyAlignment="1">
      <alignment vertical="center"/>
    </xf>
    <xf numFmtId="166" fontId="1" fillId="0" borderId="16" xfId="0" applyNumberFormat="1" applyFont="1" applyBorder="1" applyAlignment="1">
      <alignment vertical="center" wrapText="1"/>
    </xf>
    <xf numFmtId="165" fontId="1" fillId="0" borderId="17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166" fontId="10" fillId="0" borderId="17" xfId="0" applyNumberFormat="1" applyFont="1" applyBorder="1" applyAlignment="1">
      <alignment vertical="center"/>
    </xf>
    <xf numFmtId="165" fontId="18" fillId="0" borderId="35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 vertical="center"/>
    </xf>
    <xf numFmtId="165" fontId="10" fillId="0" borderId="45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49" fontId="12" fillId="0" borderId="4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21" fillId="0" borderId="41" xfId="0" applyNumberFormat="1" applyFont="1" applyBorder="1" applyAlignment="1">
      <alignment horizontal="right" vertical="center"/>
    </xf>
    <xf numFmtId="3" fontId="21" fillId="0" borderId="42" xfId="0" applyNumberFormat="1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3" fontId="21" fillId="0" borderId="43" xfId="0" applyFont="1" applyBorder="1" applyAlignment="1">
      <alignment vertical="center"/>
    </xf>
    <xf numFmtId="3" fontId="21" fillId="0" borderId="44" xfId="0" applyNumberFormat="1" applyFont="1" applyBorder="1" applyAlignment="1">
      <alignment vertical="center"/>
    </xf>
    <xf numFmtId="166" fontId="13" fillId="0" borderId="11" xfId="0" applyNumberFormat="1" applyFont="1" applyBorder="1" applyAlignment="1">
      <alignment vertical="center"/>
    </xf>
    <xf numFmtId="3" fontId="21" fillId="0" borderId="0" xfId="0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64" fontId="13" fillId="0" borderId="41" xfId="0" applyNumberFormat="1" applyFont="1" applyBorder="1" applyAlignment="1">
      <alignment horizontal="right" vertical="center"/>
    </xf>
    <xf numFmtId="3" fontId="18" fillId="0" borderId="34" xfId="0" applyFont="1" applyBorder="1" applyAlignment="1">
      <alignment vertical="center"/>
    </xf>
    <xf numFmtId="3" fontId="18" fillId="0" borderId="44" xfId="0" applyNumberFormat="1" applyFont="1" applyBorder="1" applyAlignment="1">
      <alignment vertical="center"/>
    </xf>
    <xf numFmtId="3" fontId="13" fillId="0" borderId="0" xfId="0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 shrinkToFit="1"/>
    </xf>
    <xf numFmtId="164" fontId="20" fillId="0" borderId="41" xfId="0" applyNumberFormat="1" applyFont="1" applyBorder="1" applyAlignment="1">
      <alignment horizontal="right" vertical="center"/>
    </xf>
    <xf numFmtId="3" fontId="20" fillId="0" borderId="42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3" fontId="20" fillId="0" borderId="43" xfId="0" applyFont="1" applyBorder="1" applyAlignment="1">
      <alignment vertical="center"/>
    </xf>
    <xf numFmtId="166" fontId="20" fillId="0" borderId="44" xfId="0" applyNumberFormat="1" applyFont="1" applyBorder="1" applyAlignment="1">
      <alignment vertical="center" wrapText="1"/>
    </xf>
    <xf numFmtId="165" fontId="20" fillId="0" borderId="11" xfId="0" applyNumberFormat="1" applyFont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166" fontId="20" fillId="0" borderId="11" xfId="0" applyNumberFormat="1" applyFont="1" applyBorder="1" applyAlignment="1">
      <alignment vertical="center"/>
    </xf>
    <xf numFmtId="166" fontId="20" fillId="0" borderId="11" xfId="0" applyNumberFormat="1" applyFont="1" applyBorder="1" applyAlignment="1">
      <alignment vertical="center"/>
    </xf>
    <xf numFmtId="49" fontId="18" fillId="0" borderId="40" xfId="0" applyNumberFormat="1" applyFont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0" xfId="0" applyNumberFormat="1" applyFont="1" applyBorder="1" applyAlignment="1">
      <alignment horizontal="right" vertical="center"/>
    </xf>
    <xf numFmtId="3" fontId="18" fillId="0" borderId="42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165" fontId="18" fillId="0" borderId="11" xfId="0" applyNumberFormat="1" applyFont="1" applyBorder="1" applyAlignment="1">
      <alignment vertical="center"/>
    </xf>
    <xf numFmtId="166" fontId="18" fillId="0" borderId="11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165" fontId="20" fillId="0" borderId="11" xfId="0" applyNumberFormat="1" applyFont="1" applyBorder="1" applyAlignment="1">
      <alignment vertical="center"/>
    </xf>
    <xf numFmtId="3" fontId="20" fillId="0" borderId="0" xfId="0" applyFont="1" applyAlignment="1">
      <alignment horizontal="center" vertical="center"/>
    </xf>
    <xf numFmtId="165" fontId="10" fillId="0" borderId="17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164" fontId="18" fillId="0" borderId="41" xfId="0" applyNumberFormat="1" applyFont="1" applyBorder="1" applyAlignment="1">
      <alignment horizontal="right" vertical="center"/>
    </xf>
    <xf numFmtId="166" fontId="18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164" fontId="20" fillId="0" borderId="30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165" fontId="19" fillId="0" borderId="17" xfId="0" applyNumberFormat="1" applyFont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166" fontId="10" fillId="0" borderId="17" xfId="0" applyNumberFormat="1" applyFont="1" applyBorder="1" applyAlignment="1">
      <alignment vertical="center"/>
    </xf>
    <xf numFmtId="166" fontId="20" fillId="0" borderId="45" xfId="0" applyNumberFormat="1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vertical="center" wrapText="1"/>
    </xf>
    <xf numFmtId="165" fontId="3" fillId="0" borderId="35" xfId="0" applyNumberFormat="1" applyFont="1" applyBorder="1" applyAlignment="1">
      <alignment vertical="center"/>
    </xf>
    <xf numFmtId="3" fontId="10" fillId="0" borderId="15" xfId="0" applyFont="1" applyBorder="1" applyAlignment="1">
      <alignment vertical="center"/>
    </xf>
    <xf numFmtId="166" fontId="10" fillId="0" borderId="18" xfId="0" applyNumberFormat="1" applyFont="1" applyBorder="1" applyAlignment="1">
      <alignment vertical="center" wrapText="1"/>
    </xf>
    <xf numFmtId="165" fontId="10" fillId="0" borderId="48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164" fontId="11" fillId="0" borderId="25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166" fontId="11" fillId="0" borderId="50" xfId="0" applyNumberFormat="1" applyFont="1" applyBorder="1" applyAlignment="1">
      <alignment vertical="center" wrapText="1"/>
    </xf>
    <xf numFmtId="165" fontId="11" fillId="0" borderId="51" xfId="0" applyNumberFormat="1" applyFont="1" applyBorder="1" applyAlignment="1">
      <alignment horizontal="right" vertical="center" wrapText="1"/>
    </xf>
    <xf numFmtId="166" fontId="11" fillId="0" borderId="52" xfId="0" applyNumberFormat="1" applyFont="1" applyBorder="1" applyAlignment="1">
      <alignment vertical="center"/>
    </xf>
    <xf numFmtId="3" fontId="11" fillId="0" borderId="0" xfId="0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6" fontId="3" fillId="0" borderId="44" xfId="0" applyNumberFormat="1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/>
    </xf>
    <xf numFmtId="166" fontId="3" fillId="0" borderId="45" xfId="0" applyNumberFormat="1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164" fontId="20" fillId="0" borderId="53" xfId="0" applyNumberFormat="1" applyFont="1" applyBorder="1" applyAlignment="1">
      <alignment horizontal="right" vertical="center"/>
    </xf>
    <xf numFmtId="3" fontId="20" fillId="0" borderId="43" xfId="0" applyNumberFormat="1" applyFont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3" fontId="3" fillId="0" borderId="5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66" fontId="3" fillId="0" borderId="18" xfId="0" applyNumberFormat="1" applyFont="1" applyBorder="1" applyAlignment="1">
      <alignment vertical="center" wrapText="1"/>
    </xf>
    <xf numFmtId="165" fontId="3" fillId="0" borderId="4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6" fontId="3" fillId="0" borderId="55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2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left" vertical="center" wrapText="1"/>
    </xf>
    <xf numFmtId="166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4" fillId="0" borderId="2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workbookViewId="0" topLeftCell="A56">
      <selection activeCell="A70" sqref="A70"/>
    </sheetView>
  </sheetViews>
  <sheetFormatPr defaultColWidth="9.125" defaultRowHeight="12.75"/>
  <cols>
    <col min="1" max="1" width="4.875" style="1" customWidth="1"/>
    <col min="2" max="2" width="26.25390625" style="1" customWidth="1"/>
    <col min="3" max="3" width="14.375" style="1" hidden="1" customWidth="1"/>
    <col min="4" max="4" width="12.25390625" style="1" customWidth="1"/>
    <col min="5" max="5" width="13.00390625" style="1" customWidth="1"/>
    <col min="6" max="6" width="13.125" style="1" customWidth="1"/>
    <col min="7" max="7" width="6.625" style="2" customWidth="1"/>
    <col min="8" max="8" width="6.25390625" style="3" customWidth="1"/>
    <col min="9" max="9" width="13.125" style="1" customWidth="1"/>
    <col min="10" max="10" width="12.625" style="1" customWidth="1"/>
    <col min="11" max="11" width="5.625" style="4" customWidth="1"/>
    <col min="12" max="12" width="13.125" style="1" customWidth="1"/>
    <col min="13" max="13" width="12.75390625" style="1" customWidth="1"/>
    <col min="14" max="14" width="4.75390625" style="4" customWidth="1"/>
    <col min="15" max="16384" width="10.00390625" style="1" customWidth="1"/>
  </cols>
  <sheetData>
    <row r="1" spans="13:14" ht="12.75">
      <c r="M1" s="281" t="s">
        <v>0</v>
      </c>
      <c r="N1" s="282"/>
    </row>
    <row r="2" spans="1:14" s="14" customFormat="1" ht="15.75" customHeight="1">
      <c r="A2" s="5" t="s">
        <v>1</v>
      </c>
      <c r="B2" s="6"/>
      <c r="C2" s="6"/>
      <c r="D2" s="7"/>
      <c r="E2" s="7"/>
      <c r="F2" s="8"/>
      <c r="G2" s="9"/>
      <c r="H2" s="10"/>
      <c r="I2" s="7"/>
      <c r="J2" s="8"/>
      <c r="K2" s="11"/>
      <c r="L2" s="7"/>
      <c r="M2" s="12"/>
      <c r="N2" s="13"/>
    </row>
    <row r="3" spans="1:14" s="14" customFormat="1" ht="15" customHeight="1">
      <c r="A3" s="5" t="s">
        <v>2</v>
      </c>
      <c r="B3" s="6"/>
      <c r="C3" s="6"/>
      <c r="D3" s="7"/>
      <c r="E3" s="7"/>
      <c r="F3" s="8"/>
      <c r="G3" s="9"/>
      <c r="H3" s="10"/>
      <c r="I3" s="7"/>
      <c r="J3" s="8"/>
      <c r="K3" s="11"/>
      <c r="L3" s="7"/>
      <c r="N3" s="13"/>
    </row>
    <row r="4" spans="1:14" ht="16.5" customHeight="1" thickBot="1">
      <c r="A4" s="15"/>
      <c r="B4" s="15"/>
      <c r="C4" s="15"/>
      <c r="D4" s="15"/>
      <c r="E4" s="16"/>
      <c r="F4" s="17"/>
      <c r="G4" s="18"/>
      <c r="H4" s="19"/>
      <c r="I4" s="17"/>
      <c r="J4" s="17"/>
      <c r="K4" s="20"/>
      <c r="L4" s="16"/>
      <c r="M4" s="21" t="s">
        <v>3</v>
      </c>
      <c r="N4" s="20"/>
    </row>
    <row r="5" spans="1:14" s="34" customFormat="1" ht="19.5" customHeight="1" thickTop="1">
      <c r="A5" s="22"/>
      <c r="B5" s="23"/>
      <c r="C5" s="24" t="s">
        <v>4</v>
      </c>
      <c r="D5" s="25" t="s">
        <v>5</v>
      </c>
      <c r="E5" s="26"/>
      <c r="F5" s="27"/>
      <c r="G5" s="28"/>
      <c r="H5" s="29"/>
      <c r="I5" s="30" t="s">
        <v>6</v>
      </c>
      <c r="J5" s="30"/>
      <c r="K5" s="31"/>
      <c r="L5" s="32" t="s">
        <v>7</v>
      </c>
      <c r="M5" s="33"/>
      <c r="N5" s="31"/>
    </row>
    <row r="6" spans="1:14" s="46" customFormat="1" ht="36.75" customHeight="1" thickBot="1">
      <c r="A6" s="35" t="s">
        <v>8</v>
      </c>
      <c r="B6" s="36" t="s">
        <v>9</v>
      </c>
      <c r="C6" s="37" t="s">
        <v>10</v>
      </c>
      <c r="D6" s="38" t="s">
        <v>11</v>
      </c>
      <c r="E6" s="39" t="s">
        <v>12</v>
      </c>
      <c r="F6" s="40" t="s">
        <v>13</v>
      </c>
      <c r="G6" s="41" t="s">
        <v>14</v>
      </c>
      <c r="H6" s="42" t="s">
        <v>15</v>
      </c>
      <c r="I6" s="43" t="s">
        <v>12</v>
      </c>
      <c r="J6" s="44" t="s">
        <v>13</v>
      </c>
      <c r="K6" s="45" t="s">
        <v>16</v>
      </c>
      <c r="L6" s="43" t="s">
        <v>12</v>
      </c>
      <c r="M6" s="44" t="s">
        <v>17</v>
      </c>
      <c r="N6" s="45" t="s">
        <v>18</v>
      </c>
    </row>
    <row r="7" spans="1:14" s="56" customFormat="1" ht="14.25" customHeight="1" thickBot="1" thickTop="1">
      <c r="A7" s="47">
        <v>1</v>
      </c>
      <c r="B7" s="48">
        <v>2</v>
      </c>
      <c r="C7" s="49">
        <v>3</v>
      </c>
      <c r="D7" s="50">
        <v>3</v>
      </c>
      <c r="E7" s="47">
        <v>4</v>
      </c>
      <c r="F7" s="51">
        <v>5</v>
      </c>
      <c r="G7" s="52">
        <v>6</v>
      </c>
      <c r="H7" s="53">
        <v>7</v>
      </c>
      <c r="I7" s="52">
        <v>8</v>
      </c>
      <c r="J7" s="52">
        <v>9</v>
      </c>
      <c r="K7" s="54">
        <v>10</v>
      </c>
      <c r="L7" s="51">
        <v>11</v>
      </c>
      <c r="M7" s="52">
        <v>12</v>
      </c>
      <c r="N7" s="55">
        <v>13</v>
      </c>
    </row>
    <row r="8" spans="1:14" s="68" customFormat="1" ht="17.25" customHeight="1" thickTop="1">
      <c r="A8" s="57" t="s">
        <v>19</v>
      </c>
      <c r="B8" s="58" t="s">
        <v>20</v>
      </c>
      <c r="C8" s="59"/>
      <c r="D8" s="60"/>
      <c r="E8" s="61">
        <f>E9</f>
        <v>1376</v>
      </c>
      <c r="F8" s="62">
        <f>F9</f>
        <v>1376</v>
      </c>
      <c r="G8" s="63">
        <f aca="true" t="shared" si="0" ref="G8:G64">F8/E8*100</f>
        <v>100</v>
      </c>
      <c r="H8" s="64">
        <f>F8/F62*100</f>
        <v>0.0008362766604968979</v>
      </c>
      <c r="I8" s="65">
        <f>I9</f>
        <v>1376</v>
      </c>
      <c r="J8" s="65">
        <f>J9</f>
        <v>1376</v>
      </c>
      <c r="K8" s="66">
        <f aca="true" t="shared" si="1" ref="K8:K16">J8/I8*100</f>
        <v>100</v>
      </c>
      <c r="L8" s="67"/>
      <c r="M8" s="67"/>
      <c r="N8" s="58"/>
    </row>
    <row r="9" spans="1:14" s="56" customFormat="1" ht="10.5" customHeight="1">
      <c r="A9" s="69"/>
      <c r="B9" s="70" t="s">
        <v>21</v>
      </c>
      <c r="C9" s="71"/>
      <c r="D9" s="72"/>
      <c r="E9" s="73">
        <f>I9+L9</f>
        <v>1376</v>
      </c>
      <c r="F9" s="74">
        <f>J9+M9</f>
        <v>1376</v>
      </c>
      <c r="G9" s="75">
        <f t="shared" si="0"/>
        <v>100</v>
      </c>
      <c r="H9" s="76"/>
      <c r="I9" s="77">
        <v>1376</v>
      </c>
      <c r="J9" s="77">
        <v>1376</v>
      </c>
      <c r="K9" s="78">
        <f t="shared" si="1"/>
        <v>100</v>
      </c>
      <c r="L9" s="79"/>
      <c r="M9" s="79"/>
      <c r="N9" s="80"/>
    </row>
    <row r="10" spans="1:14" s="93" customFormat="1" ht="13.5" customHeight="1">
      <c r="A10" s="81" t="s">
        <v>22</v>
      </c>
      <c r="B10" s="82" t="s">
        <v>23</v>
      </c>
      <c r="C10" s="83"/>
      <c r="D10" s="84">
        <f>D11</f>
        <v>19020</v>
      </c>
      <c r="E10" s="85">
        <f>E11+E12</f>
        <v>1676225</v>
      </c>
      <c r="F10" s="86">
        <f>F11+F12</f>
        <v>1663904</v>
      </c>
      <c r="G10" s="87">
        <f t="shared" si="0"/>
        <v>99.26495548032037</v>
      </c>
      <c r="H10" s="88">
        <f>F10/F62*100</f>
        <v>1.011252965485051</v>
      </c>
      <c r="I10" s="89">
        <f>I11</f>
        <v>25020</v>
      </c>
      <c r="J10" s="89">
        <f>J11</f>
        <v>13711</v>
      </c>
      <c r="K10" s="90">
        <f t="shared" si="1"/>
        <v>54.80015987210231</v>
      </c>
      <c r="L10" s="91">
        <f>L11+L12</f>
        <v>1651205</v>
      </c>
      <c r="M10" s="91">
        <f>M11+M12</f>
        <v>1650193</v>
      </c>
      <c r="N10" s="92">
        <f>M10/L10*100</f>
        <v>99.93871142589805</v>
      </c>
    </row>
    <row r="11" spans="1:14" s="106" customFormat="1" ht="13.5" customHeight="1">
      <c r="A11" s="94"/>
      <c r="B11" s="95" t="s">
        <v>24</v>
      </c>
      <c r="C11" s="96"/>
      <c r="D11" s="97">
        <v>19020</v>
      </c>
      <c r="E11" s="98">
        <f>I11+L11</f>
        <v>161225</v>
      </c>
      <c r="F11" s="99">
        <f>J11+M11</f>
        <v>147916</v>
      </c>
      <c r="G11" s="100">
        <f t="shared" si="0"/>
        <v>91.74507675608622</v>
      </c>
      <c r="H11" s="101"/>
      <c r="I11" s="102">
        <v>25020</v>
      </c>
      <c r="J11" s="102">
        <v>13711</v>
      </c>
      <c r="K11" s="103">
        <f t="shared" si="1"/>
        <v>54.80015987210231</v>
      </c>
      <c r="L11" s="104">
        <v>136205</v>
      </c>
      <c r="M11" s="102">
        <v>134205</v>
      </c>
      <c r="N11" s="105">
        <f>M11/L11*100</f>
        <v>98.53162512389413</v>
      </c>
    </row>
    <row r="12" spans="1:14" s="113" customFormat="1" ht="24.75" customHeight="1">
      <c r="A12" s="107"/>
      <c r="B12" s="108" t="s">
        <v>25</v>
      </c>
      <c r="C12" s="96"/>
      <c r="D12" s="109"/>
      <c r="E12" s="110">
        <f>I12+L12</f>
        <v>1515000</v>
      </c>
      <c r="F12" s="99">
        <f>J12+M12</f>
        <v>1515988</v>
      </c>
      <c r="G12" s="100">
        <f t="shared" si="0"/>
        <v>100.06521452145213</v>
      </c>
      <c r="H12" s="111"/>
      <c r="I12" s="102"/>
      <c r="J12" s="102"/>
      <c r="K12" s="112"/>
      <c r="L12" s="104">
        <v>1515000</v>
      </c>
      <c r="M12" s="102">
        <v>1515988</v>
      </c>
      <c r="N12" s="105">
        <f>M12/L12*100</f>
        <v>100.06521452145213</v>
      </c>
    </row>
    <row r="13" spans="1:14" s="124" customFormat="1" ht="12.75" customHeight="1">
      <c r="A13" s="114" t="s">
        <v>26</v>
      </c>
      <c r="B13" s="115" t="s">
        <v>27</v>
      </c>
      <c r="C13" s="116"/>
      <c r="D13" s="84"/>
      <c r="E13" s="85">
        <f>E14</f>
        <v>31151</v>
      </c>
      <c r="F13" s="117">
        <f>F14</f>
        <v>4153</v>
      </c>
      <c r="G13" s="118">
        <f t="shared" si="0"/>
        <v>13.331835254084941</v>
      </c>
      <c r="H13" s="119">
        <f>F13/F62*100</f>
        <v>0.0025240239615142565</v>
      </c>
      <c r="I13" s="120">
        <f>I14</f>
        <v>31151</v>
      </c>
      <c r="J13" s="120">
        <f>J14</f>
        <v>4153</v>
      </c>
      <c r="K13" s="90">
        <f>J13/I13*100</f>
        <v>13.331835254084941</v>
      </c>
      <c r="L13" s="121"/>
      <c r="M13" s="122"/>
      <c r="N13" s="123"/>
    </row>
    <row r="14" spans="1:14" s="106" customFormat="1" ht="13.5" customHeight="1">
      <c r="A14" s="94"/>
      <c r="B14" s="95" t="s">
        <v>24</v>
      </c>
      <c r="C14" s="96"/>
      <c r="D14" s="97"/>
      <c r="E14" s="125">
        <f>I14</f>
        <v>31151</v>
      </c>
      <c r="F14" s="126">
        <f>J14+M14</f>
        <v>4153</v>
      </c>
      <c r="G14" s="75">
        <f t="shared" si="0"/>
        <v>13.331835254084941</v>
      </c>
      <c r="H14" s="101"/>
      <c r="I14" s="102">
        <v>31151</v>
      </c>
      <c r="J14" s="102">
        <v>4153</v>
      </c>
      <c r="K14" s="103">
        <f>J14/I14*100</f>
        <v>13.331835254084941</v>
      </c>
      <c r="L14" s="104"/>
      <c r="M14" s="102"/>
      <c r="N14" s="127"/>
    </row>
    <row r="15" spans="1:14" s="93" customFormat="1" ht="23.25" customHeight="1">
      <c r="A15" s="81" t="s">
        <v>28</v>
      </c>
      <c r="B15" s="82" t="s">
        <v>29</v>
      </c>
      <c r="C15" s="83">
        <f>SUM(C16:C17)</f>
        <v>8857.257</v>
      </c>
      <c r="D15" s="84">
        <f>SUM(D16:D17)</f>
        <v>21834000</v>
      </c>
      <c r="E15" s="85">
        <f>I15+L15</f>
        <v>21434000</v>
      </c>
      <c r="F15" s="128">
        <f>SUM(F16:F17)</f>
        <v>9781495</v>
      </c>
      <c r="G15" s="118">
        <f t="shared" si="0"/>
        <v>45.63541569469068</v>
      </c>
      <c r="H15" s="119">
        <f>F15/F62*100</f>
        <v>5.944793585223186</v>
      </c>
      <c r="I15" s="89">
        <f>SUM(I16:I17)</f>
        <v>20596000</v>
      </c>
      <c r="J15" s="89">
        <f>SUM(J16:J17)</f>
        <v>8986630</v>
      </c>
      <c r="K15" s="129">
        <f t="shared" si="1"/>
        <v>43.632889881530396</v>
      </c>
      <c r="L15" s="86">
        <f>SUM(L16:L17)</f>
        <v>838000</v>
      </c>
      <c r="M15" s="89">
        <f>SUM(M16:M17)</f>
        <v>794865</v>
      </c>
      <c r="N15" s="92">
        <f>M15/L15*100</f>
        <v>94.85262529832936</v>
      </c>
    </row>
    <row r="16" spans="1:14" s="106" customFormat="1" ht="12" customHeight="1">
      <c r="A16" s="130"/>
      <c r="B16" s="95" t="s">
        <v>24</v>
      </c>
      <c r="C16" s="96">
        <v>8822.891</v>
      </c>
      <c r="D16" s="97">
        <f>20996000+800000</f>
        <v>21796000</v>
      </c>
      <c r="E16" s="98">
        <f>I16+L16</f>
        <v>21396000</v>
      </c>
      <c r="F16" s="99">
        <f>J16+M16</f>
        <v>9762499</v>
      </c>
      <c r="G16" s="100">
        <f t="shared" si="0"/>
        <v>45.62768274443821</v>
      </c>
      <c r="H16" s="101"/>
      <c r="I16" s="102">
        <v>20596000</v>
      </c>
      <c r="J16" s="102">
        <v>8986630</v>
      </c>
      <c r="K16" s="103">
        <f t="shared" si="1"/>
        <v>43.632889881530396</v>
      </c>
      <c r="L16" s="104">
        <v>800000</v>
      </c>
      <c r="M16" s="102">
        <v>775869</v>
      </c>
      <c r="N16" s="103">
        <f>M16/L16*100</f>
        <v>96.98362499999999</v>
      </c>
    </row>
    <row r="17" spans="1:14" s="136" customFormat="1" ht="10.5" customHeight="1">
      <c r="A17" s="131"/>
      <c r="B17" s="70" t="s">
        <v>21</v>
      </c>
      <c r="C17" s="132">
        <v>34.366</v>
      </c>
      <c r="D17" s="109">
        <v>38000</v>
      </c>
      <c r="E17" s="110">
        <f>I17+L17</f>
        <v>38000</v>
      </c>
      <c r="F17" s="126">
        <f>J17+M17</f>
        <v>18996</v>
      </c>
      <c r="G17" s="75">
        <f t="shared" si="0"/>
        <v>49.98947368421053</v>
      </c>
      <c r="H17" s="133"/>
      <c r="I17" s="134"/>
      <c r="J17" s="134"/>
      <c r="K17" s="78"/>
      <c r="L17" s="135">
        <v>38000</v>
      </c>
      <c r="M17" s="134">
        <v>18996</v>
      </c>
      <c r="N17" s="103">
        <f>M17/L17*100</f>
        <v>49.98947368421053</v>
      </c>
    </row>
    <row r="18" spans="1:14" s="144" customFormat="1" ht="18" customHeight="1">
      <c r="A18" s="114" t="s">
        <v>30</v>
      </c>
      <c r="B18" s="137" t="s">
        <v>31</v>
      </c>
      <c r="C18" s="138">
        <f>SUM(C19:C21)</f>
        <v>42.196</v>
      </c>
      <c r="D18" s="139">
        <f>D19+D21+D20</f>
        <v>1684600</v>
      </c>
      <c r="E18" s="140">
        <f>E19+E21+E20</f>
        <v>1720217</v>
      </c>
      <c r="F18" s="141">
        <f>F19+F21+F20</f>
        <v>751128</v>
      </c>
      <c r="G18" s="118">
        <f t="shared" si="0"/>
        <v>43.66472369474316</v>
      </c>
      <c r="H18" s="142">
        <v>0.4</v>
      </c>
      <c r="I18" s="143">
        <f>I19+I21+I20</f>
        <v>1249600</v>
      </c>
      <c r="J18" s="143">
        <f>J19+J21+J20</f>
        <v>448194</v>
      </c>
      <c r="K18" s="90">
        <f>J18/I18*100</f>
        <v>35.86699743918054</v>
      </c>
      <c r="L18" s="143">
        <f>L19+L21+L20</f>
        <v>470617</v>
      </c>
      <c r="M18" s="143">
        <f>M19+M21+M20</f>
        <v>302934</v>
      </c>
      <c r="N18" s="129">
        <f>M18/L18*100</f>
        <v>64.36954041184234</v>
      </c>
    </row>
    <row r="19" spans="1:14" s="136" customFormat="1" ht="12" customHeight="1">
      <c r="A19" s="130"/>
      <c r="B19" s="95" t="s">
        <v>24</v>
      </c>
      <c r="C19" s="96"/>
      <c r="D19" s="97">
        <v>1233000</v>
      </c>
      <c r="E19" s="98">
        <f aca="true" t="shared" si="2" ref="E19:F21">I19+L19</f>
        <v>1233000</v>
      </c>
      <c r="F19" s="99">
        <f t="shared" si="2"/>
        <v>439897</v>
      </c>
      <c r="G19" s="100">
        <f t="shared" si="0"/>
        <v>35.67696674776967</v>
      </c>
      <c r="H19" s="145"/>
      <c r="I19" s="104">
        <v>1233000</v>
      </c>
      <c r="J19" s="102">
        <v>439896</v>
      </c>
      <c r="K19" s="103">
        <f>J19/I19*100</f>
        <v>35.67688564476886</v>
      </c>
      <c r="L19" s="104"/>
      <c r="M19" s="102">
        <v>1</v>
      </c>
      <c r="N19" s="103"/>
    </row>
    <row r="20" spans="1:14" s="106" customFormat="1" ht="11.25" customHeight="1">
      <c r="A20" s="130"/>
      <c r="B20" s="95" t="s">
        <v>21</v>
      </c>
      <c r="C20" s="96">
        <v>42.196</v>
      </c>
      <c r="D20" s="97">
        <v>435000</v>
      </c>
      <c r="E20" s="98">
        <f t="shared" si="2"/>
        <v>470617</v>
      </c>
      <c r="F20" s="146">
        <f t="shared" si="2"/>
        <v>302933</v>
      </c>
      <c r="G20" s="100">
        <f>F20/E20*100</f>
        <v>64.3693279248306</v>
      </c>
      <c r="H20" s="145"/>
      <c r="I20" s="104"/>
      <c r="J20" s="102"/>
      <c r="K20" s="103"/>
      <c r="L20" s="104">
        <v>470617</v>
      </c>
      <c r="M20" s="102">
        <v>302933</v>
      </c>
      <c r="N20" s="105">
        <f>M20/L20*100</f>
        <v>64.3693279248306</v>
      </c>
    </row>
    <row r="21" spans="1:14" s="150" customFormat="1" ht="24.75" customHeight="1">
      <c r="A21" s="147"/>
      <c r="B21" s="108" t="s">
        <v>25</v>
      </c>
      <c r="C21" s="96"/>
      <c r="D21" s="97">
        <v>16600</v>
      </c>
      <c r="E21" s="98">
        <f t="shared" si="2"/>
        <v>16600</v>
      </c>
      <c r="F21" s="148">
        <f t="shared" si="2"/>
        <v>8298</v>
      </c>
      <c r="G21" s="100">
        <f>F21/E21*100</f>
        <v>49.98795180722892</v>
      </c>
      <c r="H21" s="149"/>
      <c r="I21" s="104">
        <v>16600</v>
      </c>
      <c r="J21" s="102">
        <v>8298</v>
      </c>
      <c r="K21" s="103">
        <f>J21/I21*100</f>
        <v>49.98795180722892</v>
      </c>
      <c r="L21" s="104"/>
      <c r="M21" s="102"/>
      <c r="N21" s="112"/>
    </row>
    <row r="22" spans="1:14" s="144" customFormat="1" ht="25.5">
      <c r="A22" s="114" t="s">
        <v>32</v>
      </c>
      <c r="B22" s="137" t="s">
        <v>33</v>
      </c>
      <c r="C22" s="138">
        <f>SUM(C23:C25)</f>
        <v>1922.397</v>
      </c>
      <c r="D22" s="139">
        <f>SUM(D23:D25)</f>
        <v>3646400</v>
      </c>
      <c r="E22" s="140">
        <f>SUM(E23:E25)</f>
        <v>1378800</v>
      </c>
      <c r="F22" s="141">
        <f>SUM(F23:F25)</f>
        <v>768529</v>
      </c>
      <c r="G22" s="118">
        <f t="shared" si="0"/>
        <v>55.738975921090805</v>
      </c>
      <c r="H22" s="119">
        <f>F22/F62*100</f>
        <v>0.4670805709411485</v>
      </c>
      <c r="I22" s="143">
        <f>SUM(I23:I25)</f>
        <v>1099900</v>
      </c>
      <c r="J22" s="143">
        <f>SUM(J23:J25)</f>
        <v>601833</v>
      </c>
      <c r="K22" s="129">
        <f>J22/I22*100</f>
        <v>54.71706518774434</v>
      </c>
      <c r="L22" s="143">
        <f>SUM(L23:L25)</f>
        <v>278900</v>
      </c>
      <c r="M22" s="143">
        <f>SUM(M23:M25)</f>
        <v>166696</v>
      </c>
      <c r="N22" s="129">
        <f>M22/L22*100</f>
        <v>59.7690928648261</v>
      </c>
    </row>
    <row r="23" spans="1:14" s="136" customFormat="1" ht="12.75" customHeight="1">
      <c r="A23" s="130"/>
      <c r="B23" s="95" t="s">
        <v>34</v>
      </c>
      <c r="C23" s="96">
        <v>1247.343</v>
      </c>
      <c r="D23" s="97">
        <f>329500+2301900</f>
        <v>2631400</v>
      </c>
      <c r="E23" s="98">
        <f aca="true" t="shared" si="3" ref="E23:F25">I23+L23</f>
        <v>331400</v>
      </c>
      <c r="F23" s="99">
        <f t="shared" si="3"/>
        <v>173298</v>
      </c>
      <c r="G23" s="100">
        <f t="shared" si="0"/>
        <v>52.29269764634882</v>
      </c>
      <c r="H23" s="101"/>
      <c r="I23" s="102">
        <v>329500</v>
      </c>
      <c r="J23" s="102">
        <v>171452</v>
      </c>
      <c r="K23" s="105">
        <f>J23/I23*100</f>
        <v>52.0339908952959</v>
      </c>
      <c r="L23" s="104">
        <v>1900</v>
      </c>
      <c r="M23" s="102">
        <v>1846</v>
      </c>
      <c r="N23" s="103">
        <f>M23/L23*100</f>
        <v>97.15789473684211</v>
      </c>
    </row>
    <row r="24" spans="1:14" s="106" customFormat="1" ht="13.5" customHeight="1">
      <c r="A24" s="130"/>
      <c r="B24" s="95" t="s">
        <v>21</v>
      </c>
      <c r="C24" s="96">
        <v>675.054</v>
      </c>
      <c r="D24" s="97">
        <f>738000+269000</f>
        <v>1007000</v>
      </c>
      <c r="E24" s="98">
        <f t="shared" si="3"/>
        <v>1039400</v>
      </c>
      <c r="F24" s="99">
        <f t="shared" si="3"/>
        <v>590880</v>
      </c>
      <c r="G24" s="100">
        <f>F24/E24*100</f>
        <v>56.84818164325572</v>
      </c>
      <c r="H24" s="101"/>
      <c r="I24" s="102">
        <v>770400</v>
      </c>
      <c r="J24" s="102">
        <v>430381</v>
      </c>
      <c r="K24" s="105">
        <f>J24/I24*100</f>
        <v>55.86461578400831</v>
      </c>
      <c r="L24" s="104">
        <v>269000</v>
      </c>
      <c r="M24" s="102">
        <v>160499</v>
      </c>
      <c r="N24" s="103">
        <f>M24/L24*100</f>
        <v>59.665055762081785</v>
      </c>
    </row>
    <row r="25" spans="1:14" s="150" customFormat="1" ht="23.25" customHeight="1">
      <c r="A25" s="147"/>
      <c r="B25" s="108" t="s">
        <v>25</v>
      </c>
      <c r="C25" s="96"/>
      <c r="D25" s="97">
        <v>8000</v>
      </c>
      <c r="E25" s="98">
        <f t="shared" si="3"/>
        <v>8000</v>
      </c>
      <c r="F25" s="99">
        <f t="shared" si="3"/>
        <v>4351</v>
      </c>
      <c r="G25" s="100">
        <f>F25/E25*100</f>
        <v>54.3875</v>
      </c>
      <c r="H25" s="101"/>
      <c r="I25" s="102"/>
      <c r="J25" s="102"/>
      <c r="K25" s="112"/>
      <c r="L25" s="104">
        <v>8000</v>
      </c>
      <c r="M25" s="102">
        <v>4351</v>
      </c>
      <c r="N25" s="103">
        <f>M25/L25*100</f>
        <v>54.3875</v>
      </c>
    </row>
    <row r="26" spans="1:14" s="144" customFormat="1" ht="72" customHeight="1">
      <c r="A26" s="114" t="s">
        <v>35</v>
      </c>
      <c r="B26" s="137" t="s">
        <v>36</v>
      </c>
      <c r="C26" s="138">
        <f>SUM(C27:C28)</f>
        <v>7.414</v>
      </c>
      <c r="D26" s="139">
        <f>D28</f>
        <v>17910</v>
      </c>
      <c r="E26" s="140">
        <f>I26+L26</f>
        <v>15917</v>
      </c>
      <c r="F26" s="91">
        <f>F28</f>
        <v>7956</v>
      </c>
      <c r="G26" s="118">
        <f t="shared" si="0"/>
        <v>49.98429352264874</v>
      </c>
      <c r="H26" s="151">
        <f>F26/F62*100</f>
        <v>0.004835332202698633</v>
      </c>
      <c r="I26" s="120">
        <f>SUM(I27:I28)</f>
        <v>15917</v>
      </c>
      <c r="J26" s="120">
        <f>SUM(J27:J28)</f>
        <v>7956</v>
      </c>
      <c r="K26" s="129">
        <f>J26/I26*100</f>
        <v>49.98429352264874</v>
      </c>
      <c r="L26" s="91"/>
      <c r="M26" s="120"/>
      <c r="N26" s="129"/>
    </row>
    <row r="27" spans="1:14" s="163" customFormat="1" ht="11.25" customHeight="1" hidden="1">
      <c r="A27" s="152"/>
      <c r="B27" s="153" t="s">
        <v>37</v>
      </c>
      <c r="C27" s="154"/>
      <c r="D27" s="155"/>
      <c r="E27" s="156"/>
      <c r="F27" s="157"/>
      <c r="G27" s="158" t="e">
        <f t="shared" si="0"/>
        <v>#DIV/0!</v>
      </c>
      <c r="H27" s="159"/>
      <c r="I27" s="160"/>
      <c r="J27" s="160"/>
      <c r="K27" s="161"/>
      <c r="L27" s="162"/>
      <c r="M27" s="160"/>
      <c r="N27" s="161"/>
    </row>
    <row r="28" spans="1:14" s="106" customFormat="1" ht="12" customHeight="1">
      <c r="A28" s="164"/>
      <c r="B28" s="165" t="s">
        <v>21</v>
      </c>
      <c r="C28" s="166">
        <v>7.414</v>
      </c>
      <c r="D28" s="167">
        <v>17910</v>
      </c>
      <c r="E28" s="168">
        <f aca="true" t="shared" si="4" ref="E28:E39">I28+L28</f>
        <v>15917</v>
      </c>
      <c r="F28" s="169">
        <f>J28+M28</f>
        <v>7956</v>
      </c>
      <c r="G28" s="170">
        <f t="shared" si="0"/>
        <v>49.98429352264874</v>
      </c>
      <c r="H28" s="171"/>
      <c r="I28" s="172">
        <v>15917</v>
      </c>
      <c r="J28" s="172">
        <v>7956</v>
      </c>
      <c r="K28" s="173">
        <f>J28/I28*100</f>
        <v>49.98429352264874</v>
      </c>
      <c r="L28" s="174"/>
      <c r="M28" s="172"/>
      <c r="N28" s="175"/>
    </row>
    <row r="29" spans="1:14" s="144" customFormat="1" ht="37.5" customHeight="1">
      <c r="A29" s="114" t="s">
        <v>38</v>
      </c>
      <c r="B29" s="137" t="s">
        <v>39</v>
      </c>
      <c r="C29" s="138">
        <f>SUM(C30:C31)</f>
        <v>11778.691</v>
      </c>
      <c r="D29" s="139">
        <f>SUM(D30:D31)</f>
        <v>6917600</v>
      </c>
      <c r="E29" s="140">
        <f t="shared" si="4"/>
        <v>7909938</v>
      </c>
      <c r="F29" s="176">
        <f>SUM(F30:F31)</f>
        <v>4466539</v>
      </c>
      <c r="G29" s="118">
        <f t="shared" si="0"/>
        <v>56.467433752325235</v>
      </c>
      <c r="H29" s="151">
        <f>F29/F62*100</f>
        <v>2.714580173618571</v>
      </c>
      <c r="I29" s="120">
        <f>SUM(I30:I31)</f>
        <v>8000</v>
      </c>
      <c r="J29" s="120">
        <f>SUM(J30:J31)</f>
        <v>8000</v>
      </c>
      <c r="K29" s="129">
        <f>J29/I29*100</f>
        <v>100</v>
      </c>
      <c r="L29" s="120">
        <f>SUM(L30:L31)</f>
        <v>7901938</v>
      </c>
      <c r="M29" s="120">
        <f>SUM(M30:M31)</f>
        <v>4458539</v>
      </c>
      <c r="N29" s="129">
        <f>M29/L29*100</f>
        <v>56.423360952718184</v>
      </c>
    </row>
    <row r="30" spans="1:14" s="177" customFormat="1" ht="12" customHeight="1">
      <c r="A30" s="130"/>
      <c r="B30" s="95" t="s">
        <v>24</v>
      </c>
      <c r="C30" s="96">
        <v>8.174</v>
      </c>
      <c r="D30" s="97"/>
      <c r="E30" s="98"/>
      <c r="F30" s="99">
        <f>J30+M30</f>
        <v>449</v>
      </c>
      <c r="G30" s="100"/>
      <c r="H30" s="101"/>
      <c r="I30" s="102"/>
      <c r="J30" s="102"/>
      <c r="K30" s="103"/>
      <c r="L30" s="102"/>
      <c r="M30" s="102">
        <v>449</v>
      </c>
      <c r="N30" s="105"/>
    </row>
    <row r="31" spans="1:14" s="106" customFormat="1" ht="12.75" customHeight="1">
      <c r="A31" s="131"/>
      <c r="B31" s="70" t="s">
        <v>21</v>
      </c>
      <c r="C31" s="132">
        <v>11770.517</v>
      </c>
      <c r="D31" s="109">
        <f>8000+6909600</f>
        <v>6917600</v>
      </c>
      <c r="E31" s="110">
        <f t="shared" si="4"/>
        <v>7909938</v>
      </c>
      <c r="F31" s="126">
        <f>J31+M31</f>
        <v>4466090</v>
      </c>
      <c r="G31" s="75">
        <f t="shared" si="0"/>
        <v>56.46175734879337</v>
      </c>
      <c r="H31" s="133"/>
      <c r="I31" s="134">
        <v>8000</v>
      </c>
      <c r="J31" s="134">
        <v>8000</v>
      </c>
      <c r="K31" s="78">
        <f aca="true" t="shared" si="5" ref="K31:K38">J31/I31*100</f>
        <v>100</v>
      </c>
      <c r="L31" s="134">
        <v>7901938</v>
      </c>
      <c r="M31" s="134">
        <v>4458090</v>
      </c>
      <c r="N31" s="178">
        <f aca="true" t="shared" si="6" ref="N31:N37">M31/L31*100</f>
        <v>56.417678802339374</v>
      </c>
    </row>
    <row r="32" spans="1:14" s="144" customFormat="1" ht="75" customHeight="1">
      <c r="A32" s="114" t="s">
        <v>40</v>
      </c>
      <c r="B32" s="137" t="s">
        <v>41</v>
      </c>
      <c r="C32" s="138">
        <f>SUM(C33:C33)</f>
        <v>29363.274</v>
      </c>
      <c r="D32" s="139">
        <f>D33</f>
        <v>141832589</v>
      </c>
      <c r="E32" s="140">
        <f t="shared" si="4"/>
        <v>147688589</v>
      </c>
      <c r="F32" s="176">
        <f>F33</f>
        <v>71987947</v>
      </c>
      <c r="G32" s="118">
        <f t="shared" si="0"/>
        <v>48.74306639898903</v>
      </c>
      <c r="H32" s="179">
        <f>F32/F62*100</f>
        <v>43.751337146211974</v>
      </c>
      <c r="I32" s="120">
        <f>I33</f>
        <v>125551896</v>
      </c>
      <c r="J32" s="120">
        <f>J33</f>
        <v>61355469</v>
      </c>
      <c r="K32" s="129">
        <f t="shared" si="5"/>
        <v>48.86861206779386</v>
      </c>
      <c r="L32" s="120">
        <f>L33</f>
        <v>22136693</v>
      </c>
      <c r="M32" s="120">
        <f>M33</f>
        <v>10632478</v>
      </c>
      <c r="N32" s="129">
        <f t="shared" si="6"/>
        <v>48.03101348516691</v>
      </c>
    </row>
    <row r="33" spans="1:14" s="136" customFormat="1" ht="15.75" customHeight="1">
      <c r="A33" s="131"/>
      <c r="B33" s="70" t="s">
        <v>24</v>
      </c>
      <c r="C33" s="132">
        <v>29363.274</v>
      </c>
      <c r="D33" s="109">
        <v>141832589</v>
      </c>
      <c r="E33" s="110">
        <f t="shared" si="4"/>
        <v>147688589</v>
      </c>
      <c r="F33" s="126">
        <f>J33+M33</f>
        <v>71987947</v>
      </c>
      <c r="G33" s="75">
        <f t="shared" si="0"/>
        <v>48.74306639898903</v>
      </c>
      <c r="H33" s="133"/>
      <c r="I33" s="134">
        <v>125551896</v>
      </c>
      <c r="J33" s="134">
        <v>61355469</v>
      </c>
      <c r="K33" s="78">
        <f t="shared" si="5"/>
        <v>48.86861206779386</v>
      </c>
      <c r="L33" s="134">
        <v>22136693</v>
      </c>
      <c r="M33" s="134">
        <v>10632478</v>
      </c>
      <c r="N33" s="78">
        <f t="shared" si="6"/>
        <v>48.03101348516691</v>
      </c>
    </row>
    <row r="34" spans="1:14" s="144" customFormat="1" ht="13.5" customHeight="1">
      <c r="A34" s="114" t="s">
        <v>42</v>
      </c>
      <c r="B34" s="137" t="s">
        <v>43</v>
      </c>
      <c r="C34" s="138">
        <f>SUM(C35:C35)</f>
        <v>45421.84</v>
      </c>
      <c r="D34" s="139">
        <f>D35</f>
        <v>84602688</v>
      </c>
      <c r="E34" s="140">
        <f t="shared" si="4"/>
        <v>92345344</v>
      </c>
      <c r="F34" s="91">
        <f>F35</f>
        <v>55855998</v>
      </c>
      <c r="G34" s="118">
        <f t="shared" si="0"/>
        <v>60.485992666831145</v>
      </c>
      <c r="H34" s="179">
        <f>F34/F62*100</f>
        <v>33.9469967123266</v>
      </c>
      <c r="I34" s="120">
        <f>SUM(I35:I35)</f>
        <v>39494151</v>
      </c>
      <c r="J34" s="120">
        <f>SUM(J35:J35)</f>
        <v>24514190</v>
      </c>
      <c r="K34" s="129">
        <f t="shared" si="5"/>
        <v>62.070431644422484</v>
      </c>
      <c r="L34" s="120">
        <f>SUM(L35:L35)</f>
        <v>52851193</v>
      </c>
      <c r="M34" s="120">
        <f>SUM(M35:M35)</f>
        <v>31341808</v>
      </c>
      <c r="N34" s="129">
        <f t="shared" si="6"/>
        <v>59.30198775267003</v>
      </c>
    </row>
    <row r="35" spans="1:14" s="136" customFormat="1" ht="16.5" customHeight="1">
      <c r="A35" s="130"/>
      <c r="B35" s="95" t="s">
        <v>24</v>
      </c>
      <c r="C35" s="96">
        <v>45421.84</v>
      </c>
      <c r="D35" s="97">
        <v>84602688</v>
      </c>
      <c r="E35" s="98">
        <f t="shared" si="4"/>
        <v>92345344</v>
      </c>
      <c r="F35" s="126">
        <f>J35+M35</f>
        <v>55855998</v>
      </c>
      <c r="G35" s="75">
        <f t="shared" si="0"/>
        <v>60.485992666831145</v>
      </c>
      <c r="H35" s="101"/>
      <c r="I35" s="102">
        <v>39494151</v>
      </c>
      <c r="J35" s="102">
        <v>24514190</v>
      </c>
      <c r="K35" s="105">
        <f t="shared" si="5"/>
        <v>62.070431644422484</v>
      </c>
      <c r="L35" s="102">
        <v>52851193</v>
      </c>
      <c r="M35" s="102">
        <v>31341808</v>
      </c>
      <c r="N35" s="105">
        <f t="shared" si="6"/>
        <v>59.30198775267003</v>
      </c>
    </row>
    <row r="36" spans="1:14" s="144" customFormat="1" ht="12.75">
      <c r="A36" s="114" t="s">
        <v>44</v>
      </c>
      <c r="B36" s="137" t="s">
        <v>45</v>
      </c>
      <c r="C36" s="138">
        <f>C37</f>
        <v>812.942</v>
      </c>
      <c r="D36" s="139">
        <f>SUM(D37:D37)</f>
        <v>1025900</v>
      </c>
      <c r="E36" s="140">
        <f t="shared" si="4"/>
        <v>3065579</v>
      </c>
      <c r="F36" s="176">
        <f>J36+M36</f>
        <v>1357124</v>
      </c>
      <c r="G36" s="118">
        <f t="shared" si="0"/>
        <v>44.26974480187919</v>
      </c>
      <c r="H36" s="151">
        <f>F36/F62*100</f>
        <v>0.8248045978199069</v>
      </c>
      <c r="I36" s="120">
        <f>I37+I38</f>
        <v>2474589</v>
      </c>
      <c r="J36" s="120">
        <f>SUM(J37:J38)</f>
        <v>945896</v>
      </c>
      <c r="K36" s="129">
        <f t="shared" si="5"/>
        <v>38.22436776369732</v>
      </c>
      <c r="L36" s="120">
        <f>SUM(L37:L37)</f>
        <v>590990</v>
      </c>
      <c r="M36" s="120">
        <f>SUM(M37:M37)</f>
        <v>411228</v>
      </c>
      <c r="N36" s="129">
        <f t="shared" si="6"/>
        <v>69.58290326401462</v>
      </c>
    </row>
    <row r="37" spans="1:14" s="136" customFormat="1" ht="13.5" customHeight="1">
      <c r="A37" s="130"/>
      <c r="B37" s="95" t="s">
        <v>24</v>
      </c>
      <c r="C37" s="96">
        <v>812.942</v>
      </c>
      <c r="D37" s="97">
        <v>1025900</v>
      </c>
      <c r="E37" s="98">
        <f t="shared" si="4"/>
        <v>3055579</v>
      </c>
      <c r="F37" s="99">
        <f>J37+M37</f>
        <v>1352124</v>
      </c>
      <c r="G37" s="100">
        <f t="shared" si="0"/>
        <v>44.25099138330248</v>
      </c>
      <c r="H37" s="180"/>
      <c r="I37" s="102">
        <v>2464589</v>
      </c>
      <c r="J37" s="102">
        <v>940896</v>
      </c>
      <c r="K37" s="103">
        <f t="shared" si="5"/>
        <v>38.17658846972051</v>
      </c>
      <c r="L37" s="102">
        <v>590990</v>
      </c>
      <c r="M37" s="102">
        <v>411228</v>
      </c>
      <c r="N37" s="105">
        <f t="shared" si="6"/>
        <v>69.58290326401462</v>
      </c>
    </row>
    <row r="38" spans="1:14" s="136" customFormat="1" ht="24" customHeight="1">
      <c r="A38" s="130"/>
      <c r="B38" s="108" t="s">
        <v>25</v>
      </c>
      <c r="C38" s="96"/>
      <c r="D38" s="97"/>
      <c r="E38" s="98">
        <f t="shared" si="4"/>
        <v>10000</v>
      </c>
      <c r="F38" s="99">
        <f>J38+M38</f>
        <v>5000</v>
      </c>
      <c r="G38" s="100">
        <f t="shared" si="0"/>
        <v>50</v>
      </c>
      <c r="H38" s="181"/>
      <c r="I38" s="102">
        <v>10000</v>
      </c>
      <c r="J38" s="102">
        <v>5000</v>
      </c>
      <c r="K38" s="78">
        <f t="shared" si="5"/>
        <v>50</v>
      </c>
      <c r="L38" s="102"/>
      <c r="M38" s="102"/>
      <c r="N38" s="112"/>
    </row>
    <row r="39" spans="1:14" s="144" customFormat="1" ht="13.5" customHeight="1">
      <c r="A39" s="114" t="s">
        <v>46</v>
      </c>
      <c r="B39" s="137" t="s">
        <v>47</v>
      </c>
      <c r="C39" s="138">
        <f>C40+C41+C42</f>
        <v>619.337</v>
      </c>
      <c r="D39" s="139">
        <f>SUM(D40:D41)</f>
        <v>8000</v>
      </c>
      <c r="E39" s="140">
        <f t="shared" si="4"/>
        <v>8000</v>
      </c>
      <c r="F39" s="91">
        <f>SUM(F40:F41)</f>
        <v>9354</v>
      </c>
      <c r="G39" s="118">
        <f t="shared" si="0"/>
        <v>116.92499999999998</v>
      </c>
      <c r="H39" s="151">
        <f>F39/F62*100</f>
        <v>0.005684979565616266</v>
      </c>
      <c r="I39" s="120">
        <f>I40</f>
        <v>0</v>
      </c>
      <c r="J39" s="120">
        <f>SUM(J40:J41)</f>
        <v>5358</v>
      </c>
      <c r="K39" s="182"/>
      <c r="L39" s="120">
        <f>SUM(L40:L41)</f>
        <v>8000</v>
      </c>
      <c r="M39" s="120">
        <f>SUM(M40:M41)</f>
        <v>3996</v>
      </c>
      <c r="N39" s="90">
        <f>M39/L39*100</f>
        <v>49.95</v>
      </c>
    </row>
    <row r="40" spans="1:14" s="136" customFormat="1" ht="12" customHeight="1">
      <c r="A40" s="130"/>
      <c r="B40" s="95" t="s">
        <v>24</v>
      </c>
      <c r="C40" s="96">
        <v>155.138</v>
      </c>
      <c r="D40" s="97"/>
      <c r="E40" s="98"/>
      <c r="F40" s="99">
        <f>J40+M40</f>
        <v>5358</v>
      </c>
      <c r="G40" s="100"/>
      <c r="H40" s="180"/>
      <c r="I40" s="102"/>
      <c r="J40" s="102">
        <v>5358</v>
      </c>
      <c r="K40" s="103"/>
      <c r="L40" s="102"/>
      <c r="M40" s="102"/>
      <c r="N40" s="103"/>
    </row>
    <row r="41" spans="1:14" s="136" customFormat="1" ht="12" customHeight="1">
      <c r="A41" s="131"/>
      <c r="B41" s="70" t="s">
        <v>21</v>
      </c>
      <c r="C41" s="132">
        <v>461.833</v>
      </c>
      <c r="D41" s="109">
        <v>8000</v>
      </c>
      <c r="E41" s="110">
        <f>I41+L41</f>
        <v>8000</v>
      </c>
      <c r="F41" s="126">
        <f>J41+M41</f>
        <v>3996</v>
      </c>
      <c r="G41" s="75">
        <f t="shared" si="0"/>
        <v>49.95</v>
      </c>
      <c r="H41" s="101"/>
      <c r="I41" s="134"/>
      <c r="J41" s="134"/>
      <c r="K41" s="178"/>
      <c r="L41" s="134">
        <v>8000</v>
      </c>
      <c r="M41" s="134">
        <v>3996</v>
      </c>
      <c r="N41" s="105">
        <f>M41/L41*100</f>
        <v>49.95</v>
      </c>
    </row>
    <row r="42" spans="1:14" s="191" customFormat="1" ht="17.25" customHeight="1" hidden="1">
      <c r="A42" s="183"/>
      <c r="B42" s="184" t="s">
        <v>48</v>
      </c>
      <c r="C42" s="185">
        <v>2.366</v>
      </c>
      <c r="D42" s="186"/>
      <c r="E42" s="187"/>
      <c r="F42" s="188"/>
      <c r="G42" s="87" t="e">
        <f t="shared" si="0"/>
        <v>#DIV/0!</v>
      </c>
      <c r="H42" s="159"/>
      <c r="I42" s="189"/>
      <c r="J42" s="189"/>
      <c r="K42" s="190"/>
      <c r="L42" s="189"/>
      <c r="M42" s="189"/>
      <c r="N42" s="190"/>
    </row>
    <row r="43" spans="1:14" s="197" customFormat="1" ht="12.75" customHeight="1">
      <c r="A43" s="192" t="s">
        <v>49</v>
      </c>
      <c r="B43" s="193" t="s">
        <v>50</v>
      </c>
      <c r="C43" s="194"/>
      <c r="D43" s="139">
        <f>D44+D46</f>
        <v>24989200</v>
      </c>
      <c r="E43" s="195">
        <f>E44+E46</f>
        <v>25478066</v>
      </c>
      <c r="F43" s="117">
        <f>F44+F46</f>
        <v>13113235</v>
      </c>
      <c r="G43" s="118">
        <f t="shared" si="0"/>
        <v>51.46872215497047</v>
      </c>
      <c r="H43" s="151">
        <f>F43/F62*100</f>
        <v>7.969689225371394</v>
      </c>
      <c r="I43" s="196">
        <f>I44+I46</f>
        <v>25248066</v>
      </c>
      <c r="J43" s="196">
        <f>J44+J46</f>
        <v>12846499</v>
      </c>
      <c r="K43" s="129">
        <f>J43/I43*100</f>
        <v>50.88112095397723</v>
      </c>
      <c r="L43" s="120">
        <f>L44+L46</f>
        <v>230000</v>
      </c>
      <c r="M43" s="120">
        <f>M44+M46</f>
        <v>266736</v>
      </c>
      <c r="N43" s="182">
        <f>M43/L43*100</f>
        <v>115.97217391304349</v>
      </c>
    </row>
    <row r="44" spans="1:14" s="191" customFormat="1" ht="13.5" customHeight="1">
      <c r="A44" s="130"/>
      <c r="B44" s="95" t="s">
        <v>51</v>
      </c>
      <c r="C44" s="96"/>
      <c r="D44" s="97">
        <f>4766200+217000</f>
        <v>4983200</v>
      </c>
      <c r="E44" s="98">
        <f aca="true" t="shared" si="7" ref="E44:F50">I44+L44</f>
        <v>5398064</v>
      </c>
      <c r="F44" s="99">
        <f t="shared" si="7"/>
        <v>3074343</v>
      </c>
      <c r="G44" s="100">
        <f t="shared" si="0"/>
        <v>56.95269637410746</v>
      </c>
      <c r="H44" s="101"/>
      <c r="I44" s="102">
        <v>5181064</v>
      </c>
      <c r="J44" s="102">
        <v>2820607</v>
      </c>
      <c r="K44" s="103">
        <f>J44/I44*100</f>
        <v>54.44069017483667</v>
      </c>
      <c r="L44" s="102">
        <v>217000</v>
      </c>
      <c r="M44" s="102">
        <v>253736</v>
      </c>
      <c r="N44" s="105">
        <f>M44/L44*100</f>
        <v>116.92903225806452</v>
      </c>
    </row>
    <row r="45" spans="1:14" s="191" customFormat="1" ht="24" customHeight="1">
      <c r="A45" s="198"/>
      <c r="B45" s="199" t="s">
        <v>52</v>
      </c>
      <c r="C45" s="200"/>
      <c r="D45" s="201">
        <v>197000</v>
      </c>
      <c r="E45" s="202">
        <f>I45+L45</f>
        <v>197000</v>
      </c>
      <c r="F45" s="203">
        <f>J45+M45</f>
        <v>242216</v>
      </c>
      <c r="G45" s="204">
        <f>F45/E45*100</f>
        <v>122.95228426395938</v>
      </c>
      <c r="H45" s="205"/>
      <c r="I45" s="206"/>
      <c r="J45" s="206"/>
      <c r="K45" s="207"/>
      <c r="L45" s="206">
        <v>197000</v>
      </c>
      <c r="M45" s="206">
        <v>242216</v>
      </c>
      <c r="N45" s="208">
        <f>M45/L45*100</f>
        <v>122.95228426395938</v>
      </c>
    </row>
    <row r="46" spans="1:14" s="191" customFormat="1" ht="13.5" customHeight="1">
      <c r="A46" s="131"/>
      <c r="B46" s="70" t="s">
        <v>21</v>
      </c>
      <c r="C46" s="132"/>
      <c r="D46" s="109">
        <f>19993000+13000</f>
        <v>20006000</v>
      </c>
      <c r="E46" s="110">
        <f t="shared" si="7"/>
        <v>20080002</v>
      </c>
      <c r="F46" s="126">
        <f t="shared" si="7"/>
        <v>10038892</v>
      </c>
      <c r="G46" s="75">
        <f t="shared" si="0"/>
        <v>49.99447709218356</v>
      </c>
      <c r="H46" s="133"/>
      <c r="I46" s="134">
        <v>20067002</v>
      </c>
      <c r="J46" s="134">
        <v>10025892</v>
      </c>
      <c r="K46" s="178">
        <f>J46/I46*100</f>
        <v>49.962082028994665</v>
      </c>
      <c r="L46" s="134">
        <v>13000</v>
      </c>
      <c r="M46" s="134">
        <v>13000</v>
      </c>
      <c r="N46" s="78">
        <f>M46/L46*100</f>
        <v>100</v>
      </c>
    </row>
    <row r="47" spans="1:14" s="144" customFormat="1" ht="36.75" customHeight="1">
      <c r="A47" s="209" t="s">
        <v>53</v>
      </c>
      <c r="B47" s="210" t="s">
        <v>54</v>
      </c>
      <c r="C47" s="211">
        <f>SUM(C48:C51)</f>
        <v>4641.2609999999995</v>
      </c>
      <c r="D47" s="212">
        <f>SUM(D48:D50)</f>
        <v>178000</v>
      </c>
      <c r="E47" s="213">
        <f t="shared" si="7"/>
        <v>1050558</v>
      </c>
      <c r="F47" s="176">
        <f t="shared" si="7"/>
        <v>944421</v>
      </c>
      <c r="G47" s="158">
        <f t="shared" si="0"/>
        <v>89.89708326432239</v>
      </c>
      <c r="H47" s="214">
        <f>F47/F62*100</f>
        <v>0.5739805523133291</v>
      </c>
      <c r="I47" s="196">
        <f>SUM(I48:I50)</f>
        <v>826154</v>
      </c>
      <c r="J47" s="196">
        <f>SUM(J48:J50)</f>
        <v>826798</v>
      </c>
      <c r="K47" s="215">
        <f>J47/I47*100</f>
        <v>100.07795156835166</v>
      </c>
      <c r="L47" s="196">
        <f>L48+L50</f>
        <v>224404</v>
      </c>
      <c r="M47" s="196">
        <f>M48+M50</f>
        <v>117623</v>
      </c>
      <c r="N47" s="215">
        <f aca="true" t="shared" si="8" ref="N47:N54">M47/L47*100</f>
        <v>52.415732339886986</v>
      </c>
    </row>
    <row r="48" spans="1:14" s="136" customFormat="1" ht="12">
      <c r="A48" s="130"/>
      <c r="B48" s="95" t="s">
        <v>51</v>
      </c>
      <c r="C48" s="216">
        <v>1269.735</v>
      </c>
      <c r="D48" s="97">
        <f>2800+67200</f>
        <v>70000</v>
      </c>
      <c r="E48" s="98">
        <f t="shared" si="7"/>
        <v>939558</v>
      </c>
      <c r="F48" s="99">
        <f t="shared" si="7"/>
        <v>887421</v>
      </c>
      <c r="G48" s="100">
        <f t="shared" si="0"/>
        <v>94.45090138128779</v>
      </c>
      <c r="H48" s="180"/>
      <c r="I48" s="102">
        <v>826154</v>
      </c>
      <c r="J48" s="102">
        <v>826798</v>
      </c>
      <c r="K48" s="103">
        <f>J48/I48*100</f>
        <v>100.07795156835166</v>
      </c>
      <c r="L48" s="102">
        <v>113404</v>
      </c>
      <c r="M48" s="102">
        <v>60623</v>
      </c>
      <c r="N48" s="105">
        <f t="shared" si="8"/>
        <v>53.457549998236395</v>
      </c>
    </row>
    <row r="49" spans="1:14" s="219" customFormat="1" ht="24">
      <c r="A49" s="198"/>
      <c r="B49" s="199" t="s">
        <v>52</v>
      </c>
      <c r="C49" s="217"/>
      <c r="D49" s="201"/>
      <c r="E49" s="202">
        <f t="shared" si="7"/>
        <v>46204</v>
      </c>
      <c r="F49" s="203">
        <f t="shared" si="7"/>
        <v>25338</v>
      </c>
      <c r="G49" s="204">
        <f t="shared" si="0"/>
        <v>54.83940784347675</v>
      </c>
      <c r="H49" s="218"/>
      <c r="I49" s="206"/>
      <c r="J49" s="206"/>
      <c r="K49" s="207"/>
      <c r="L49" s="206">
        <v>46204</v>
      </c>
      <c r="M49" s="206">
        <v>25338</v>
      </c>
      <c r="N49" s="208">
        <f t="shared" si="8"/>
        <v>54.83940784347675</v>
      </c>
    </row>
    <row r="50" spans="1:14" s="106" customFormat="1" ht="12">
      <c r="A50" s="131"/>
      <c r="B50" s="70" t="s">
        <v>21</v>
      </c>
      <c r="C50" s="132">
        <v>3371.526</v>
      </c>
      <c r="D50" s="109">
        <v>108000</v>
      </c>
      <c r="E50" s="110">
        <f t="shared" si="7"/>
        <v>111000</v>
      </c>
      <c r="F50" s="126">
        <f t="shared" si="7"/>
        <v>57000</v>
      </c>
      <c r="G50" s="75">
        <f t="shared" si="0"/>
        <v>51.35135135135135</v>
      </c>
      <c r="H50" s="220"/>
      <c r="I50" s="134"/>
      <c r="J50" s="134"/>
      <c r="K50" s="178"/>
      <c r="L50" s="134">
        <v>111000</v>
      </c>
      <c r="M50" s="134">
        <v>57000</v>
      </c>
      <c r="N50" s="78">
        <f t="shared" si="8"/>
        <v>51.35135135135135</v>
      </c>
    </row>
    <row r="51" spans="1:14" s="144" customFormat="1" ht="26.25" customHeight="1">
      <c r="A51" s="209" t="s">
        <v>55</v>
      </c>
      <c r="B51" s="221" t="s">
        <v>56</v>
      </c>
      <c r="C51" s="222"/>
      <c r="D51" s="212">
        <f>D52</f>
        <v>382300</v>
      </c>
      <c r="E51" s="213">
        <f>E52</f>
        <v>1018907</v>
      </c>
      <c r="F51" s="176">
        <f>F52</f>
        <v>768003</v>
      </c>
      <c r="G51" s="158">
        <f t="shared" si="0"/>
        <v>75.37518144443015</v>
      </c>
      <c r="H51" s="214">
        <f>F51/F62*100</f>
        <v>0.46676088960145273</v>
      </c>
      <c r="I51" s="196">
        <f>SUM(I52)</f>
        <v>679759</v>
      </c>
      <c r="J51" s="196">
        <f>SUM(J52)</f>
        <v>619248</v>
      </c>
      <c r="K51" s="215">
        <f>J51/I51*100</f>
        <v>91.09816861564171</v>
      </c>
      <c r="L51" s="196">
        <f>L52</f>
        <v>339148</v>
      </c>
      <c r="M51" s="196">
        <f>M52</f>
        <v>148755</v>
      </c>
      <c r="N51" s="223">
        <f t="shared" si="8"/>
        <v>43.86138205149374</v>
      </c>
    </row>
    <row r="52" spans="1:14" s="106" customFormat="1" ht="13.5" customHeight="1">
      <c r="A52" s="130"/>
      <c r="B52" s="95" t="s">
        <v>24</v>
      </c>
      <c r="C52" s="96"/>
      <c r="D52" s="97">
        <f>100000+282300</f>
        <v>382300</v>
      </c>
      <c r="E52" s="98">
        <f>I52+L52</f>
        <v>1018907</v>
      </c>
      <c r="F52" s="99">
        <f>J52+M52</f>
        <v>768003</v>
      </c>
      <c r="G52" s="100">
        <f t="shared" si="0"/>
        <v>75.37518144443015</v>
      </c>
      <c r="H52" s="101"/>
      <c r="I52" s="102">
        <v>679759</v>
      </c>
      <c r="J52" s="102">
        <v>619248</v>
      </c>
      <c r="K52" s="103">
        <f>J52/I52*100</f>
        <v>91.09816861564171</v>
      </c>
      <c r="L52" s="102">
        <v>339148</v>
      </c>
      <c r="M52" s="102">
        <v>148755</v>
      </c>
      <c r="N52" s="78">
        <f t="shared" si="8"/>
        <v>43.86138205149374</v>
      </c>
    </row>
    <row r="53" spans="1:14" s="144" customFormat="1" ht="36.75" customHeight="1">
      <c r="A53" s="114" t="s">
        <v>57</v>
      </c>
      <c r="B53" s="137" t="s">
        <v>58</v>
      </c>
      <c r="C53" s="138">
        <f>SUM(C54:C55)</f>
        <v>705.8140000000001</v>
      </c>
      <c r="D53" s="139">
        <f>D54</f>
        <v>10000</v>
      </c>
      <c r="E53" s="140">
        <f>I53+L53</f>
        <v>239363</v>
      </c>
      <c r="F53" s="91">
        <f>SUM(F54:F55)</f>
        <v>47750</v>
      </c>
      <c r="G53" s="118">
        <f t="shared" si="0"/>
        <v>19.948780722166752</v>
      </c>
      <c r="H53" s="151">
        <f>F53/F62*100</f>
        <v>0.029020501845004994</v>
      </c>
      <c r="I53" s="120">
        <f>SUM(I54:I55)</f>
        <v>237063</v>
      </c>
      <c r="J53" s="120">
        <f>SUM(J54:J55)</f>
        <v>45458</v>
      </c>
      <c r="K53" s="129">
        <f>J53/I53*100</f>
        <v>19.17549343423478</v>
      </c>
      <c r="L53" s="120">
        <f>L54</f>
        <v>2300</v>
      </c>
      <c r="M53" s="120">
        <f>M54</f>
        <v>2292</v>
      </c>
      <c r="N53" s="182">
        <f t="shared" si="8"/>
        <v>99.65217391304347</v>
      </c>
    </row>
    <row r="54" spans="1:14" s="106" customFormat="1" ht="12" customHeight="1">
      <c r="A54" s="130"/>
      <c r="B54" s="95" t="s">
        <v>24</v>
      </c>
      <c r="C54" s="96">
        <v>70.714</v>
      </c>
      <c r="D54" s="97">
        <v>10000</v>
      </c>
      <c r="E54" s="98">
        <f>I54+L54</f>
        <v>239363</v>
      </c>
      <c r="F54" s="126">
        <f>J54+M54</f>
        <v>47750</v>
      </c>
      <c r="G54" s="100">
        <f t="shared" si="0"/>
        <v>19.948780722166752</v>
      </c>
      <c r="H54" s="224"/>
      <c r="I54" s="102">
        <v>237063</v>
      </c>
      <c r="J54" s="102">
        <v>45458</v>
      </c>
      <c r="K54" s="105">
        <f>J54/I54*100</f>
        <v>19.17549343423478</v>
      </c>
      <c r="L54" s="102">
        <v>2300</v>
      </c>
      <c r="M54" s="102">
        <v>2292</v>
      </c>
      <c r="N54" s="103">
        <f t="shared" si="8"/>
        <v>99.65217391304347</v>
      </c>
    </row>
    <row r="55" spans="1:14" s="136" customFormat="1" ht="12" customHeight="1" hidden="1">
      <c r="A55" s="225"/>
      <c r="B55" s="226" t="s">
        <v>59</v>
      </c>
      <c r="C55" s="227">
        <v>635.1</v>
      </c>
      <c r="D55" s="228">
        <v>553597</v>
      </c>
      <c r="E55" s="229"/>
      <c r="F55" s="203"/>
      <c r="G55" s="75"/>
      <c r="H55" s="230"/>
      <c r="I55" s="231"/>
      <c r="J55" s="231"/>
      <c r="K55" s="232"/>
      <c r="L55" s="231"/>
      <c r="M55" s="231"/>
      <c r="N55" s="233"/>
    </row>
    <row r="56" spans="1:14" s="144" customFormat="1" ht="38.25" customHeight="1">
      <c r="A56" s="114" t="s">
        <v>60</v>
      </c>
      <c r="B56" s="137" t="s">
        <v>61</v>
      </c>
      <c r="C56" s="138"/>
      <c r="D56" s="139">
        <f>SUM(D57:D59)</f>
        <v>4803048</v>
      </c>
      <c r="E56" s="140">
        <f>E57+E59</f>
        <v>5224719</v>
      </c>
      <c r="F56" s="91">
        <f>F57+F59</f>
        <v>2751905</v>
      </c>
      <c r="G56" s="118">
        <f t="shared" si="0"/>
        <v>52.670870911909326</v>
      </c>
      <c r="H56" s="151">
        <f>F56/F62*100</f>
        <v>1.6724955838697062</v>
      </c>
      <c r="I56" s="120">
        <f>I57+I59</f>
        <v>391671</v>
      </c>
      <c r="J56" s="120">
        <f>J57+J59</f>
        <v>25136</v>
      </c>
      <c r="K56" s="129">
        <f>J56/I56*100</f>
        <v>6.41763112408118</v>
      </c>
      <c r="L56" s="120">
        <f>L57+L59</f>
        <v>4833048</v>
      </c>
      <c r="M56" s="120">
        <f>M57+M59</f>
        <v>2726769</v>
      </c>
      <c r="N56" s="129">
        <f>M56/L56*100</f>
        <v>56.41924102553916</v>
      </c>
    </row>
    <row r="57" spans="1:14" s="106" customFormat="1" ht="12" customHeight="1">
      <c r="A57" s="130"/>
      <c r="B57" s="95" t="s">
        <v>51</v>
      </c>
      <c r="C57" s="96"/>
      <c r="D57" s="97">
        <v>4803048</v>
      </c>
      <c r="E57" s="98">
        <f aca="true" t="shared" si="9" ref="E57:F59">I57+L57</f>
        <v>5222619</v>
      </c>
      <c r="F57" s="203">
        <f t="shared" si="9"/>
        <v>2751905</v>
      </c>
      <c r="G57" s="100">
        <f>F57/E57*100</f>
        <v>52.692049716818325</v>
      </c>
      <c r="H57" s="224"/>
      <c r="I57" s="102">
        <v>389571</v>
      </c>
      <c r="J57" s="102">
        <v>25136</v>
      </c>
      <c r="K57" s="103"/>
      <c r="L57" s="102">
        <v>4833048</v>
      </c>
      <c r="M57" s="102">
        <v>2726769</v>
      </c>
      <c r="N57" s="105">
        <f>M57/L57*100</f>
        <v>56.41924102553916</v>
      </c>
    </row>
    <row r="58" spans="1:14" s="235" customFormat="1" ht="22.5" customHeight="1">
      <c r="A58" s="198"/>
      <c r="B58" s="199" t="s">
        <v>52</v>
      </c>
      <c r="C58" s="200"/>
      <c r="D58" s="201"/>
      <c r="E58" s="202">
        <f t="shared" si="9"/>
        <v>30000</v>
      </c>
      <c r="F58" s="203">
        <f t="shared" si="9"/>
        <v>30000</v>
      </c>
      <c r="G58" s="204">
        <f>F58/E58*100</f>
        <v>100</v>
      </c>
      <c r="H58" s="205"/>
      <c r="I58" s="206"/>
      <c r="J58" s="206"/>
      <c r="K58" s="234"/>
      <c r="L58" s="206">
        <v>30000</v>
      </c>
      <c r="M58" s="206">
        <v>30000</v>
      </c>
      <c r="N58" s="208">
        <f>M58/L58*100</f>
        <v>100</v>
      </c>
    </row>
    <row r="59" spans="1:14" s="113" customFormat="1" ht="26.25" customHeight="1">
      <c r="A59" s="147"/>
      <c r="B59" s="108" t="s">
        <v>25</v>
      </c>
      <c r="C59" s="96"/>
      <c r="D59" s="97"/>
      <c r="E59" s="98">
        <f t="shared" si="9"/>
        <v>2100</v>
      </c>
      <c r="F59" s="126"/>
      <c r="G59" s="100"/>
      <c r="H59" s="101"/>
      <c r="I59" s="102">
        <v>2100</v>
      </c>
      <c r="J59" s="102"/>
      <c r="K59" s="112"/>
      <c r="L59" s="102"/>
      <c r="M59" s="102"/>
      <c r="N59" s="105"/>
    </row>
    <row r="60" spans="1:14" s="144" customFormat="1" ht="23.25" customHeight="1">
      <c r="A60" s="236" t="s">
        <v>62</v>
      </c>
      <c r="B60" s="237" t="s">
        <v>63</v>
      </c>
      <c r="C60" s="138"/>
      <c r="D60" s="139"/>
      <c r="E60" s="140">
        <f>I60+L60</f>
        <v>13786</v>
      </c>
      <c r="F60" s="91">
        <f>F61</f>
        <v>258033</v>
      </c>
      <c r="G60" s="118">
        <f t="shared" si="0"/>
        <v>1871.7031771362251</v>
      </c>
      <c r="H60" s="151">
        <f>F60/F62*100</f>
        <v>0.15682192989679944</v>
      </c>
      <c r="I60" s="120">
        <f>SUM(I61)</f>
        <v>13786</v>
      </c>
      <c r="J60" s="120">
        <f>SUM(J61:J61)</f>
        <v>258033</v>
      </c>
      <c r="K60" s="238">
        <f>J60/I60*100</f>
        <v>1871.7031771362251</v>
      </c>
      <c r="L60" s="120"/>
      <c r="M60" s="120"/>
      <c r="N60" s="129"/>
    </row>
    <row r="61" spans="1:14" s="106" customFormat="1" ht="13.5" customHeight="1" thickBot="1">
      <c r="A61" s="130"/>
      <c r="B61" s="95" t="s">
        <v>24</v>
      </c>
      <c r="C61" s="96"/>
      <c r="D61" s="97"/>
      <c r="E61" s="98">
        <f>I61+L61</f>
        <v>13786</v>
      </c>
      <c r="F61" s="239">
        <f>J61+M61</f>
        <v>258033</v>
      </c>
      <c r="G61" s="240">
        <f t="shared" si="0"/>
        <v>1871.7031771362251</v>
      </c>
      <c r="H61" s="241"/>
      <c r="I61" s="102">
        <v>13786</v>
      </c>
      <c r="J61" s="102">
        <v>258033</v>
      </c>
      <c r="K61" s="242">
        <f>J61/I61*100</f>
        <v>1871.7031771362251</v>
      </c>
      <c r="L61" s="98"/>
      <c r="M61" s="104"/>
      <c r="N61" s="103"/>
    </row>
    <row r="62" spans="1:14" s="252" customFormat="1" ht="20.25" customHeight="1" thickBot="1" thickTop="1">
      <c r="A62" s="243"/>
      <c r="B62" s="244" t="s">
        <v>5</v>
      </c>
      <c r="C62" s="245" t="e">
        <f>#REF!+#REF!+C15+C18+C22+C26+C32+C29+C34+C36+C39+C47+C51+C53+C56+C60+C10</f>
        <v>#REF!</v>
      </c>
      <c r="D62" s="246">
        <f>D10+D13+D15+D18+D22+D26+D29+D32+D34+D36+D39+D43+D47+D51+D53+D56+D60</f>
        <v>291951255</v>
      </c>
      <c r="E62" s="247">
        <f>E8+E10+E13+E15+E18+E22+E26+E29+E32+E34+E36+E39+E43+E47+E51+E53+E56+E60</f>
        <v>310300535</v>
      </c>
      <c r="F62" s="248">
        <f>F8+F10+F13+F15+F18+F22+F26+F29+F32+F34+F36+F39+F43+F47+F51+F53+F56+F60</f>
        <v>164538850</v>
      </c>
      <c r="G62" s="249">
        <f t="shared" si="0"/>
        <v>53.02564173793641</v>
      </c>
      <c r="H62" s="250">
        <v>100</v>
      </c>
      <c r="I62" s="247">
        <f>I8+I10+I13+I15+I18+I22+I26+I29+I32+I34+I36+I39+I43+I47+I51+I53+I56+I60</f>
        <v>217944099</v>
      </c>
      <c r="J62" s="248">
        <f>J8+J10+J13+J15+J18+J22+J26+J29+J32+J34+J36+J39+J43+J47+J51+J53+J56+J60</f>
        <v>111513938</v>
      </c>
      <c r="K62" s="251">
        <f>J62/I62*100</f>
        <v>51.16630297019421</v>
      </c>
      <c r="L62" s="247">
        <f>L8+L10+L13+L15+L18+L22+L26+L29+L32+L34+L36+L39+L43+L47+L51+L53+L56+L60</f>
        <v>92356436</v>
      </c>
      <c r="M62" s="248">
        <f>M8+M10+M13+M15+M18+M22+M26+M29+M32+M34+M36+M39+M43+M47+M51+M53+M56+M60</f>
        <v>53024912</v>
      </c>
      <c r="N62" s="251">
        <f>M62/L62*100</f>
        <v>57.413337171217826</v>
      </c>
    </row>
    <row r="63" spans="1:14" s="260" customFormat="1" ht="14.25" customHeight="1" thickTop="1">
      <c r="A63" s="283" t="s">
        <v>64</v>
      </c>
      <c r="B63" s="284"/>
      <c r="C63" s="253" t="e">
        <f>#REF!+#REF!+C16+C19+C23+C27+C33+C30+C35+C37+C40+C48+C52+C54+C57+C61+C11</f>
        <v>#REF!</v>
      </c>
      <c r="D63" s="254">
        <f>D11+D14+D16+D19+D23+D30+D33+D35+D37+D40+D44+D48+D52+D54+D57+D61</f>
        <v>263389145</v>
      </c>
      <c r="E63" s="255">
        <f>E11+E14+E16+E19+E23+E30+E33+E35+E37+E40+E44+E48+E52+E54+E57+E61</f>
        <v>279074585</v>
      </c>
      <c r="F63" s="256">
        <f>F11+F14+F16+F19+F23+F30+F33+F35+F37+F40+F44+F48+F52+F54+F57+F61</f>
        <v>147517094</v>
      </c>
      <c r="G63" s="257">
        <f t="shared" si="0"/>
        <v>52.859379509603144</v>
      </c>
      <c r="H63" s="224">
        <f>F63/F62*100</f>
        <v>89.65487117480157</v>
      </c>
      <c r="I63" s="255">
        <f>I11+I14+I16+I19+I23+I30+I33+I35+I37+I40+I44+I48+I52+I54+I57+I61</f>
        <v>197052704</v>
      </c>
      <c r="J63" s="258">
        <f>J11+J14+J16+J19+J23+J30+J33+J35+J37+J40+J44+J48+J52+J54+J57+J61</f>
        <v>101027035</v>
      </c>
      <c r="K63" s="259">
        <f>J63/I63*100</f>
        <v>51.26904272270225</v>
      </c>
      <c r="L63" s="255">
        <f>L11+L14+L16+L19+L23+L30+L33+L35+L37+L40+L44+L48+L52+L54+L57+L61</f>
        <v>82021881</v>
      </c>
      <c r="M63" s="258">
        <f>M11+M14+M16+M19+M23+M30+M33+M35+M37+M40+M44+M48+M52+M54+M57+M61</f>
        <v>46490059</v>
      </c>
      <c r="N63" s="259">
        <f>M63/L63*100</f>
        <v>56.68006930979795</v>
      </c>
    </row>
    <row r="64" spans="1:14" s="177" customFormat="1" ht="25.5" customHeight="1">
      <c r="A64" s="285" t="s">
        <v>65</v>
      </c>
      <c r="B64" s="286"/>
      <c r="C64" s="261"/>
      <c r="D64" s="201">
        <f>D45+D58</f>
        <v>197000</v>
      </c>
      <c r="E64" s="202">
        <f>E45+E58+E49</f>
        <v>273204</v>
      </c>
      <c r="F64" s="262">
        <f>F45+F58+F49</f>
        <v>297554</v>
      </c>
      <c r="G64" s="204">
        <f t="shared" si="0"/>
        <v>108.91275383962167</v>
      </c>
      <c r="H64" s="218"/>
      <c r="I64" s="202"/>
      <c r="J64" s="263"/>
      <c r="K64" s="234"/>
      <c r="L64" s="263">
        <f>L45+L58+L49</f>
        <v>273204</v>
      </c>
      <c r="M64" s="263">
        <f>M45+M58+M49</f>
        <v>297554</v>
      </c>
      <c r="N64" s="234">
        <f>M64/L64*100</f>
        <v>108.91275383962167</v>
      </c>
    </row>
    <row r="65" spans="1:14" s="260" customFormat="1" ht="18.75" customHeight="1">
      <c r="A65" s="287" t="s">
        <v>66</v>
      </c>
      <c r="B65" s="288"/>
      <c r="C65" s="253" t="e">
        <f>#REF!+#REF!+C17+C20+C24+C28+#REF!+C31+#REF!+#REF!+C41+C50+#REF!+C55+#REF!+#REF!</f>
        <v>#REF!</v>
      </c>
      <c r="D65" s="264">
        <f>D17+D20+D24+D28+D31+D41+D46+D50</f>
        <v>28537510</v>
      </c>
      <c r="E65" s="265">
        <f>I65+L65</f>
        <v>29674250</v>
      </c>
      <c r="F65" s="266">
        <f>J65+M65</f>
        <v>15488119</v>
      </c>
      <c r="G65" s="257">
        <f>F65/E65*100</f>
        <v>52.19380102277227</v>
      </c>
      <c r="H65" s="224">
        <f>F65/F62*100</f>
        <v>9.413046827542553</v>
      </c>
      <c r="I65" s="267">
        <f>I9+I24+I28+I31+I46</f>
        <v>20862695</v>
      </c>
      <c r="J65" s="268">
        <f>J9+J24+J28+J31+J46</f>
        <v>10473605</v>
      </c>
      <c r="K65" s="259">
        <f>J65/I65*100</f>
        <v>50.202550533380276</v>
      </c>
      <c r="L65" s="265">
        <f>L17+L20+L24+L31+L41+L46+L50</f>
        <v>8811555</v>
      </c>
      <c r="M65" s="266">
        <f>M17+M20+M24+M31+M41+M46+M50</f>
        <v>5014514</v>
      </c>
      <c r="N65" s="259">
        <f>M65/L65*100</f>
        <v>56.908389041434795</v>
      </c>
    </row>
    <row r="66" spans="1:14" s="260" customFormat="1" ht="49.5" customHeight="1" thickBot="1">
      <c r="A66" s="279" t="s">
        <v>67</v>
      </c>
      <c r="B66" s="280"/>
      <c r="C66" s="269"/>
      <c r="D66" s="270">
        <f>D21+D25</f>
        <v>24600</v>
      </c>
      <c r="E66" s="271">
        <f>E21+E25+E59+E12+E38</f>
        <v>1551700</v>
      </c>
      <c r="F66" s="272">
        <f>F21+F25+F59+F12+F38</f>
        <v>1533637</v>
      </c>
      <c r="G66" s="273">
        <f>F66/E66*100</f>
        <v>98.83592189211832</v>
      </c>
      <c r="H66" s="274">
        <f>F66/F62*100</f>
        <v>0.9320819976558727</v>
      </c>
      <c r="I66" s="271">
        <f>I21+I25+I38+I59</f>
        <v>28700</v>
      </c>
      <c r="J66" s="275">
        <f>J21+J25+J38+J59</f>
        <v>13298</v>
      </c>
      <c r="K66" s="276">
        <f>J66/I66*100</f>
        <v>46.33449477351916</v>
      </c>
      <c r="L66" s="271">
        <f>L21+L25+L59+L12</f>
        <v>1523000</v>
      </c>
      <c r="M66" s="275">
        <f>M21+M25+M59+M12</f>
        <v>1520339</v>
      </c>
      <c r="N66" s="276">
        <f>M66/L66*100</f>
        <v>99.82527905449771</v>
      </c>
    </row>
    <row r="67" ht="13.5" thickTop="1"/>
    <row r="68" spans="1:13" ht="12.75">
      <c r="A68" s="278" t="s">
        <v>68</v>
      </c>
      <c r="D68" s="277"/>
      <c r="F68" s="277"/>
      <c r="G68" s="277"/>
      <c r="I68" s="277"/>
      <c r="J68" s="277"/>
      <c r="K68" s="277"/>
      <c r="L68" s="277"/>
      <c r="M68" s="277"/>
    </row>
    <row r="69" spans="1:9" ht="12.75">
      <c r="A69" s="278" t="s">
        <v>69</v>
      </c>
      <c r="I69" s="277"/>
    </row>
    <row r="70" spans="1:10" ht="12.75">
      <c r="A70" s="278" t="s">
        <v>70</v>
      </c>
      <c r="I70" s="277"/>
      <c r="J70" s="277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  <row r="113" ht="12.75">
      <c r="A113" s="46"/>
    </row>
    <row r="114" ht="12.75">
      <c r="A114" s="46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  <row r="119" ht="12.75">
      <c r="A119" s="46"/>
    </row>
    <row r="120" ht="12.75">
      <c r="A120" s="46"/>
    </row>
    <row r="121" ht="12.75">
      <c r="A121" s="46"/>
    </row>
    <row r="122" ht="12.75">
      <c r="A122" s="46"/>
    </row>
    <row r="123" ht="12.75">
      <c r="A123" s="46"/>
    </row>
    <row r="124" ht="12.75">
      <c r="A124" s="46"/>
    </row>
    <row r="125" ht="12.75">
      <c r="A125" s="46"/>
    </row>
    <row r="126" ht="12.75">
      <c r="A126" s="46"/>
    </row>
    <row r="127" ht="12.75">
      <c r="A127" s="46"/>
    </row>
    <row r="128" ht="12.75">
      <c r="A128" s="46"/>
    </row>
    <row r="129" ht="12.75">
      <c r="A129" s="46"/>
    </row>
    <row r="130" ht="12.75">
      <c r="A130" s="46"/>
    </row>
    <row r="131" ht="12.75">
      <c r="A131" s="46"/>
    </row>
    <row r="132" ht="12.75">
      <c r="A132" s="46"/>
    </row>
    <row r="133" ht="12.75">
      <c r="A133" s="46"/>
    </row>
    <row r="134" ht="12.75">
      <c r="A134" s="46"/>
    </row>
    <row r="135" ht="12.75">
      <c r="A135" s="46"/>
    </row>
    <row r="136" ht="12.75">
      <c r="A136" s="46"/>
    </row>
    <row r="137" ht="12.75">
      <c r="A137" s="46"/>
    </row>
    <row r="138" ht="12.75">
      <c r="A138" s="46"/>
    </row>
    <row r="139" ht="12.75">
      <c r="A139" s="46"/>
    </row>
    <row r="140" ht="12.75">
      <c r="A140" s="46"/>
    </row>
    <row r="141" ht="12.75">
      <c r="A141" s="46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ht="12.75">
      <c r="A151" s="46"/>
    </row>
    <row r="152" ht="12.75">
      <c r="A152" s="46"/>
    </row>
    <row r="153" ht="12.75">
      <c r="A153" s="46"/>
    </row>
    <row r="154" ht="12.75">
      <c r="A154" s="46"/>
    </row>
    <row r="155" ht="12.75">
      <c r="A155" s="46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  <row r="161" ht="12.75">
      <c r="A161" s="46"/>
    </row>
    <row r="162" ht="12.75">
      <c r="A162" s="46"/>
    </row>
    <row r="163" ht="12.75">
      <c r="A163" s="46"/>
    </row>
    <row r="164" ht="12.75">
      <c r="A164" s="46"/>
    </row>
    <row r="165" ht="12.75">
      <c r="A165" s="46"/>
    </row>
    <row r="166" ht="12.75">
      <c r="A166" s="46"/>
    </row>
    <row r="167" ht="12.75">
      <c r="A167" s="46"/>
    </row>
    <row r="168" ht="12.75">
      <c r="A168" s="46"/>
    </row>
    <row r="169" ht="12.75">
      <c r="A169" s="46"/>
    </row>
    <row r="170" ht="12.75">
      <c r="A170" s="46"/>
    </row>
    <row r="171" ht="12.75">
      <c r="A171" s="46"/>
    </row>
    <row r="172" ht="12.75">
      <c r="A172" s="46"/>
    </row>
    <row r="173" ht="12.75">
      <c r="A173" s="46"/>
    </row>
    <row r="174" ht="12.75">
      <c r="A174" s="46"/>
    </row>
    <row r="175" ht="12.75">
      <c r="A175" s="46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  <row r="200" ht="12.75">
      <c r="A200" s="46"/>
    </row>
    <row r="201" ht="12.75">
      <c r="A201" s="46"/>
    </row>
    <row r="202" ht="12.75">
      <c r="A202" s="46"/>
    </row>
    <row r="203" ht="12.75">
      <c r="A203" s="46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</sheetData>
  <mergeCells count="5">
    <mergeCell ref="A66:B66"/>
    <mergeCell ref="M1:N1"/>
    <mergeCell ref="A63:B63"/>
    <mergeCell ref="A64:B64"/>
    <mergeCell ref="A65:B65"/>
  </mergeCells>
  <printOptions horizontalCentered="1"/>
  <pageMargins left="0.2" right="0.2" top="0.52" bottom="0.53" header="0.3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2008-10-09T10:12:26Z</cp:lastPrinted>
  <dcterms:created xsi:type="dcterms:W3CDTF">2008-10-09T10:11:21Z</dcterms:created>
  <dcterms:modified xsi:type="dcterms:W3CDTF">2008-10-13T12:13:05Z</dcterms:modified>
  <cp:category/>
  <cp:version/>
  <cp:contentType/>
  <cp:contentStatus/>
</cp:coreProperties>
</file>