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<sst xmlns="http://schemas.openxmlformats.org/spreadsheetml/2006/main" count="102" uniqueCount="68">
  <si>
    <t>OGÓŁEM</t>
  </si>
  <si>
    <t xml:space="preserve">Wykonanie                        </t>
  </si>
  <si>
    <t>010</t>
  </si>
  <si>
    <t>ROLNICTWO I ŁOWIECTWO</t>
  </si>
  <si>
    <t xml:space="preserve"> - bieżące</t>
  </si>
  <si>
    <t>600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</si>
  <si>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</si>
  <si>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</si>
  <si>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</si>
  <si>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</si>
  <si>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</si>
  <si>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</si>
  <si>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</si>
  <si>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</si>
  <si>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</si>
  <si>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</si>
  <si>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</si>
  <si>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</si>
  <si>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</si>
  <si>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</si>
  <si>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</si>
  <si>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</si>
  <si>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</si>
  <si>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</si>
  <si>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</si>
  <si>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</si>
  <si>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</si>
  <si>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</si>
  <si>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</si>
  <si>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</si>
  <si>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na podstawie porozumień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</si>
  <si>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</si>
  <si>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</si>
  <si>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</si>
  <si>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</si>
  <si>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</si>
  <si>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</si>
  <si>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</si>
  <si>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</si>
  <si>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</si>
  <si>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</si>
  <si>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 xml:space="preserve"> wg działów klasyfikacji budżetowej z podziałem na zadania bieżące i majątkowe</t>
  </si>
  <si>
    <t xml:space="preserve">           Tabela nr 3</t>
  </si>
  <si>
    <t xml:space="preserve">                     w złotych</t>
  </si>
  <si>
    <t>Wyszczególnienie</t>
  </si>
  <si>
    <t xml:space="preserve">Wykonanie </t>
  </si>
  <si>
    <t xml:space="preserve">                        OGÓŁEM</t>
  </si>
  <si>
    <t xml:space="preserve">GMINA </t>
  </si>
  <si>
    <t>POWIAT</t>
  </si>
  <si>
    <t xml:space="preserve">Dział </t>
  </si>
  <si>
    <t xml:space="preserve">   2000r.             </t>
  </si>
  <si>
    <t>Plan 
po zmianach</t>
  </si>
  <si>
    <t>Dynamika
5:3</t>
  </si>
  <si>
    <t>%
wyk.</t>
  </si>
  <si>
    <t xml:space="preserve">Wykonanie                          </t>
  </si>
  <si>
    <t>% 
wyk.</t>
  </si>
  <si>
    <t>TRANSPORT I ŁĄCZNOŚĆ</t>
  </si>
  <si>
    <t xml:space="preserve"> - majątkowe</t>
  </si>
  <si>
    <t>własne</t>
  </si>
  <si>
    <t>zlecone</t>
  </si>
  <si>
    <t>z tego:</t>
  </si>
  <si>
    <t>dochody bieżące</t>
  </si>
  <si>
    <t>dochody majątkowe</t>
  </si>
  <si>
    <t xml:space="preserve">REALIZACJA  PLANU  DOCHODÓW  MIASTA  KOSZALINA  ZA  I  PÓŁROCZE  2008  ROKU                                                                                                               </t>
  </si>
  <si>
    <t>Wykonanie
I półrocze 2007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</si>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</sst>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 zł&quot;#,##0.00_);[Red]\(&quot; zł&quot;#,##0.00\)"/>
    <numFmt numFmtId="174" formatCode="0.0"/>
    <numFmt numFmtId="175" formatCode="#,##0.000"/>
  </numFmts>
  <fonts count="2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2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2" fontId="11" fillId="0" borderId="0" xfId="0" applyFont="1" applyAlignment="1">
      <alignment horizontal="centerContinuous" vertical="center" wrapText="1"/>
    </xf>
    <xf numFmtId="172" fontId="12" fillId="0" borderId="0" xfId="0" applyFont="1" applyAlignment="1">
      <alignment horizontal="centerContinuous" vertical="center" wrapText="1"/>
    </xf>
    <xf numFmtId="172" fontId="13" fillId="0" borderId="0" xfId="0" applyFont="1" applyAlignment="1">
      <alignment horizontal="centerContinuous" vertical="center" wrapText="1"/>
    </xf>
    <xf numFmtId="172" fontId="14" fillId="0" borderId="0" xfId="0" applyFont="1" applyAlignment="1">
      <alignment horizontal="centerContinuous" vertical="center" wrapText="1"/>
    </xf>
    <xf numFmtId="172" fontId="14" fillId="0" borderId="0" xfId="0" applyNumberFormat="1" applyFont="1" applyAlignment="1">
      <alignment horizontal="centerContinuous" vertical="center" wrapText="1"/>
    </xf>
    <xf numFmtId="175" fontId="15" fillId="0" borderId="0" xfId="0" applyFont="1" applyAlignment="1">
      <alignment horizontal="centerContinuous" vertical="center" wrapText="1"/>
    </xf>
    <xf numFmtId="172" fontId="16" fillId="0" borderId="0" xfId="0" applyFont="1" applyAlignment="1">
      <alignment horizontal="centerContinuous" vertical="center" wrapText="1"/>
    </xf>
    <xf numFmtId="175" fontId="17" fillId="0" borderId="0" xfId="0" applyFont="1" applyAlignment="1">
      <alignment horizontal="centerContinuous" vertical="center" wrapText="1"/>
    </xf>
    <xf numFmtId="0" fontId="16" fillId="0" borderId="0" xfId="0" applyFont="1" applyAlignment="1">
      <alignment vertical="center" wrapText="1"/>
    </xf>
    <xf numFmtId="172" fontId="1" fillId="0" borderId="0" xfId="0" applyFont="1" applyAlignment="1">
      <alignment horizontal="centerContinuous" vertical="center" wrapText="1"/>
    </xf>
    <xf numFmtId="172" fontId="2" fillId="0" borderId="0" xfId="0" applyFont="1" applyAlignment="1">
      <alignment horizontal="centerContinuous"/>
    </xf>
    <xf numFmtId="172" fontId="2" fillId="0" borderId="0" xfId="0" applyFont="1" applyBorder="1" applyAlignment="1">
      <alignment horizontal="centerContinuous"/>
    </xf>
    <xf numFmtId="172" fontId="2" fillId="0" borderId="0" xfId="0" applyFont="1" applyAlignment="1">
      <alignment horizontal="centerContinuous"/>
    </xf>
    <xf numFmtId="172" fontId="2" fillId="0" borderId="0" xfId="0" applyNumberFormat="1" applyFont="1" applyAlignment="1">
      <alignment horizontal="centerContinuous"/>
    </xf>
    <xf numFmtId="175" fontId="9" fillId="0" borderId="0" xfId="0" applyFont="1" applyAlignment="1">
      <alignment horizontal="centerContinuous"/>
    </xf>
    <xf numFmtId="175" fontId="9" fillId="0" borderId="0" xfId="0" applyFont="1" applyBorder="1" applyAlignment="1">
      <alignment horizontal="centerContinuous"/>
    </xf>
    <xf numFmtId="175" fontId="8" fillId="0" borderId="0" xfId="0" applyFont="1" applyBorder="1" applyAlignment="1">
      <alignment horizontal="center"/>
    </xf>
    <xf numFmtId="172" fontId="5" fillId="0" borderId="1" xfId="0" applyFont="1" applyBorder="1" applyAlignment="1">
      <alignment horizontal="center" vertical="center"/>
    </xf>
    <xf numFmtId="172" fontId="5" fillId="0" borderId="2" xfId="0" applyFont="1" applyBorder="1" applyAlignment="1">
      <alignment horizontal="center" vertical="center"/>
    </xf>
    <xf numFmtId="172" fontId="5" fillId="0" borderId="3" xfId="0" applyFont="1" applyBorder="1" applyAlignment="1">
      <alignment vertical="center"/>
    </xf>
    <xf numFmtId="172" fontId="5" fillId="0" borderId="4" xfId="0" applyFont="1" applyBorder="1" applyAlignment="1">
      <alignment horizontal="centerContinuous" vertical="center" wrapText="1"/>
    </xf>
    <xf numFmtId="172" fontId="5" fillId="0" borderId="4" xfId="0" applyNumberFormat="1" applyFont="1" applyBorder="1" applyAlignment="1">
      <alignment horizontal="centerContinuous" vertical="center" wrapText="1"/>
    </xf>
    <xf numFmtId="175" fontId="19" fillId="0" borderId="5" xfId="0" applyFont="1" applyBorder="1" applyAlignment="1">
      <alignment horizontal="centerContinuous" vertical="center" wrapText="1"/>
    </xf>
    <xf numFmtId="172" fontId="5" fillId="0" borderId="6" xfId="0" applyFont="1" applyBorder="1" applyAlignment="1">
      <alignment horizontal="centerContinuous" vertical="center" wrapText="1"/>
    </xf>
    <xf numFmtId="172" fontId="5" fillId="0" borderId="7" xfId="0" applyFont="1" applyBorder="1" applyAlignment="1">
      <alignment horizontal="centerContinuous" vertical="center" wrapText="1"/>
    </xf>
    <xf numFmtId="175" fontId="19" fillId="0" borderId="8" xfId="0" applyFont="1" applyBorder="1" applyAlignment="1">
      <alignment horizontal="centerContinuous" vertical="center" wrapText="1"/>
    </xf>
    <xf numFmtId="172" fontId="5" fillId="0" borderId="7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/>
    </xf>
    <xf numFmtId="49" fontId="21" fillId="0" borderId="9" xfId="0" applyNumberFormat="1" applyFont="1" applyFill="1" applyBorder="1" applyAlignment="1" applyProtection="1">
      <alignment horizontal="center" vertical="top" wrapText="1"/>
      <protection locked="0"/>
    </xf>
    <xf numFmtId="172" fontId="5" fillId="0" borderId="9" xfId="0" applyFont="1" applyBorder="1" applyAlignment="1">
      <alignment horizontal="center" vertical="center" wrapText="1"/>
    </xf>
    <xf numFmtId="172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4" fillId="0" borderId="13" xfId="0" applyFont="1" applyBorder="1" applyAlignment="1">
      <alignment horizontal="center" vertical="center" wrapText="1"/>
    </xf>
    <xf numFmtId="172" fontId="4" fillId="0" borderId="14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0" xfId="0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8" xfId="0" applyFont="1" applyBorder="1" applyAlignment="1">
      <alignment horizontal="left" vertical="center"/>
    </xf>
    <xf numFmtId="3" fontId="1" fillId="0" borderId="19" xfId="0" applyFont="1" applyBorder="1" applyAlignment="1">
      <alignment horizontal="center" vertical="center"/>
    </xf>
    <xf numFmtId="3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172" fontId="1" fillId="0" borderId="22" xfId="0" applyNumberFormat="1" applyFont="1" applyBorder="1" applyAlignment="1">
      <alignment vertical="center" wrapText="1"/>
    </xf>
    <xf numFmtId="172" fontId="7" fillId="0" borderId="23" xfId="0" applyNumberFormat="1" applyFont="1" applyBorder="1" applyAlignment="1">
      <alignment vertical="center" wrapText="1"/>
    </xf>
    <xf numFmtId="3" fontId="1" fillId="0" borderId="24" xfId="0" applyFont="1" applyBorder="1" applyAlignment="1">
      <alignment horizontal="right" vertical="center"/>
    </xf>
    <xf numFmtId="3" fontId="1" fillId="0" borderId="19" xfId="0" applyFont="1" applyBorder="1" applyAlignment="1">
      <alignment horizontal="right" vertical="center"/>
    </xf>
    <xf numFmtId="172" fontId="7" fillId="0" borderId="23" xfId="0" applyNumberFormat="1" applyFont="1" applyBorder="1" applyAlignment="1">
      <alignment vertical="center"/>
    </xf>
    <xf numFmtId="3" fontId="1" fillId="0" borderId="24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3" fontId="3" fillId="0" borderId="17" xfId="0" applyFont="1" applyBorder="1" applyAlignment="1">
      <alignment horizontal="center" vertical="center"/>
    </xf>
    <xf numFmtId="3" fontId="3" fillId="0" borderId="18" xfId="0" applyFont="1" applyBorder="1" applyAlignment="1">
      <alignment horizontal="left" vertical="center"/>
    </xf>
    <xf numFmtId="3" fontId="3" fillId="0" borderId="19" xfId="0" applyFont="1" applyBorder="1" applyAlignment="1">
      <alignment horizontal="center" vertical="center"/>
    </xf>
    <xf numFmtId="3" fontId="3" fillId="0" borderId="25" xfId="0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 wrapText="1"/>
    </xf>
    <xf numFmtId="3" fontId="3" fillId="0" borderId="24" xfId="0" applyFont="1" applyBorder="1" applyAlignment="1">
      <alignment horizontal="right" vertical="center"/>
    </xf>
    <xf numFmtId="3" fontId="3" fillId="0" borderId="19" xfId="0" applyFont="1" applyBorder="1" applyAlignment="1">
      <alignment horizontal="right" vertical="center"/>
    </xf>
    <xf numFmtId="172" fontId="3" fillId="0" borderId="27" xfId="0" applyNumberFormat="1" applyFont="1" applyBorder="1" applyAlignment="1">
      <alignment vertical="center"/>
    </xf>
    <xf numFmtId="3" fontId="3" fillId="0" borderId="24" xfId="0" applyFont="1" applyBorder="1" applyAlignment="1">
      <alignment horizontal="center" vertical="center"/>
    </xf>
    <xf numFmtId="3" fontId="3" fillId="0" borderId="18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75" fontId="1" fillId="0" borderId="20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vertical="center" wrapText="1"/>
    </xf>
    <xf numFmtId="172" fontId="3" fillId="0" borderId="18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/>
    </xf>
    <xf numFmtId="3" fontId="7" fillId="0" borderId="0" xfId="0" applyFont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5" fontId="3" fillId="0" borderId="19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172" fontId="3" fillId="0" borderId="29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75" fontId="9" fillId="0" borderId="20" xfId="0" applyNumberFormat="1" applyFont="1" applyBorder="1" applyAlignment="1">
      <alignment horizontal="right" vertical="center"/>
    </xf>
    <xf numFmtId="3" fontId="1" fillId="0" borderId="20" xfId="0" applyFont="1" applyBorder="1" applyAlignment="1">
      <alignment vertical="center"/>
    </xf>
    <xf numFmtId="172" fontId="1" fillId="0" borderId="19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172" fontId="9" fillId="0" borderId="30" xfId="0" applyNumberFormat="1" applyFont="1" applyBorder="1" applyAlignment="1">
      <alignment vertical="center" wrapText="1"/>
    </xf>
    <xf numFmtId="3" fontId="2" fillId="0" borderId="0" xfId="0" applyFont="1" applyBorder="1" applyAlignment="1">
      <alignment horizontal="center" vertical="center"/>
    </xf>
    <xf numFmtId="3" fontId="3" fillId="0" borderId="29" xfId="0" applyFont="1" applyBorder="1" applyAlignment="1">
      <alignment vertical="center"/>
    </xf>
    <xf numFmtId="172" fontId="3" fillId="0" borderId="31" xfId="0" applyNumberFormat="1" applyFont="1" applyBorder="1" applyAlignment="1">
      <alignment vertical="center" wrapText="1"/>
    </xf>
    <xf numFmtId="3" fontId="1" fillId="0" borderId="19" xfId="0" applyFont="1" applyBorder="1" applyAlignment="1">
      <alignment vertical="center" wrapText="1"/>
    </xf>
    <xf numFmtId="172" fontId="7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175" fontId="1" fillId="0" borderId="20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75" fontId="9" fillId="0" borderId="19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19" xfId="0" applyFont="1" applyBorder="1" applyAlignment="1">
      <alignment vertical="center"/>
    </xf>
    <xf numFmtId="172" fontId="8" fillId="0" borderId="19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172" fontId="9" fillId="0" borderId="18" xfId="0" applyNumberFormat="1" applyFont="1" applyBorder="1" applyAlignment="1">
      <alignment vertical="center"/>
    </xf>
    <xf numFmtId="3" fontId="9" fillId="0" borderId="0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175" fontId="9" fillId="0" borderId="29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29" xfId="0" applyFont="1" applyBorder="1" applyAlignment="1">
      <alignment vertical="center"/>
    </xf>
    <xf numFmtId="172" fontId="9" fillId="0" borderId="27" xfId="0" applyNumberFormat="1" applyFont="1" applyBorder="1" applyAlignment="1">
      <alignment vertical="center" wrapText="1"/>
    </xf>
    <xf numFmtId="3" fontId="9" fillId="0" borderId="34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172" fontId="9" fillId="0" borderId="18" xfId="0" applyNumberFormat="1" applyFont="1" applyBorder="1" applyAlignment="1">
      <alignment vertical="center"/>
    </xf>
    <xf numFmtId="172" fontId="9" fillId="0" borderId="27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5" fontId="1" fillId="0" borderId="1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/>
    </xf>
    <xf numFmtId="3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5" fontId="2" fillId="0" borderId="1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172" fontId="8" fillId="0" borderId="29" xfId="0" applyNumberFormat="1" applyFont="1" applyBorder="1" applyAlignment="1">
      <alignment vertical="center"/>
    </xf>
    <xf numFmtId="172" fontId="9" fillId="0" borderId="18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72" fontId="9" fillId="0" borderId="31" xfId="0" applyNumberFormat="1" applyFont="1" applyBorder="1" applyAlignment="1">
      <alignment vertical="center"/>
    </xf>
    <xf numFmtId="3" fontId="8" fillId="0" borderId="0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5" fontId="3" fillId="0" borderId="29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2" fontId="3" fillId="0" borderId="35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175" fontId="1" fillId="0" borderId="1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19" fillId="0" borderId="32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175" fontId="24" fillId="0" borderId="29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4" fillId="0" borderId="19" xfId="0" applyFont="1" applyBorder="1" applyAlignment="1">
      <alignment vertical="center"/>
    </xf>
    <xf numFmtId="172" fontId="7" fillId="0" borderId="18" xfId="0" applyNumberFormat="1" applyFont="1" applyBorder="1" applyAlignment="1">
      <alignment vertical="center" wrapText="1"/>
    </xf>
    <xf numFmtId="3" fontId="24" fillId="0" borderId="34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72" fontId="24" fillId="0" borderId="27" xfId="0" applyNumberFormat="1" applyFont="1" applyBorder="1" applyAlignment="1">
      <alignment vertical="center"/>
    </xf>
    <xf numFmtId="3" fontId="24" fillId="0" borderId="0" xfId="0" applyFont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49" fontId="19" fillId="0" borderId="26" xfId="0" applyNumberFormat="1" applyFont="1" applyBorder="1" applyAlignment="1">
      <alignment horizontal="center" vertical="center"/>
    </xf>
    <xf numFmtId="175" fontId="24" fillId="0" borderId="19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172" fontId="24" fillId="0" borderId="18" xfId="0" applyNumberFormat="1" applyFont="1" applyBorder="1" applyAlignment="1">
      <alignment vertical="center"/>
    </xf>
    <xf numFmtId="3" fontId="24" fillId="0" borderId="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75" fontId="20" fillId="0" borderId="20" xfId="0" applyNumberFormat="1" applyFont="1" applyBorder="1" applyAlignment="1">
      <alignment horizontal="right" vertical="center"/>
    </xf>
    <xf numFmtId="3" fontId="1" fillId="0" borderId="21" xfId="0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3" fontId="24" fillId="0" borderId="0" xfId="0" applyFont="1" applyBorder="1" applyAlignment="1">
      <alignment horizontal="center" vertical="center"/>
    </xf>
    <xf numFmtId="175" fontId="3" fillId="0" borderId="34" xfId="0" applyNumberFormat="1" applyFont="1" applyBorder="1" applyAlignment="1">
      <alignment horizontal="right" vertical="center"/>
    </xf>
    <xf numFmtId="0" fontId="25" fillId="0" borderId="23" xfId="0" applyNumberFormat="1" applyFont="1" applyFill="1" applyBorder="1" applyAlignment="1" applyProtection="1">
      <alignment vertical="center" wrapText="1"/>
      <protection locked="0"/>
    </xf>
    <xf numFmtId="175" fontId="1" fillId="0" borderId="22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75" fontId="8" fillId="0" borderId="3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9" xfId="0" applyFont="1" applyBorder="1" applyAlignment="1">
      <alignment vertical="center"/>
    </xf>
    <xf numFmtId="172" fontId="3" fillId="0" borderId="27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/>
    </xf>
    <xf numFmtId="172" fontId="3" fillId="0" borderId="35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2" fontId="3" fillId="0" borderId="3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175" fontId="7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2" fontId="3" fillId="0" borderId="38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175" fontId="5" fillId="0" borderId="1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72" fontId="1" fillId="0" borderId="7" xfId="0" applyNumberFormat="1" applyFont="1" applyBorder="1" applyAlignment="1">
      <alignment vertical="center"/>
    </xf>
    <xf numFmtId="172" fontId="7" fillId="0" borderId="4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72" fontId="7" fillId="0" borderId="5" xfId="0" applyNumberFormat="1" applyFont="1" applyBorder="1" applyAlignment="1">
      <alignment vertical="center"/>
    </xf>
    <xf numFmtId="3" fontId="5" fillId="0" borderId="0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175" fontId="1" fillId="0" borderId="2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3" fontId="1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75" fontId="10" fillId="0" borderId="17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/>
    </xf>
    <xf numFmtId="172" fontId="3" fillId="0" borderId="31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3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175" fontId="10" fillId="0" borderId="44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72" fontId="3" fillId="0" borderId="47" xfId="0" applyNumberFormat="1" applyFont="1" applyBorder="1" applyAlignment="1">
      <alignment vertical="center"/>
    </xf>
    <xf numFmtId="172" fontId="3" fillId="0" borderId="38" xfId="0" applyNumberFormat="1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172" fontId="3" fillId="0" borderId="38" xfId="0" applyNumberFormat="1" applyFont="1" applyBorder="1" applyAlignment="1">
      <alignment vertical="center"/>
    </xf>
    <xf numFmtId="172" fontId="3" fillId="0" borderId="45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5" fontId="9" fillId="0" borderId="0" xfId="0" applyFont="1" applyAlignment="1">
      <alignment/>
    </xf>
    <xf numFmtId="3" fontId="10" fillId="0" borderId="24" xfId="0" applyNumberFormat="1" applyFont="1" applyBorder="1" applyAlignment="1">
      <alignment vertical="center"/>
    </xf>
    <xf numFmtId="172" fontId="10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172" fontId="9" fillId="0" borderId="50" xfId="0" applyNumberFormat="1" applyFont="1" applyBorder="1" applyAlignment="1">
      <alignment vertical="center" wrapText="1"/>
    </xf>
    <xf numFmtId="172" fontId="9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172" fontId="28" fillId="0" borderId="23" xfId="0" applyNumberFormat="1" applyFont="1" applyBorder="1" applyAlignment="1">
      <alignment vertical="center"/>
    </xf>
    <xf numFmtId="172" fontId="28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workbookViewId="0" topLeftCell="A45">
      <selection activeCell="A70" sqref="A70"/>
    </sheetView>
  </sheetViews>
  <sheetFormatPr defaultColWidth="9.125" defaultRowHeight="12.75"/>
  <cols>
    <col min="1" max="1" width="4.25390625" style="3" customWidth="1"/>
    <col min="2" max="2" width="30.25390625" style="3" customWidth="1"/>
    <col min="3" max="3" width="14.375" style="3" hidden="1" customWidth="1"/>
    <col min="4" max="4" width="12.875" style="3" customWidth="1"/>
    <col min="5" max="5" width="13.00390625" style="3" customWidth="1"/>
    <col min="6" max="6" width="12.125" style="3" customWidth="1"/>
    <col min="7" max="7" width="7.00390625" style="277" customWidth="1"/>
    <col min="8" max="8" width="5.625" style="278" customWidth="1"/>
    <col min="9" max="10" width="12.375" style="3" customWidth="1"/>
    <col min="11" max="11" width="5.875" style="278" customWidth="1"/>
    <col min="12" max="12" width="11.00390625" style="3" customWidth="1"/>
    <col min="13" max="13" width="11.625" style="3" customWidth="1"/>
    <col min="14" max="14" width="6.25390625" style="278" customWidth="1"/>
    <col min="15" max="16384" width="10.00390625" style="3" customWidth="1"/>
  </cols>
  <sheetData>
    <row r="1" spans="1:14" s="12" customFormat="1" ht="18.75" customHeight="1">
      <c r="A1" s="4"/>
      <c r="B1" s="5"/>
      <c r="C1" s="5"/>
      <c r="D1" s="6"/>
      <c r="E1" s="6"/>
      <c r="F1" s="7"/>
      <c r="G1" s="8"/>
      <c r="H1" s="9"/>
      <c r="I1" s="6"/>
      <c r="J1" s="7"/>
      <c r="K1" s="9"/>
      <c r="L1" s="6"/>
      <c r="M1" s="13" t="s">
        <v>42</v>
      </c>
      <c r="N1" s="11"/>
    </row>
    <row r="2" spans="1:14" s="12" customFormat="1" ht="17.25" customHeight="1">
      <c r="A2" s="4" t="s">
        <v>63</v>
      </c>
      <c r="B2" s="5"/>
      <c r="C2" s="5"/>
      <c r="D2" s="6"/>
      <c r="E2" s="6"/>
      <c r="F2" s="7"/>
      <c r="G2" s="8"/>
      <c r="H2" s="9"/>
      <c r="I2" s="6"/>
      <c r="J2" s="7"/>
      <c r="K2" s="9"/>
      <c r="L2" s="6"/>
      <c r="M2" s="10"/>
      <c r="N2" s="11"/>
    </row>
    <row r="3" spans="1:14" s="12" customFormat="1" ht="15" customHeight="1">
      <c r="A3" s="4" t="s">
        <v>41</v>
      </c>
      <c r="B3" s="5"/>
      <c r="C3" s="5"/>
      <c r="D3" s="6"/>
      <c r="E3" s="6"/>
      <c r="F3" s="7"/>
      <c r="G3" s="8"/>
      <c r="H3" s="9"/>
      <c r="I3" s="6"/>
      <c r="J3" s="7"/>
      <c r="K3" s="9"/>
      <c r="L3" s="6"/>
      <c r="M3" s="10"/>
      <c r="N3" s="11"/>
    </row>
    <row r="4" ht="9" customHeight="1"/>
    <row r="5" spans="1:14" ht="11.25" customHeight="1" thickBot="1">
      <c r="A5" s="14"/>
      <c r="B5" s="14"/>
      <c r="C5" s="14"/>
      <c r="D5" s="14"/>
      <c r="E5" s="15"/>
      <c r="F5" s="16"/>
      <c r="G5" s="17"/>
      <c r="H5" s="18"/>
      <c r="I5" s="16"/>
      <c r="J5" s="16"/>
      <c r="K5" s="19"/>
      <c r="L5" s="15"/>
      <c r="M5" s="20" t="s">
        <v>43</v>
      </c>
      <c r="N5" s="19"/>
    </row>
    <row r="6" spans="1:14" s="31" customFormat="1" ht="19.5" customHeight="1" thickBot="1" thickTop="1">
      <c r="A6" s="21"/>
      <c r="B6" s="291" t="s">
        <v>44</v>
      </c>
      <c r="C6" s="22" t="s">
        <v>45</v>
      </c>
      <c r="D6" s="293" t="s">
        <v>64</v>
      </c>
      <c r="E6" s="23" t="s">
        <v>46</v>
      </c>
      <c r="F6" s="24"/>
      <c r="G6" s="25"/>
      <c r="H6" s="26"/>
      <c r="I6" s="27" t="s">
        <v>47</v>
      </c>
      <c r="J6" s="28"/>
      <c r="K6" s="29"/>
      <c r="L6" s="27" t="s">
        <v>48</v>
      </c>
      <c r="M6" s="30"/>
      <c r="N6" s="29"/>
    </row>
    <row r="7" spans="1:14" s="1" customFormat="1" ht="33" customHeight="1" thickBot="1" thickTop="1">
      <c r="A7" s="32" t="s">
        <v>49</v>
      </c>
      <c r="B7" s="292"/>
      <c r="C7" s="33" t="s">
        <v>50</v>
      </c>
      <c r="D7" s="294"/>
      <c r="E7" s="34" t="s">
        <v>51</v>
      </c>
      <c r="F7" s="35" t="s">
        <v>1</v>
      </c>
      <c r="G7" s="36" t="s">
        <v>52</v>
      </c>
      <c r="H7" s="37" t="s">
        <v>53</v>
      </c>
      <c r="I7" s="38" t="s">
        <v>51</v>
      </c>
      <c r="J7" s="35" t="s">
        <v>54</v>
      </c>
      <c r="K7" s="37" t="s">
        <v>55</v>
      </c>
      <c r="L7" s="39" t="s">
        <v>51</v>
      </c>
      <c r="M7" s="35" t="s">
        <v>1</v>
      </c>
      <c r="N7" s="37" t="s">
        <v>55</v>
      </c>
    </row>
    <row r="8" spans="1:14" s="48" customFormat="1" ht="11.25" customHeight="1" thickBot="1" thickTop="1">
      <c r="A8" s="40">
        <v>1</v>
      </c>
      <c r="B8" s="41">
        <v>2</v>
      </c>
      <c r="C8" s="42">
        <v>3</v>
      </c>
      <c r="D8" s="43">
        <v>3</v>
      </c>
      <c r="E8" s="40">
        <v>4</v>
      </c>
      <c r="F8" s="44">
        <v>5</v>
      </c>
      <c r="G8" s="45">
        <v>6</v>
      </c>
      <c r="H8" s="41">
        <v>7</v>
      </c>
      <c r="I8" s="46">
        <v>8</v>
      </c>
      <c r="J8" s="42">
        <v>9</v>
      </c>
      <c r="K8" s="47">
        <v>10</v>
      </c>
      <c r="L8" s="46">
        <v>11</v>
      </c>
      <c r="M8" s="42">
        <v>12</v>
      </c>
      <c r="N8" s="41">
        <v>13</v>
      </c>
    </row>
    <row r="9" spans="1:14" s="61" customFormat="1" ht="14.25" customHeight="1" thickTop="1">
      <c r="A9" s="49" t="s">
        <v>2</v>
      </c>
      <c r="B9" s="50" t="s">
        <v>3</v>
      </c>
      <c r="C9" s="51"/>
      <c r="D9" s="52">
        <f>SUM(D10:D10)</f>
        <v>1194</v>
      </c>
      <c r="E9" s="53">
        <f>SUM(E10:E10)</f>
        <v>1376</v>
      </c>
      <c r="F9" s="52">
        <f>SUM(F10:F10)</f>
        <v>1376</v>
      </c>
      <c r="G9" s="54">
        <f>F9/D9*100</f>
        <v>115.2428810720268</v>
      </c>
      <c r="H9" s="55">
        <f>F9/E9*100</f>
        <v>100</v>
      </c>
      <c r="I9" s="56">
        <f>I10</f>
        <v>1376</v>
      </c>
      <c r="J9" s="57">
        <f>J10</f>
        <v>1376</v>
      </c>
      <c r="K9" s="58">
        <f aca="true" t="shared" si="0" ref="K9:K18">J9/I9*100</f>
        <v>100</v>
      </c>
      <c r="L9" s="59"/>
      <c r="M9" s="59"/>
      <c r="N9" s="60"/>
    </row>
    <row r="10" spans="1:14" s="75" customFormat="1" ht="14.25" customHeight="1">
      <c r="A10" s="62"/>
      <c r="B10" s="63" t="s">
        <v>4</v>
      </c>
      <c r="C10" s="64"/>
      <c r="D10" s="65">
        <v>1194</v>
      </c>
      <c r="E10" s="66">
        <f>I10+L10</f>
        <v>1376</v>
      </c>
      <c r="F10" s="67">
        <f>J10+M10</f>
        <v>1376</v>
      </c>
      <c r="G10" s="68"/>
      <c r="H10" s="69">
        <f>F10/E10*100</f>
        <v>100</v>
      </c>
      <c r="I10" s="70">
        <v>1376</v>
      </c>
      <c r="J10" s="71">
        <v>1376</v>
      </c>
      <c r="K10" s="72">
        <f t="shared" si="0"/>
        <v>100</v>
      </c>
      <c r="L10" s="73"/>
      <c r="M10" s="73"/>
      <c r="N10" s="74"/>
    </row>
    <row r="11" spans="1:14" s="83" customFormat="1" ht="12.75" customHeight="1">
      <c r="A11" s="76" t="s">
        <v>5</v>
      </c>
      <c r="B11" s="77" t="s">
        <v>56</v>
      </c>
      <c r="C11" s="78"/>
      <c r="D11" s="79">
        <f>SUM(D12:D13)</f>
        <v>3807586</v>
      </c>
      <c r="E11" s="53">
        <f>SUM(E12:E13)</f>
        <v>1676225</v>
      </c>
      <c r="F11" s="52">
        <f>SUM(F12:F13)</f>
        <v>1663904</v>
      </c>
      <c r="G11" s="54">
        <f>F11/D11*100</f>
        <v>43.699708949449864</v>
      </c>
      <c r="H11" s="55">
        <f>F11/E11*100</f>
        <v>99.26495548032037</v>
      </c>
      <c r="I11" s="80">
        <f>SUM(I12:I13)</f>
        <v>25020</v>
      </c>
      <c r="J11" s="81">
        <f>SUM(J12:J13)</f>
        <v>13711</v>
      </c>
      <c r="K11" s="58">
        <f t="shared" si="0"/>
        <v>54.80015987210231</v>
      </c>
      <c r="L11" s="82">
        <f>SUM(L12:L13)</f>
        <v>1651205</v>
      </c>
      <c r="M11" s="82">
        <f>SUM(M12:M13)</f>
        <v>1650193</v>
      </c>
      <c r="N11" s="55">
        <f>M11/L11*100</f>
        <v>99.93871142589805</v>
      </c>
    </row>
    <row r="12" spans="1:14" s="93" customFormat="1" ht="12" customHeight="1">
      <c r="A12" s="84"/>
      <c r="B12" s="63" t="s">
        <v>4</v>
      </c>
      <c r="C12" s="85"/>
      <c r="D12" s="86">
        <v>18415</v>
      </c>
      <c r="E12" s="66">
        <f>I12+L12</f>
        <v>27020</v>
      </c>
      <c r="F12" s="67">
        <f>J12+M12</f>
        <v>13711</v>
      </c>
      <c r="G12" s="68">
        <f>F12/D12*100</f>
        <v>74.45560684224817</v>
      </c>
      <c r="H12" s="87">
        <f>F12/E12*100</f>
        <v>50.7438934122872</v>
      </c>
      <c r="I12" s="88">
        <v>25020</v>
      </c>
      <c r="J12" s="89">
        <v>13711</v>
      </c>
      <c r="K12" s="90">
        <f t="shared" si="0"/>
        <v>54.80015987210231</v>
      </c>
      <c r="L12" s="91">
        <v>2000</v>
      </c>
      <c r="M12" s="91"/>
      <c r="N12" s="92">
        <f>M12/L12*100</f>
        <v>0</v>
      </c>
    </row>
    <row r="13" spans="1:14" s="101" customFormat="1" ht="15.75" customHeight="1">
      <c r="A13" s="94"/>
      <c r="B13" s="95" t="s">
        <v>57</v>
      </c>
      <c r="C13" s="96"/>
      <c r="D13" s="97">
        <v>3789171</v>
      </c>
      <c r="E13" s="66">
        <f>I13+L13</f>
        <v>1649205</v>
      </c>
      <c r="F13" s="67">
        <f>J13+M13</f>
        <v>1650193</v>
      </c>
      <c r="G13" s="98">
        <f aca="true" t="shared" si="1" ref="G13:G66">F13/D13*100</f>
        <v>43.55023829750623</v>
      </c>
      <c r="H13" s="87">
        <f>F13/E13*100</f>
        <v>100.05990765247499</v>
      </c>
      <c r="I13" s="99"/>
      <c r="J13" s="100"/>
      <c r="K13" s="90"/>
      <c r="L13" s="99">
        <v>1649205</v>
      </c>
      <c r="M13" s="100">
        <v>1650193</v>
      </c>
      <c r="N13" s="92">
        <f>M13/L13*100</f>
        <v>100.05990765247499</v>
      </c>
    </row>
    <row r="14" spans="1:14" s="112" customFormat="1" ht="12.75" customHeight="1">
      <c r="A14" s="102" t="s">
        <v>6</v>
      </c>
      <c r="B14" s="103" t="s">
        <v>7</v>
      </c>
      <c r="C14" s="104"/>
      <c r="D14" s="79">
        <f>D15</f>
        <v>7784</v>
      </c>
      <c r="E14" s="53">
        <f aca="true" t="shared" si="2" ref="E14:E25">I14+L14</f>
        <v>31151</v>
      </c>
      <c r="F14" s="105">
        <f>F15</f>
        <v>4153</v>
      </c>
      <c r="G14" s="106">
        <f t="shared" si="1"/>
        <v>53.35303186022611</v>
      </c>
      <c r="H14" s="107">
        <f aca="true" t="shared" si="3" ref="H14:H63">F14/E14*100</f>
        <v>13.331835254084941</v>
      </c>
      <c r="I14" s="82">
        <f>I15</f>
        <v>31151</v>
      </c>
      <c r="J14" s="108">
        <f>J15</f>
        <v>4153</v>
      </c>
      <c r="K14" s="58">
        <f t="shared" si="0"/>
        <v>13.331835254084941</v>
      </c>
      <c r="L14" s="109"/>
      <c r="M14" s="110"/>
      <c r="N14" s="111"/>
    </row>
    <row r="15" spans="1:14" s="101" customFormat="1" ht="11.25" customHeight="1">
      <c r="A15" s="94"/>
      <c r="B15" s="95" t="s">
        <v>4</v>
      </c>
      <c r="C15" s="96"/>
      <c r="D15" s="97">
        <v>7784</v>
      </c>
      <c r="E15" s="66">
        <f t="shared" si="2"/>
        <v>31151</v>
      </c>
      <c r="F15" s="113">
        <f>J15+M15</f>
        <v>4153</v>
      </c>
      <c r="G15" s="98">
        <f t="shared" si="1"/>
        <v>53.35303186022611</v>
      </c>
      <c r="H15" s="69">
        <f t="shared" si="3"/>
        <v>13.331835254084941</v>
      </c>
      <c r="I15" s="99">
        <v>31151</v>
      </c>
      <c r="J15" s="100">
        <v>4153</v>
      </c>
      <c r="K15" s="90">
        <f t="shared" si="0"/>
        <v>13.331835254084941</v>
      </c>
      <c r="L15" s="99"/>
      <c r="M15" s="100"/>
      <c r="N15" s="114"/>
    </row>
    <row r="16" spans="1:14" s="83" customFormat="1" ht="15.75" customHeight="1">
      <c r="A16" s="76" t="s">
        <v>8</v>
      </c>
      <c r="B16" s="77" t="s">
        <v>9</v>
      </c>
      <c r="C16" s="78">
        <f>SUM(C18:C18)</f>
        <v>8822.891</v>
      </c>
      <c r="D16" s="79">
        <f>SUM(D17:D18)</f>
        <v>13802492</v>
      </c>
      <c r="E16" s="53">
        <f>SUM(E17:E18)</f>
        <v>21434000</v>
      </c>
      <c r="F16" s="115">
        <f>SUM(F17:F18)</f>
        <v>9781495</v>
      </c>
      <c r="G16" s="106">
        <f t="shared" si="1"/>
        <v>70.86760129982325</v>
      </c>
      <c r="H16" s="107">
        <f t="shared" si="3"/>
        <v>45.63541569469068</v>
      </c>
      <c r="I16" s="80">
        <f>SUM(I17:I18)</f>
        <v>20596000</v>
      </c>
      <c r="J16" s="81">
        <f>SUM(J17:J18)</f>
        <v>8986630</v>
      </c>
      <c r="K16" s="116">
        <f t="shared" si="0"/>
        <v>43.632889881530396</v>
      </c>
      <c r="L16" s="80">
        <f>L17</f>
        <v>838000</v>
      </c>
      <c r="M16" s="81">
        <f>M17</f>
        <v>794865</v>
      </c>
      <c r="N16" s="55">
        <f>M16/L16*100</f>
        <v>94.85262529832936</v>
      </c>
    </row>
    <row r="17" spans="1:14" s="93" customFormat="1" ht="11.25" customHeight="1">
      <c r="A17" s="84"/>
      <c r="B17" s="95" t="s">
        <v>4</v>
      </c>
      <c r="C17" s="85"/>
      <c r="D17" s="86">
        <v>7028038</v>
      </c>
      <c r="E17" s="66">
        <f t="shared" si="2"/>
        <v>6634000</v>
      </c>
      <c r="F17" s="67">
        <f>J17+M17</f>
        <v>6749187</v>
      </c>
      <c r="G17" s="68">
        <f t="shared" si="1"/>
        <v>96.03230659822842</v>
      </c>
      <c r="H17" s="87">
        <f t="shared" si="3"/>
        <v>101.73631293337353</v>
      </c>
      <c r="I17" s="88">
        <v>5796000</v>
      </c>
      <c r="J17" s="89">
        <v>5954322</v>
      </c>
      <c r="K17" s="90">
        <f t="shared" si="0"/>
        <v>102.7315734989648</v>
      </c>
      <c r="L17" s="99">
        <v>838000</v>
      </c>
      <c r="M17" s="100">
        <v>794865</v>
      </c>
      <c r="N17" s="90">
        <f>M17/L17*100</f>
        <v>94.85262529832936</v>
      </c>
    </row>
    <row r="18" spans="1:14" s="101" customFormat="1" ht="12" customHeight="1">
      <c r="A18" s="94"/>
      <c r="B18" s="95" t="s">
        <v>57</v>
      </c>
      <c r="C18" s="96">
        <v>8822.891</v>
      </c>
      <c r="D18" s="97">
        <v>6774454</v>
      </c>
      <c r="E18" s="66">
        <f t="shared" si="2"/>
        <v>14800000</v>
      </c>
      <c r="F18" s="67">
        <f>J18+M18</f>
        <v>3032308</v>
      </c>
      <c r="G18" s="98">
        <f t="shared" si="1"/>
        <v>44.760920953924845</v>
      </c>
      <c r="H18" s="87">
        <f t="shared" si="3"/>
        <v>20.488567567567568</v>
      </c>
      <c r="I18" s="99">
        <v>14800000</v>
      </c>
      <c r="J18" s="100">
        <v>3032308</v>
      </c>
      <c r="K18" s="90">
        <f t="shared" si="0"/>
        <v>20.488567567567568</v>
      </c>
      <c r="L18" s="99"/>
      <c r="M18" s="100"/>
      <c r="N18" s="90"/>
    </row>
    <row r="19" spans="1:14" s="2" customFormat="1" ht="17.25" customHeight="1">
      <c r="A19" s="102" t="s">
        <v>10</v>
      </c>
      <c r="B19" s="117" t="s">
        <v>11</v>
      </c>
      <c r="C19" s="118">
        <f>SUM(C20:C20)</f>
        <v>0</v>
      </c>
      <c r="D19" s="119">
        <f>SUM(D20:D20)</f>
        <v>544268</v>
      </c>
      <c r="E19" s="120">
        <f t="shared" si="2"/>
        <v>1720217</v>
      </c>
      <c r="F19" s="121">
        <f>J19+M19</f>
        <v>751128</v>
      </c>
      <c r="G19" s="106">
        <f t="shared" si="1"/>
        <v>138.00701125180976</v>
      </c>
      <c r="H19" s="107">
        <f t="shared" si="3"/>
        <v>43.66472369474316</v>
      </c>
      <c r="I19" s="82">
        <f>SUM(I20:I20)</f>
        <v>1249600</v>
      </c>
      <c r="J19" s="108">
        <f>SUM(J20:J20)</f>
        <v>448194</v>
      </c>
      <c r="K19" s="58">
        <f>J19/I19*100</f>
        <v>35.86699743918054</v>
      </c>
      <c r="L19" s="82">
        <f>SUM(L20:L21)</f>
        <v>470617</v>
      </c>
      <c r="M19" s="108">
        <f>SUM(M20:M21)</f>
        <v>302934</v>
      </c>
      <c r="N19" s="116">
        <f>M19/L19*100</f>
        <v>64.36954041184234</v>
      </c>
    </row>
    <row r="20" spans="1:14" s="75" customFormat="1" ht="12" customHeight="1">
      <c r="A20" s="94"/>
      <c r="B20" s="95" t="s">
        <v>4</v>
      </c>
      <c r="C20" s="96"/>
      <c r="D20" s="97">
        <v>544268</v>
      </c>
      <c r="E20" s="66">
        <f t="shared" si="2"/>
        <v>1680217</v>
      </c>
      <c r="F20" s="67">
        <f>J20+M20</f>
        <v>711128</v>
      </c>
      <c r="G20" s="68">
        <f t="shared" si="1"/>
        <v>130.6576906964951</v>
      </c>
      <c r="H20" s="87">
        <f t="shared" si="3"/>
        <v>42.32358082319129</v>
      </c>
      <c r="I20" s="99">
        <v>1249600</v>
      </c>
      <c r="J20" s="100">
        <v>448194</v>
      </c>
      <c r="K20" s="90">
        <f>J20/I20*100</f>
        <v>35.86699743918054</v>
      </c>
      <c r="L20" s="99">
        <v>430617</v>
      </c>
      <c r="M20" s="100">
        <v>262934</v>
      </c>
      <c r="N20" s="90">
        <f>M20/L20*100</f>
        <v>61.05982810711142</v>
      </c>
    </row>
    <row r="21" spans="1:14" s="75" customFormat="1" ht="12" customHeight="1">
      <c r="A21" s="94"/>
      <c r="B21" s="95" t="s">
        <v>57</v>
      </c>
      <c r="C21" s="96"/>
      <c r="D21" s="97"/>
      <c r="E21" s="171">
        <f t="shared" si="2"/>
        <v>40000</v>
      </c>
      <c r="F21" s="113">
        <f>J21+M21</f>
        <v>40000</v>
      </c>
      <c r="G21" s="98"/>
      <c r="H21" s="69">
        <f t="shared" si="3"/>
        <v>100</v>
      </c>
      <c r="I21" s="99"/>
      <c r="J21" s="100"/>
      <c r="K21" s="90"/>
      <c r="L21" s="99">
        <v>40000</v>
      </c>
      <c r="M21" s="100">
        <v>40000</v>
      </c>
      <c r="N21" s="90">
        <f>M21/L21*100</f>
        <v>100</v>
      </c>
    </row>
    <row r="22" spans="1:14" s="2" customFormat="1" ht="16.5" customHeight="1">
      <c r="A22" s="102" t="s">
        <v>12</v>
      </c>
      <c r="B22" s="117" t="s">
        <v>13</v>
      </c>
      <c r="C22" s="118">
        <f>SUM(C23:C23)</f>
        <v>1247.343</v>
      </c>
      <c r="D22" s="119">
        <f>SUM(D23:D23)</f>
        <v>1857735</v>
      </c>
      <c r="E22" s="180">
        <f>SUM(E23:E24)</f>
        <v>1378800</v>
      </c>
      <c r="F22" s="122">
        <f>SUM(F23:F24)</f>
        <v>768529</v>
      </c>
      <c r="G22" s="106">
        <f t="shared" si="1"/>
        <v>41.36914037793334</v>
      </c>
      <c r="H22" s="130">
        <f t="shared" si="3"/>
        <v>55.738975921090805</v>
      </c>
      <c r="I22" s="82">
        <f>SUM(I23:I24)</f>
        <v>1099900</v>
      </c>
      <c r="J22" s="108">
        <f>SUM(J23:J23)</f>
        <v>601833</v>
      </c>
      <c r="K22" s="116">
        <f>J22/I22*100</f>
        <v>54.71706518774434</v>
      </c>
      <c r="L22" s="82">
        <f>SUM(L23:L23)</f>
        <v>278900</v>
      </c>
      <c r="M22" s="108">
        <f>SUM(M23:M23)</f>
        <v>166696</v>
      </c>
      <c r="N22" s="116">
        <f>M22/L22*100</f>
        <v>59.7690928648261</v>
      </c>
    </row>
    <row r="23" spans="1:14" s="75" customFormat="1" ht="12.75" customHeight="1">
      <c r="A23" s="94"/>
      <c r="B23" s="95" t="s">
        <v>4</v>
      </c>
      <c r="C23" s="96">
        <v>1247.343</v>
      </c>
      <c r="D23" s="97">
        <v>1857735</v>
      </c>
      <c r="E23" s="66">
        <f t="shared" si="2"/>
        <v>1348800</v>
      </c>
      <c r="F23" s="67">
        <f>J23+M23</f>
        <v>768529</v>
      </c>
      <c r="G23" s="68">
        <f t="shared" si="1"/>
        <v>41.36914037793334</v>
      </c>
      <c r="H23" s="87">
        <f t="shared" si="3"/>
        <v>56.97872182680902</v>
      </c>
      <c r="I23" s="99">
        <v>1069900</v>
      </c>
      <c r="J23" s="100">
        <v>601833</v>
      </c>
      <c r="K23" s="92">
        <f>J23/I23*100</f>
        <v>56.25133190017758</v>
      </c>
      <c r="L23" s="99">
        <v>278900</v>
      </c>
      <c r="M23" s="100">
        <v>166696</v>
      </c>
      <c r="N23" s="90">
        <f>M23/L23*100</f>
        <v>59.7690928648261</v>
      </c>
    </row>
    <row r="24" spans="1:14" s="75" customFormat="1" ht="12.75" customHeight="1">
      <c r="A24" s="94"/>
      <c r="B24" s="95" t="s">
        <v>57</v>
      </c>
      <c r="C24" s="96"/>
      <c r="D24" s="97"/>
      <c r="E24" s="66">
        <f t="shared" si="2"/>
        <v>30000</v>
      </c>
      <c r="F24" s="67"/>
      <c r="G24" s="98"/>
      <c r="H24" s="87">
        <f t="shared" si="3"/>
        <v>0</v>
      </c>
      <c r="I24" s="99">
        <v>30000</v>
      </c>
      <c r="J24" s="100"/>
      <c r="K24" s="92">
        <f>J24/I24*100</f>
        <v>0</v>
      </c>
      <c r="L24" s="99"/>
      <c r="M24" s="100"/>
      <c r="N24" s="90"/>
    </row>
    <row r="25" spans="1:14" s="2" customFormat="1" ht="66.75" customHeight="1">
      <c r="A25" s="102" t="s">
        <v>14</v>
      </c>
      <c r="B25" s="117" t="s">
        <v>15</v>
      </c>
      <c r="C25" s="118">
        <f>SUM(C26:C27)</f>
        <v>7.414</v>
      </c>
      <c r="D25" s="119">
        <f>D27</f>
        <v>8808</v>
      </c>
      <c r="E25" s="120">
        <f t="shared" si="2"/>
        <v>15917</v>
      </c>
      <c r="F25" s="121">
        <f>F27</f>
        <v>7956</v>
      </c>
      <c r="G25" s="106">
        <f t="shared" si="1"/>
        <v>90.32697547683924</v>
      </c>
      <c r="H25" s="107">
        <f t="shared" si="3"/>
        <v>49.98429352264874</v>
      </c>
      <c r="I25" s="82">
        <f>SUM(I26:I27)</f>
        <v>15917</v>
      </c>
      <c r="J25" s="108">
        <f>SUM(J26:J27)</f>
        <v>7956</v>
      </c>
      <c r="K25" s="116">
        <f>J25/I25*100</f>
        <v>49.98429352264874</v>
      </c>
      <c r="L25" s="82"/>
      <c r="M25" s="108"/>
      <c r="N25" s="116"/>
    </row>
    <row r="26" spans="1:14" s="134" customFormat="1" ht="11.25" customHeight="1" hidden="1">
      <c r="A26" s="123"/>
      <c r="B26" s="124" t="s">
        <v>58</v>
      </c>
      <c r="C26" s="125"/>
      <c r="D26" s="126"/>
      <c r="E26" s="127"/>
      <c r="F26" s="128"/>
      <c r="G26" s="129" t="e">
        <f t="shared" si="1"/>
        <v>#DIV/0!</v>
      </c>
      <c r="H26" s="130" t="e">
        <f t="shared" si="3"/>
        <v>#DIV/0!</v>
      </c>
      <c r="I26" s="131"/>
      <c r="J26" s="132"/>
      <c r="K26" s="133"/>
      <c r="L26" s="131"/>
      <c r="M26" s="132"/>
      <c r="N26" s="133"/>
    </row>
    <row r="27" spans="1:14" s="101" customFormat="1" ht="12" customHeight="1">
      <c r="A27" s="135"/>
      <c r="B27" s="136" t="s">
        <v>4</v>
      </c>
      <c r="C27" s="137">
        <v>7.414</v>
      </c>
      <c r="D27" s="138">
        <v>8808</v>
      </c>
      <c r="E27" s="139">
        <f>I27+L27</f>
        <v>15917</v>
      </c>
      <c r="F27" s="140">
        <f>J27+M27</f>
        <v>7956</v>
      </c>
      <c r="G27" s="98">
        <f t="shared" si="1"/>
        <v>90.32697547683924</v>
      </c>
      <c r="H27" s="141">
        <f t="shared" si="3"/>
        <v>49.98429352264874</v>
      </c>
      <c r="I27" s="142">
        <v>15917</v>
      </c>
      <c r="J27" s="143">
        <v>7956</v>
      </c>
      <c r="K27" s="144">
        <f>J27/I27*100</f>
        <v>49.98429352264874</v>
      </c>
      <c r="L27" s="142"/>
      <c r="M27" s="143"/>
      <c r="N27" s="145"/>
    </row>
    <row r="28" spans="1:14" s="155" customFormat="1" ht="15.75" customHeight="1" hidden="1">
      <c r="A28" s="146" t="s">
        <v>16</v>
      </c>
      <c r="B28" s="147" t="s">
        <v>17</v>
      </c>
      <c r="C28" s="148"/>
      <c r="D28" s="149"/>
      <c r="E28" s="150"/>
      <c r="F28" s="151"/>
      <c r="G28" s="129"/>
      <c r="H28" s="130"/>
      <c r="I28" s="152"/>
      <c r="J28" s="153"/>
      <c r="K28" s="58"/>
      <c r="L28" s="152"/>
      <c r="M28" s="153"/>
      <c r="N28" s="154"/>
    </row>
    <row r="29" spans="1:14" s="166" customFormat="1" ht="12" customHeight="1" hidden="1">
      <c r="A29" s="146"/>
      <c r="B29" s="156" t="s">
        <v>4</v>
      </c>
      <c r="C29" s="157"/>
      <c r="D29" s="158">
        <v>999</v>
      </c>
      <c r="E29" s="159"/>
      <c r="F29" s="160"/>
      <c r="G29" s="161"/>
      <c r="H29" s="162"/>
      <c r="I29" s="163"/>
      <c r="J29" s="164"/>
      <c r="K29" s="165"/>
      <c r="L29" s="163"/>
      <c r="M29" s="164"/>
      <c r="N29" s="133"/>
    </row>
    <row r="30" spans="1:14" s="2" customFormat="1" ht="32.25" customHeight="1">
      <c r="A30" s="102" t="s">
        <v>18</v>
      </c>
      <c r="B30" s="117" t="s">
        <v>19</v>
      </c>
      <c r="C30" s="118">
        <f>SUM(C31:C31)</f>
        <v>11770.517</v>
      </c>
      <c r="D30" s="119">
        <f>SUM(D31:D32)</f>
        <v>3305358</v>
      </c>
      <c r="E30" s="120">
        <f>SUM(E31:E32)</f>
        <v>7909938</v>
      </c>
      <c r="F30" s="121">
        <f>SUM(F31:F32)</f>
        <v>4466539</v>
      </c>
      <c r="G30" s="106">
        <f t="shared" si="1"/>
        <v>135.13026425579318</v>
      </c>
      <c r="H30" s="107">
        <f t="shared" si="3"/>
        <v>56.467433752325235</v>
      </c>
      <c r="I30" s="82">
        <f>SUM(I31:I31)</f>
        <v>8000</v>
      </c>
      <c r="J30" s="108">
        <f>SUM(J31:J31)</f>
        <v>8000</v>
      </c>
      <c r="K30" s="116">
        <f>J30/I30*100</f>
        <v>100</v>
      </c>
      <c r="L30" s="108">
        <f>SUM(L31:L32)</f>
        <v>7901938</v>
      </c>
      <c r="M30" s="108">
        <f>SUM(M31:M32)</f>
        <v>4458539</v>
      </c>
      <c r="N30" s="116">
        <f>M30/L30*100</f>
        <v>56.423360952718184</v>
      </c>
    </row>
    <row r="31" spans="1:14" s="101" customFormat="1" ht="12.75" customHeight="1">
      <c r="A31" s="94"/>
      <c r="B31" s="95" t="s">
        <v>4</v>
      </c>
      <c r="C31" s="96">
        <v>11770.517</v>
      </c>
      <c r="D31" s="97">
        <v>3305358</v>
      </c>
      <c r="E31" s="66">
        <f>I31+L31</f>
        <v>7259938</v>
      </c>
      <c r="F31" s="67">
        <f>J31+M31</f>
        <v>4436539</v>
      </c>
      <c r="G31" s="68">
        <f t="shared" si="1"/>
        <v>134.22264698710399</v>
      </c>
      <c r="H31" s="87">
        <f t="shared" si="3"/>
        <v>61.109874492041115</v>
      </c>
      <c r="I31" s="99">
        <v>8000</v>
      </c>
      <c r="J31" s="100">
        <v>8000</v>
      </c>
      <c r="K31" s="92">
        <f>J31/I31*100</f>
        <v>100</v>
      </c>
      <c r="L31" s="100">
        <v>7251938</v>
      </c>
      <c r="M31" s="100">
        <v>4428539</v>
      </c>
      <c r="N31" s="90">
        <f>M31/L31*100</f>
        <v>61.06697271818926</v>
      </c>
    </row>
    <row r="32" spans="1:14" s="101" customFormat="1" ht="10.5" customHeight="1">
      <c r="A32" s="167"/>
      <c r="B32" s="168" t="s">
        <v>57</v>
      </c>
      <c r="C32" s="169"/>
      <c r="D32" s="170"/>
      <c r="E32" s="171">
        <f>I32+L32</f>
        <v>650000</v>
      </c>
      <c r="F32" s="113">
        <f>J32+M32</f>
        <v>30000</v>
      </c>
      <c r="G32" s="98"/>
      <c r="H32" s="69">
        <f t="shared" si="3"/>
        <v>4.615384615384616</v>
      </c>
      <c r="I32" s="172"/>
      <c r="J32" s="173"/>
      <c r="K32" s="174"/>
      <c r="L32" s="173">
        <v>650000</v>
      </c>
      <c r="M32" s="173">
        <v>30000</v>
      </c>
      <c r="N32" s="175">
        <f>M32/L32*100</f>
        <v>4.615384615384616</v>
      </c>
    </row>
    <row r="33" spans="1:14" s="2" customFormat="1" ht="82.5" customHeight="1">
      <c r="A33" s="176" t="s">
        <v>20</v>
      </c>
      <c r="B33" s="177" t="s">
        <v>21</v>
      </c>
      <c r="C33" s="178">
        <f>SUM(C34:C35)</f>
        <v>29363.274</v>
      </c>
      <c r="D33" s="179">
        <f>D34</f>
        <v>76840890</v>
      </c>
      <c r="E33" s="180">
        <f>I33+L33</f>
        <v>147688589</v>
      </c>
      <c r="F33" s="122">
        <f>F34</f>
        <v>71987947</v>
      </c>
      <c r="G33" s="106">
        <f t="shared" si="1"/>
        <v>93.68442635164689</v>
      </c>
      <c r="H33" s="130">
        <f t="shared" si="3"/>
        <v>48.74306639898903</v>
      </c>
      <c r="I33" s="181">
        <f>I34</f>
        <v>125551896</v>
      </c>
      <c r="J33" s="182">
        <f>J34</f>
        <v>61355469</v>
      </c>
      <c r="K33" s="154">
        <f>J33/I33*100</f>
        <v>48.86861206779386</v>
      </c>
      <c r="L33" s="182">
        <f>L34</f>
        <v>22136693</v>
      </c>
      <c r="M33" s="182">
        <f>M34</f>
        <v>10632478</v>
      </c>
      <c r="N33" s="154">
        <f>M33/L33*100</f>
        <v>48.03101348516691</v>
      </c>
    </row>
    <row r="34" spans="1:14" s="75" customFormat="1" ht="11.25" customHeight="1">
      <c r="A34" s="167"/>
      <c r="B34" s="168" t="s">
        <v>4</v>
      </c>
      <c r="C34" s="169">
        <v>29363.274</v>
      </c>
      <c r="D34" s="170">
        <v>76840890</v>
      </c>
      <c r="E34" s="171">
        <f>I34+L34</f>
        <v>147688589</v>
      </c>
      <c r="F34" s="113">
        <f>J34+M34</f>
        <v>71987947</v>
      </c>
      <c r="G34" s="98">
        <f t="shared" si="1"/>
        <v>93.68442635164689</v>
      </c>
      <c r="H34" s="69">
        <f t="shared" si="3"/>
        <v>48.74306639898903</v>
      </c>
      <c r="I34" s="172">
        <v>125551896</v>
      </c>
      <c r="J34" s="173">
        <v>61355469</v>
      </c>
      <c r="K34" s="72">
        <f>J34/I34*100</f>
        <v>48.86861206779386</v>
      </c>
      <c r="L34" s="173">
        <v>22136693</v>
      </c>
      <c r="M34" s="173">
        <v>10632478</v>
      </c>
      <c r="N34" s="72">
        <f>M34/L34*100</f>
        <v>48.03101348516691</v>
      </c>
    </row>
    <row r="35" spans="1:14" s="193" customFormat="1" ht="17.25" customHeight="1" hidden="1">
      <c r="A35" s="183"/>
      <c r="B35" s="184" t="s">
        <v>59</v>
      </c>
      <c r="C35" s="185"/>
      <c r="D35" s="186"/>
      <c r="E35" s="187"/>
      <c r="F35" s="188"/>
      <c r="G35" s="129" t="e">
        <f t="shared" si="1"/>
        <v>#DIV/0!</v>
      </c>
      <c r="H35" s="189" t="e">
        <f t="shared" si="3"/>
        <v>#DIV/0!</v>
      </c>
      <c r="I35" s="190"/>
      <c r="J35" s="191"/>
      <c r="K35" s="192"/>
      <c r="L35" s="191"/>
      <c r="M35" s="191"/>
      <c r="N35" s="192"/>
    </row>
    <row r="36" spans="1:14" s="2" customFormat="1" ht="18" customHeight="1">
      <c r="A36" s="102" t="s">
        <v>22</v>
      </c>
      <c r="B36" s="117" t="s">
        <v>23</v>
      </c>
      <c r="C36" s="118">
        <f>SUM(C37:C38)</f>
        <v>45421.84</v>
      </c>
      <c r="D36" s="119">
        <f>D37</f>
        <v>50333556</v>
      </c>
      <c r="E36" s="120">
        <f aca="true" t="shared" si="4" ref="E36:E43">I36+L36</f>
        <v>92345344</v>
      </c>
      <c r="F36" s="121">
        <f>F37</f>
        <v>55855998</v>
      </c>
      <c r="G36" s="106">
        <f t="shared" si="1"/>
        <v>110.97169053583261</v>
      </c>
      <c r="H36" s="107">
        <f t="shared" si="3"/>
        <v>60.485992666831145</v>
      </c>
      <c r="I36" s="82">
        <f>SUM(I37:I38)</f>
        <v>39494151</v>
      </c>
      <c r="J36" s="108">
        <f>SUM(J37:J38)</f>
        <v>24514190</v>
      </c>
      <c r="K36" s="116">
        <f aca="true" t="shared" si="5" ref="K36:K41">J36/I36*100</f>
        <v>62.070431644422484</v>
      </c>
      <c r="L36" s="108">
        <f>SUM(L37:L38)</f>
        <v>52851193</v>
      </c>
      <c r="M36" s="108">
        <f>SUM(M37:M38)</f>
        <v>31341808</v>
      </c>
      <c r="N36" s="116">
        <f>M36/L36*100</f>
        <v>59.30198775267003</v>
      </c>
    </row>
    <row r="37" spans="1:14" s="75" customFormat="1" ht="16.5" customHeight="1">
      <c r="A37" s="167"/>
      <c r="B37" s="168" t="s">
        <v>4</v>
      </c>
      <c r="C37" s="169">
        <v>45421.84</v>
      </c>
      <c r="D37" s="170">
        <v>50333556</v>
      </c>
      <c r="E37" s="171">
        <f t="shared" si="4"/>
        <v>92345344</v>
      </c>
      <c r="F37" s="113">
        <f>J37+M37</f>
        <v>55855998</v>
      </c>
      <c r="G37" s="98">
        <f t="shared" si="1"/>
        <v>110.97169053583261</v>
      </c>
      <c r="H37" s="69">
        <f t="shared" si="3"/>
        <v>60.485992666831145</v>
      </c>
      <c r="I37" s="172">
        <v>39494151</v>
      </c>
      <c r="J37" s="173">
        <v>24514190</v>
      </c>
      <c r="K37" s="72">
        <f>J37/I37*100</f>
        <v>62.070431644422484</v>
      </c>
      <c r="L37" s="173">
        <v>52851193</v>
      </c>
      <c r="M37" s="173">
        <v>31341808</v>
      </c>
      <c r="N37" s="72">
        <f>M37/L37*100</f>
        <v>59.30198775267003</v>
      </c>
    </row>
    <row r="38" spans="1:14" s="193" customFormat="1" ht="15" hidden="1">
      <c r="A38" s="183"/>
      <c r="B38" s="184" t="s">
        <v>59</v>
      </c>
      <c r="C38" s="185"/>
      <c r="D38" s="186"/>
      <c r="E38" s="194">
        <f t="shared" si="4"/>
        <v>0</v>
      </c>
      <c r="F38" s="188"/>
      <c r="G38" s="129" t="e">
        <f t="shared" si="1"/>
        <v>#DIV/0!</v>
      </c>
      <c r="H38" s="189" t="e">
        <f t="shared" si="3"/>
        <v>#DIV/0!</v>
      </c>
      <c r="I38" s="190"/>
      <c r="J38" s="191"/>
      <c r="K38" s="192"/>
      <c r="L38" s="191"/>
      <c r="M38" s="191"/>
      <c r="N38" s="192"/>
    </row>
    <row r="39" spans="1:14" s="2" customFormat="1" ht="19.5" customHeight="1">
      <c r="A39" s="102" t="s">
        <v>24</v>
      </c>
      <c r="B39" s="117" t="s">
        <v>25</v>
      </c>
      <c r="C39" s="118">
        <f>C40</f>
        <v>812.942</v>
      </c>
      <c r="D39" s="119">
        <f>D40+D41</f>
        <v>954546</v>
      </c>
      <c r="E39" s="120">
        <f t="shared" si="4"/>
        <v>3065579</v>
      </c>
      <c r="F39" s="121">
        <f>J39+M39</f>
        <v>1357124</v>
      </c>
      <c r="G39" s="106">
        <f t="shared" si="1"/>
        <v>142.17481399534438</v>
      </c>
      <c r="H39" s="107">
        <f t="shared" si="3"/>
        <v>44.26974480187919</v>
      </c>
      <c r="I39" s="82">
        <f>I40+I41</f>
        <v>2474589</v>
      </c>
      <c r="J39" s="108">
        <f>J40+J41</f>
        <v>945896</v>
      </c>
      <c r="K39" s="116">
        <f t="shared" si="5"/>
        <v>38.22436776369732</v>
      </c>
      <c r="L39" s="108">
        <f>SUM(L40:L41)</f>
        <v>590990</v>
      </c>
      <c r="M39" s="108">
        <f>SUM(M40:M41)</f>
        <v>411228</v>
      </c>
      <c r="N39" s="116">
        <f>M39/L39*100</f>
        <v>69.58290326401462</v>
      </c>
    </row>
    <row r="40" spans="1:14" s="75" customFormat="1" ht="11.25" customHeight="1">
      <c r="A40" s="94"/>
      <c r="B40" s="63" t="s">
        <v>4</v>
      </c>
      <c r="C40" s="96">
        <v>812.942</v>
      </c>
      <c r="D40" s="97">
        <v>952620</v>
      </c>
      <c r="E40" s="66">
        <f t="shared" si="4"/>
        <v>1860979</v>
      </c>
      <c r="F40" s="67">
        <f>J40+M40</f>
        <v>1352158</v>
      </c>
      <c r="G40" s="68">
        <f t="shared" si="1"/>
        <v>141.9409628183326</v>
      </c>
      <c r="H40" s="87">
        <f t="shared" si="3"/>
        <v>72.65842333524452</v>
      </c>
      <c r="I40" s="99">
        <v>1273089</v>
      </c>
      <c r="J40" s="100">
        <v>944411</v>
      </c>
      <c r="K40" s="90">
        <f t="shared" si="5"/>
        <v>74.18263766319558</v>
      </c>
      <c r="L40" s="100">
        <v>587890</v>
      </c>
      <c r="M40" s="100">
        <v>407747</v>
      </c>
      <c r="N40" s="92">
        <f>M40/L40*100</f>
        <v>69.35770297164436</v>
      </c>
    </row>
    <row r="41" spans="1:14" s="75" customFormat="1" ht="12.75" customHeight="1">
      <c r="A41" s="94"/>
      <c r="B41" s="95" t="s">
        <v>57</v>
      </c>
      <c r="C41" s="96"/>
      <c r="D41" s="97">
        <v>1926</v>
      </c>
      <c r="E41" s="66">
        <f t="shared" si="4"/>
        <v>1204600</v>
      </c>
      <c r="F41" s="113">
        <f>J41+M41</f>
        <v>4966</v>
      </c>
      <c r="G41" s="98">
        <f t="shared" si="1"/>
        <v>257.8400830737279</v>
      </c>
      <c r="H41" s="87">
        <f t="shared" si="3"/>
        <v>0.4122530300514694</v>
      </c>
      <c r="I41" s="99">
        <v>1201500</v>
      </c>
      <c r="J41" s="100">
        <v>1485</v>
      </c>
      <c r="K41" s="90">
        <f t="shared" si="5"/>
        <v>0.12359550561797752</v>
      </c>
      <c r="L41" s="100">
        <v>3100</v>
      </c>
      <c r="M41" s="100">
        <v>3481</v>
      </c>
      <c r="N41" s="92">
        <f>M41/L41*100</f>
        <v>112.29032258064515</v>
      </c>
    </row>
    <row r="42" spans="1:14" s="2" customFormat="1" ht="17.25" customHeight="1">
      <c r="A42" s="102" t="s">
        <v>26</v>
      </c>
      <c r="B42" s="117" t="s">
        <v>27</v>
      </c>
      <c r="C42" s="118" t="e">
        <f>C43+#REF!+C44</f>
        <v>#REF!</v>
      </c>
      <c r="D42" s="196">
        <f>SUM(D43:D43)</f>
        <v>39271</v>
      </c>
      <c r="E42" s="120">
        <f t="shared" si="4"/>
        <v>8000</v>
      </c>
      <c r="F42" s="121">
        <f>SUM(F43:F43)</f>
        <v>9354</v>
      </c>
      <c r="G42" s="106">
        <f t="shared" si="1"/>
        <v>23.819103154999873</v>
      </c>
      <c r="H42" s="107">
        <f t="shared" si="3"/>
        <v>116.92499999999998</v>
      </c>
      <c r="I42" s="82">
        <f>I43</f>
        <v>0</v>
      </c>
      <c r="J42" s="108">
        <f>SUM(J43:J43)</f>
        <v>5358</v>
      </c>
      <c r="K42" s="116"/>
      <c r="L42" s="108">
        <f>SUM(L43:L43)</f>
        <v>8000</v>
      </c>
      <c r="M42" s="108">
        <f>SUM(M43:M43)</f>
        <v>3996</v>
      </c>
      <c r="N42" s="58">
        <f>M42/L42*100</f>
        <v>49.95</v>
      </c>
    </row>
    <row r="43" spans="1:14" s="75" customFormat="1" ht="15" customHeight="1">
      <c r="A43" s="94"/>
      <c r="B43" s="63" t="s">
        <v>4</v>
      </c>
      <c r="C43" s="96">
        <v>155.138</v>
      </c>
      <c r="D43" s="197">
        <v>39271</v>
      </c>
      <c r="E43" s="66">
        <f t="shared" si="4"/>
        <v>8000</v>
      </c>
      <c r="F43" s="67">
        <f>J43+M43</f>
        <v>9354</v>
      </c>
      <c r="G43" s="98">
        <f t="shared" si="1"/>
        <v>23.819103154999873</v>
      </c>
      <c r="H43" s="87">
        <f t="shared" si="3"/>
        <v>116.92499999999998</v>
      </c>
      <c r="I43" s="99"/>
      <c r="J43" s="100">
        <v>5358</v>
      </c>
      <c r="K43" s="90"/>
      <c r="L43" s="100">
        <v>8000</v>
      </c>
      <c r="M43" s="100">
        <v>3996</v>
      </c>
      <c r="N43" s="90">
        <f>M43/L43*100</f>
        <v>49.95</v>
      </c>
    </row>
    <row r="44" spans="1:14" s="204" customFormat="1" ht="17.25" customHeight="1" hidden="1">
      <c r="A44" s="198"/>
      <c r="B44" s="124" t="s">
        <v>30</v>
      </c>
      <c r="C44" s="199">
        <v>2.366</v>
      </c>
      <c r="D44" s="200"/>
      <c r="E44" s="194"/>
      <c r="F44" s="188"/>
      <c r="G44" s="129" t="e">
        <f t="shared" si="1"/>
        <v>#DIV/0!</v>
      </c>
      <c r="H44" s="55" t="e">
        <f t="shared" si="3"/>
        <v>#DIV/0!</v>
      </c>
      <c r="I44" s="201"/>
      <c r="J44" s="202"/>
      <c r="K44" s="203"/>
      <c r="L44" s="202"/>
      <c r="M44" s="202"/>
      <c r="N44" s="203"/>
    </row>
    <row r="45" spans="1:14" s="208" customFormat="1" ht="18" customHeight="1">
      <c r="A45" s="205" t="s">
        <v>28</v>
      </c>
      <c r="B45" s="103" t="s">
        <v>29</v>
      </c>
      <c r="C45" s="206"/>
      <c r="D45" s="119">
        <f>D46</f>
        <v>15652503</v>
      </c>
      <c r="E45" s="207">
        <f>SUM(E46:E46)</f>
        <v>25478066</v>
      </c>
      <c r="F45" s="105">
        <f>SUM(F46:F46)</f>
        <v>13113235</v>
      </c>
      <c r="G45" s="106">
        <f t="shared" si="1"/>
        <v>83.77723997241847</v>
      </c>
      <c r="H45" s="107">
        <f t="shared" si="3"/>
        <v>51.46872215497047</v>
      </c>
      <c r="I45" s="82">
        <f>SUM(I46:I46)</f>
        <v>25248066</v>
      </c>
      <c r="J45" s="108">
        <f>SUM(J46:J46)</f>
        <v>12846499</v>
      </c>
      <c r="K45" s="116">
        <f>J45/I45*100</f>
        <v>50.88112095397723</v>
      </c>
      <c r="L45" s="108">
        <f>L46</f>
        <v>230000</v>
      </c>
      <c r="M45" s="108">
        <f>M46</f>
        <v>266736</v>
      </c>
      <c r="N45" s="58">
        <f>M45/L45*100</f>
        <v>115.97217391304349</v>
      </c>
    </row>
    <row r="46" spans="1:14" s="209" customFormat="1" ht="11.25" customHeight="1">
      <c r="A46" s="94"/>
      <c r="B46" s="63" t="s">
        <v>4</v>
      </c>
      <c r="C46" s="96"/>
      <c r="D46" s="97">
        <v>15652503</v>
      </c>
      <c r="E46" s="66">
        <f>I46+L46</f>
        <v>25478066</v>
      </c>
      <c r="F46" s="67">
        <f>J46+M46</f>
        <v>13113235</v>
      </c>
      <c r="G46" s="98">
        <f t="shared" si="1"/>
        <v>83.77723997241847</v>
      </c>
      <c r="H46" s="87">
        <f t="shared" si="3"/>
        <v>51.46872215497047</v>
      </c>
      <c r="I46" s="99">
        <v>25248066</v>
      </c>
      <c r="J46" s="100">
        <v>12846499</v>
      </c>
      <c r="K46" s="90">
        <f>J46/I46*100</f>
        <v>50.88112095397723</v>
      </c>
      <c r="L46" s="100">
        <v>230000</v>
      </c>
      <c r="M46" s="100">
        <v>266736</v>
      </c>
      <c r="N46" s="92">
        <f>M46/L46*100</f>
        <v>115.97217391304349</v>
      </c>
    </row>
    <row r="47" spans="1:14" s="2" customFormat="1" ht="42.75" customHeight="1">
      <c r="A47" s="102" t="s">
        <v>31</v>
      </c>
      <c r="B47" s="211" t="s">
        <v>32</v>
      </c>
      <c r="C47" s="212">
        <f>SUM(C48:C50)</f>
        <v>1269.735</v>
      </c>
      <c r="D47" s="119">
        <f>SUM(D48:D48)</f>
        <v>85641</v>
      </c>
      <c r="E47" s="120">
        <f>I47+L47</f>
        <v>1050558</v>
      </c>
      <c r="F47" s="121">
        <f>SUM(F48:F49)</f>
        <v>944421</v>
      </c>
      <c r="G47" s="106">
        <f t="shared" si="1"/>
        <v>1102.7673660980138</v>
      </c>
      <c r="H47" s="107">
        <f t="shared" si="3"/>
        <v>89.89708326432239</v>
      </c>
      <c r="I47" s="82">
        <f>SUM(I48:I49)</f>
        <v>826154</v>
      </c>
      <c r="J47" s="108">
        <f>SUM(J48:J49)</f>
        <v>826798</v>
      </c>
      <c r="K47" s="116">
        <f>J47/I47*100</f>
        <v>100.07795156835166</v>
      </c>
      <c r="L47" s="108">
        <f>SUM(L48:L48)</f>
        <v>224404</v>
      </c>
      <c r="M47" s="108">
        <f>SUM(M48:M48)</f>
        <v>117623</v>
      </c>
      <c r="N47" s="116">
        <f>M47/L47*100</f>
        <v>52.415732339886986</v>
      </c>
    </row>
    <row r="48" spans="1:14" s="101" customFormat="1" ht="11.25" customHeight="1">
      <c r="A48" s="167"/>
      <c r="B48" s="168" t="s">
        <v>4</v>
      </c>
      <c r="C48" s="210">
        <v>1269.735</v>
      </c>
      <c r="D48" s="170">
        <v>85641</v>
      </c>
      <c r="E48" s="171">
        <f>I48+L48</f>
        <v>1050558</v>
      </c>
      <c r="F48" s="113">
        <f>J48+M48</f>
        <v>944421</v>
      </c>
      <c r="G48" s="98">
        <f t="shared" si="1"/>
        <v>1102.7673660980138</v>
      </c>
      <c r="H48" s="69">
        <f t="shared" si="3"/>
        <v>89.89708326432239</v>
      </c>
      <c r="I48" s="172">
        <v>826154</v>
      </c>
      <c r="J48" s="173">
        <v>826798</v>
      </c>
      <c r="K48" s="175">
        <f>J48/I48*100</f>
        <v>100.07795156835166</v>
      </c>
      <c r="L48" s="173">
        <v>224404</v>
      </c>
      <c r="M48" s="173">
        <v>117623</v>
      </c>
      <c r="N48" s="72">
        <f>M48/L48*100</f>
        <v>52.415732339886986</v>
      </c>
    </row>
    <row r="49" spans="1:14" s="204" customFormat="1" ht="13.5" customHeight="1" hidden="1">
      <c r="A49" s="213"/>
      <c r="B49" s="214" t="s">
        <v>57</v>
      </c>
      <c r="C49" s="215"/>
      <c r="D49" s="216"/>
      <c r="E49" s="217">
        <f>I49+L49</f>
        <v>0</v>
      </c>
      <c r="F49" s="218">
        <f>J49+M49</f>
        <v>0</v>
      </c>
      <c r="G49" s="161"/>
      <c r="H49" s="219"/>
      <c r="I49" s="220"/>
      <c r="J49" s="221"/>
      <c r="K49" s="222"/>
      <c r="L49" s="221"/>
      <c r="M49" s="221"/>
      <c r="N49" s="223"/>
    </row>
    <row r="50" spans="1:14" s="2" customFormat="1" ht="29.25" customHeight="1">
      <c r="A50" s="176" t="s">
        <v>33</v>
      </c>
      <c r="B50" s="177" t="s">
        <v>34</v>
      </c>
      <c r="C50" s="178"/>
      <c r="D50" s="179">
        <f>SUM(D51:D52)</f>
        <v>853747</v>
      </c>
      <c r="E50" s="180">
        <f>SUM(E51:E52)</f>
        <v>1018907</v>
      </c>
      <c r="F50" s="122">
        <f>SUM(F51:F52)</f>
        <v>768003</v>
      </c>
      <c r="G50" s="106">
        <f t="shared" si="1"/>
        <v>89.95674362545344</v>
      </c>
      <c r="H50" s="130">
        <f t="shared" si="3"/>
        <v>75.37518144443015</v>
      </c>
      <c r="I50" s="181">
        <f>SUM(I51:I52)</f>
        <v>679759</v>
      </c>
      <c r="J50" s="182">
        <f>SUM(J51:J52)</f>
        <v>619248</v>
      </c>
      <c r="K50" s="154">
        <f>J50/I50*100</f>
        <v>91.09816861564171</v>
      </c>
      <c r="L50" s="182">
        <f>SUM(L51:L52)</f>
        <v>339148</v>
      </c>
      <c r="M50" s="182">
        <f>SUM(M51:M52)</f>
        <v>148755</v>
      </c>
      <c r="N50" s="224">
        <f>M50/L50*100</f>
        <v>43.86138205149374</v>
      </c>
    </row>
    <row r="51" spans="1:14" s="101" customFormat="1" ht="12.75" customHeight="1">
      <c r="A51" s="94"/>
      <c r="B51" s="95" t="s">
        <v>4</v>
      </c>
      <c r="C51" s="96"/>
      <c r="D51" s="97">
        <v>852546</v>
      </c>
      <c r="E51" s="66">
        <f>I51+L51</f>
        <v>1017407</v>
      </c>
      <c r="F51" s="67">
        <f>J51+M51</f>
        <v>766583</v>
      </c>
      <c r="G51" s="68">
        <f t="shared" si="1"/>
        <v>89.91690770937873</v>
      </c>
      <c r="H51" s="87">
        <f t="shared" si="3"/>
        <v>75.34673930885083</v>
      </c>
      <c r="I51" s="99">
        <v>679759</v>
      </c>
      <c r="J51" s="100">
        <v>619248</v>
      </c>
      <c r="K51" s="90">
        <f>J51/I51*100</f>
        <v>91.09816861564171</v>
      </c>
      <c r="L51" s="100">
        <v>337648</v>
      </c>
      <c r="M51" s="100">
        <v>147335</v>
      </c>
      <c r="N51" s="90">
        <f>M51/L51*100</f>
        <v>43.635679761171396</v>
      </c>
    </row>
    <row r="52" spans="1:14" s="209" customFormat="1" ht="10.5" customHeight="1">
      <c r="A52" s="167"/>
      <c r="B52" s="168" t="s">
        <v>57</v>
      </c>
      <c r="C52" s="210"/>
      <c r="D52" s="170">
        <v>1201</v>
      </c>
      <c r="E52" s="171">
        <f>I52+L52</f>
        <v>1500</v>
      </c>
      <c r="F52" s="113">
        <f>J52+M52</f>
        <v>1420</v>
      </c>
      <c r="G52" s="98"/>
      <c r="H52" s="69">
        <f t="shared" si="3"/>
        <v>94.66666666666667</v>
      </c>
      <c r="I52" s="172"/>
      <c r="J52" s="173"/>
      <c r="K52" s="175"/>
      <c r="L52" s="173">
        <v>1500</v>
      </c>
      <c r="M52" s="173">
        <v>1420</v>
      </c>
      <c r="N52" s="72">
        <f>M52/L52*100</f>
        <v>94.66666666666667</v>
      </c>
    </row>
    <row r="53" spans="1:14" s="2" customFormat="1" ht="32.25" customHeight="1">
      <c r="A53" s="176" t="s">
        <v>35</v>
      </c>
      <c r="B53" s="177" t="s">
        <v>36</v>
      </c>
      <c r="C53" s="178">
        <f>SUM(C54:C55)</f>
        <v>70.714</v>
      </c>
      <c r="D53" s="179">
        <f>SUM(D54:D55)</f>
        <v>9038</v>
      </c>
      <c r="E53" s="180">
        <f>I53+L53</f>
        <v>239363</v>
      </c>
      <c r="F53" s="122">
        <f>SUM(F54:F55)</f>
        <v>47750</v>
      </c>
      <c r="G53" s="106">
        <f t="shared" si="1"/>
        <v>528.3248506306705</v>
      </c>
      <c r="H53" s="130">
        <f t="shared" si="3"/>
        <v>19.948780722166752</v>
      </c>
      <c r="I53" s="181">
        <f>SUM(I54:I55)</f>
        <v>237063</v>
      </c>
      <c r="J53" s="182">
        <f>SUM(J54:J55)</f>
        <v>45458</v>
      </c>
      <c r="K53" s="154">
        <f aca="true" t="shared" si="6" ref="K53:K59">J53/I53*100</f>
        <v>19.17549343423478</v>
      </c>
      <c r="L53" s="181">
        <f>SUM(L54:L55)</f>
        <v>2300</v>
      </c>
      <c r="M53" s="182">
        <f>SUM(M54:M55)</f>
        <v>2292</v>
      </c>
      <c r="N53" s="58">
        <f>M53/L53*100</f>
        <v>99.65217391304347</v>
      </c>
    </row>
    <row r="54" spans="1:14" s="101" customFormat="1" ht="12" customHeight="1">
      <c r="A54" s="94"/>
      <c r="B54" s="63" t="s">
        <v>4</v>
      </c>
      <c r="C54" s="96">
        <v>70.714</v>
      </c>
      <c r="D54" s="97">
        <v>9038</v>
      </c>
      <c r="E54" s="66">
        <f>I54+L54</f>
        <v>38367</v>
      </c>
      <c r="F54" s="67">
        <f>J54+M54</f>
        <v>47750</v>
      </c>
      <c r="G54" s="68">
        <f t="shared" si="1"/>
        <v>528.3248506306705</v>
      </c>
      <c r="H54" s="87">
        <f t="shared" si="3"/>
        <v>124.45591263325252</v>
      </c>
      <c r="I54" s="99">
        <v>36067</v>
      </c>
      <c r="J54" s="100">
        <v>45458</v>
      </c>
      <c r="K54" s="92">
        <f t="shared" si="6"/>
        <v>126.03765214739235</v>
      </c>
      <c r="L54" s="99">
        <v>2300</v>
      </c>
      <c r="M54" s="100">
        <v>2292</v>
      </c>
      <c r="N54" s="92">
        <f>M54/L54*100</f>
        <v>99.65217391304347</v>
      </c>
    </row>
    <row r="55" spans="1:14" s="101" customFormat="1" ht="12.75" customHeight="1">
      <c r="A55" s="167"/>
      <c r="B55" s="168" t="s">
        <v>57</v>
      </c>
      <c r="C55" s="169"/>
      <c r="D55" s="170"/>
      <c r="E55" s="171">
        <f>I55+L55</f>
        <v>200996</v>
      </c>
      <c r="F55" s="113">
        <f>J55+M55</f>
        <v>0</v>
      </c>
      <c r="G55" s="98"/>
      <c r="H55" s="69">
        <f t="shared" si="3"/>
        <v>0</v>
      </c>
      <c r="I55" s="172">
        <v>200996</v>
      </c>
      <c r="J55" s="173"/>
      <c r="K55" s="72">
        <f t="shared" si="6"/>
        <v>0</v>
      </c>
      <c r="L55" s="172"/>
      <c r="M55" s="173"/>
      <c r="N55" s="72"/>
    </row>
    <row r="56" spans="1:14" s="2" customFormat="1" ht="33" customHeight="1">
      <c r="A56" s="102" t="s">
        <v>37</v>
      </c>
      <c r="B56" s="117" t="s">
        <v>38</v>
      </c>
      <c r="C56" s="118"/>
      <c r="D56" s="119">
        <f>SUM(D57:D58)</f>
        <v>536361</v>
      </c>
      <c r="E56" s="195">
        <f>SUM(E57:E58)</f>
        <v>5224719</v>
      </c>
      <c r="F56" s="121">
        <f>SUM(F57:F58)</f>
        <v>2751905</v>
      </c>
      <c r="G56" s="106">
        <f t="shared" si="1"/>
        <v>513.0695557656131</v>
      </c>
      <c r="H56" s="107">
        <f t="shared" si="3"/>
        <v>52.670870911909326</v>
      </c>
      <c r="I56" s="82">
        <f>SUM(I57:I58)</f>
        <v>391671</v>
      </c>
      <c r="J56" s="108">
        <f>SUM(J57:J58)</f>
        <v>25136</v>
      </c>
      <c r="K56" s="116">
        <f t="shared" si="6"/>
        <v>6.41763112408118</v>
      </c>
      <c r="L56" s="108">
        <f>SUM(L57:L58)</f>
        <v>4833048</v>
      </c>
      <c r="M56" s="108">
        <f>SUM(M57:M58)</f>
        <v>2726769</v>
      </c>
      <c r="N56" s="116">
        <f>M56/L56*100</f>
        <v>56.41924102553916</v>
      </c>
    </row>
    <row r="57" spans="1:14" s="101" customFormat="1" ht="12" customHeight="1">
      <c r="A57" s="94"/>
      <c r="B57" s="63" t="s">
        <v>4</v>
      </c>
      <c r="C57" s="96"/>
      <c r="D57" s="97">
        <v>212000</v>
      </c>
      <c r="E57" s="66">
        <f aca="true" t="shared" si="7" ref="E57:E62">I57+L57</f>
        <v>421671</v>
      </c>
      <c r="F57" s="67">
        <f>J57+M57</f>
        <v>55136</v>
      </c>
      <c r="G57" s="68">
        <f t="shared" si="1"/>
        <v>26.007547169811318</v>
      </c>
      <c r="H57" s="87">
        <f>F57/E57*100</f>
        <v>13.075596851573856</v>
      </c>
      <c r="I57" s="99">
        <v>391671</v>
      </c>
      <c r="J57" s="100">
        <v>25136</v>
      </c>
      <c r="K57" s="92">
        <f t="shared" si="6"/>
        <v>6.41763112408118</v>
      </c>
      <c r="L57" s="100">
        <v>30000</v>
      </c>
      <c r="M57" s="100">
        <v>30000</v>
      </c>
      <c r="N57" s="92">
        <f>M57/L57*100</f>
        <v>100</v>
      </c>
    </row>
    <row r="58" spans="1:14" s="101" customFormat="1" ht="12" customHeight="1">
      <c r="A58" s="94"/>
      <c r="B58" s="95" t="s">
        <v>57</v>
      </c>
      <c r="C58" s="96"/>
      <c r="D58" s="225">
        <v>324361</v>
      </c>
      <c r="E58" s="66">
        <f t="shared" si="7"/>
        <v>4803048</v>
      </c>
      <c r="F58" s="113">
        <f>J58+M58</f>
        <v>2696769</v>
      </c>
      <c r="G58" s="98">
        <f t="shared" si="1"/>
        <v>831.4097564133789</v>
      </c>
      <c r="H58" s="87">
        <f>F58/E58*100</f>
        <v>56.147034133325334</v>
      </c>
      <c r="I58" s="99"/>
      <c r="J58" s="100"/>
      <c r="K58" s="226"/>
      <c r="L58" s="100">
        <v>4803048</v>
      </c>
      <c r="M58" s="100">
        <v>2696769</v>
      </c>
      <c r="N58" s="92">
        <f>M58/L58*100</f>
        <v>56.147034133325334</v>
      </c>
    </row>
    <row r="59" spans="1:14" s="2" customFormat="1" ht="15.75" customHeight="1">
      <c r="A59" s="227" t="s">
        <v>39</v>
      </c>
      <c r="B59" s="228" t="s">
        <v>40</v>
      </c>
      <c r="C59" s="118"/>
      <c r="D59" s="229">
        <f>D60+D61</f>
        <v>350631</v>
      </c>
      <c r="E59" s="120">
        <f>SUM(E60:E61)</f>
        <v>13786</v>
      </c>
      <c r="F59" s="121">
        <f>SUM(F60:F61)</f>
        <v>258033</v>
      </c>
      <c r="G59" s="106">
        <f t="shared" si="1"/>
        <v>73.59104015332359</v>
      </c>
      <c r="H59" s="289">
        <f t="shared" si="3"/>
        <v>1871.7031771362251</v>
      </c>
      <c r="I59" s="82">
        <f>SUM(I60:I61)</f>
        <v>13786</v>
      </c>
      <c r="J59" s="108">
        <f>SUM(J60:J61)</f>
        <v>258033</v>
      </c>
      <c r="K59" s="288">
        <f t="shared" si="6"/>
        <v>1871.7031771362251</v>
      </c>
      <c r="L59" s="108"/>
      <c r="M59" s="108"/>
      <c r="N59" s="116"/>
    </row>
    <row r="60" spans="1:15" s="232" customFormat="1" ht="11.25" customHeight="1">
      <c r="A60" s="230"/>
      <c r="B60" s="63" t="s">
        <v>4</v>
      </c>
      <c r="C60" s="231"/>
      <c r="D60" s="225"/>
      <c r="E60" s="66">
        <f t="shared" si="7"/>
        <v>13786</v>
      </c>
      <c r="F60" s="67">
        <f>J60+M60</f>
        <v>1656</v>
      </c>
      <c r="G60" s="68"/>
      <c r="H60" s="87">
        <f t="shared" si="3"/>
        <v>12.012186275932105</v>
      </c>
      <c r="I60" s="99">
        <v>13786</v>
      </c>
      <c r="J60" s="100">
        <v>1656</v>
      </c>
      <c r="K60" s="92">
        <f>J60/I60*100</f>
        <v>12.012186275932105</v>
      </c>
      <c r="L60" s="279"/>
      <c r="M60" s="279"/>
      <c r="N60" s="280"/>
      <c r="O60" s="281"/>
    </row>
    <row r="61" spans="1:14" s="101" customFormat="1" ht="12" customHeight="1" thickBot="1">
      <c r="A61" s="94"/>
      <c r="B61" s="95" t="s">
        <v>57</v>
      </c>
      <c r="C61" s="96"/>
      <c r="D61" s="225">
        <v>350631</v>
      </c>
      <c r="E61" s="66"/>
      <c r="F61" s="67">
        <f>J61+M61</f>
        <v>256377</v>
      </c>
      <c r="G61" s="68"/>
      <c r="H61" s="233"/>
      <c r="I61" s="99"/>
      <c r="J61" s="100">
        <v>256377</v>
      </c>
      <c r="K61" s="92"/>
      <c r="L61" s="66"/>
      <c r="M61" s="99"/>
      <c r="N61" s="90"/>
    </row>
    <row r="62" spans="1:14" s="193" customFormat="1" ht="2.25" customHeight="1" hidden="1">
      <c r="A62" s="183"/>
      <c r="B62" s="184" t="s">
        <v>59</v>
      </c>
      <c r="C62" s="185"/>
      <c r="D62" s="234"/>
      <c r="E62" s="187">
        <f t="shared" si="7"/>
        <v>0</v>
      </c>
      <c r="F62" s="188"/>
      <c r="G62" s="129" t="e">
        <f t="shared" si="1"/>
        <v>#DIV/0!</v>
      </c>
      <c r="H62" s="189" t="e">
        <f t="shared" si="3"/>
        <v>#DIV/0!</v>
      </c>
      <c r="I62" s="190"/>
      <c r="J62" s="191"/>
      <c r="K62" s="192"/>
      <c r="L62" s="187"/>
      <c r="M62" s="190"/>
      <c r="N62" s="192"/>
    </row>
    <row r="63" spans="1:14" s="245" customFormat="1" ht="17.25" customHeight="1" thickBot="1" thickTop="1">
      <c r="A63" s="235"/>
      <c r="B63" s="236" t="s">
        <v>0</v>
      </c>
      <c r="C63" s="237" t="e">
        <f>#REF!+#REF!+C16+C19+C22+C25+C33+C30+C36+C39+C42+C47+C50+C53+C56+C59+C11</f>
        <v>#REF!</v>
      </c>
      <c r="D63" s="238">
        <f>D11+D14+D16+D19+D22+D25+D30+D33+D36+D39+D42+D45+D47+D50+D53+D56+D59+D28+D9</f>
        <v>168991409</v>
      </c>
      <c r="E63" s="239">
        <f>E9+E11+E14+E16+E19+E22+E25+E30+E33+E36+E39+E42+E45+E47+E50+E53+E56+E59</f>
        <v>310300535</v>
      </c>
      <c r="F63" s="240">
        <f>F9+F11+F14+F16+F19+F22+F25+F30+F33+F36+F39+F42+F45+F47+F50+F53+F56+F59</f>
        <v>164538850</v>
      </c>
      <c r="G63" s="241">
        <f t="shared" si="1"/>
        <v>97.36521576667842</v>
      </c>
      <c r="H63" s="242">
        <f t="shared" si="3"/>
        <v>53.02564173793641</v>
      </c>
      <c r="I63" s="243">
        <f>I9+I11+I14+I16+I19+I22+I25+I30+I33+I36+I39+I42+I45+I47+I50+I53+I56+I59</f>
        <v>217944099</v>
      </c>
      <c r="J63" s="240">
        <f>J9+J11+J14+J16+J19+J22+J25+J30+J33+J36+J39+J42+J45+J47+J50+J53+J56+J59</f>
        <v>111513938</v>
      </c>
      <c r="K63" s="244">
        <f>J63/I63*100</f>
        <v>51.16630297019421</v>
      </c>
      <c r="L63" s="238">
        <f>L11+L14+L16+L19+L22+L25+L30+L33+L36+L39+L42+L45+L47+L50+L53+L56+L59</f>
        <v>92356436</v>
      </c>
      <c r="M63" s="240">
        <f>M11+M14+M16+M19+M22+M25+M30+M33+M36+M39+M42+M45+M47+M50+M53+M56+M59</f>
        <v>53024912</v>
      </c>
      <c r="N63" s="244">
        <f>M63/L63*100</f>
        <v>57.413337171217826</v>
      </c>
    </row>
    <row r="64" spans="1:15" s="252" customFormat="1" ht="11.25" customHeight="1" thickTop="1">
      <c r="A64" s="246"/>
      <c r="B64" s="247" t="s">
        <v>60</v>
      </c>
      <c r="C64" s="248" t="e">
        <f>#REF!+#REF!+C18+C20+C23+C26+C34+#REF!+C37+C40+C43+C48+C51+C54+C57+C61+C13</f>
        <v>#REF!</v>
      </c>
      <c r="D64" s="282"/>
      <c r="E64" s="249"/>
      <c r="F64" s="250"/>
      <c r="G64" s="129"/>
      <c r="H64" s="283"/>
      <c r="I64" s="249"/>
      <c r="J64" s="163"/>
      <c r="K64" s="284"/>
      <c r="L64" s="249"/>
      <c r="M64" s="285"/>
      <c r="N64" s="165"/>
      <c r="O64" s="251"/>
    </row>
    <row r="65" spans="1:15" s="264" customFormat="1" ht="13.5" customHeight="1">
      <c r="A65" s="253"/>
      <c r="B65" s="254" t="s">
        <v>61</v>
      </c>
      <c r="C65" s="255"/>
      <c r="D65" s="256">
        <f>D10+D12+D15+D17+D20+D23+D27+D31+D34+D37+D40+D43+D46+D48+D51+D54+D57+D60</f>
        <v>157749665</v>
      </c>
      <c r="E65" s="257">
        <f>I65+L65</f>
        <v>286921186</v>
      </c>
      <c r="F65" s="260">
        <f>J65+M65</f>
        <v>156826817</v>
      </c>
      <c r="G65" s="258">
        <f t="shared" si="1"/>
        <v>99.41499210156802</v>
      </c>
      <c r="H65" s="259">
        <f>F65/E65*100</f>
        <v>54.65850019175649</v>
      </c>
      <c r="I65" s="257">
        <f>I10+I12+I15+I17+I20+I23+I27+I31+I34+I37+I40+I43+I46+I48+I51+I54+I57+I60</f>
        <v>201711603</v>
      </c>
      <c r="J65" s="260">
        <f>J10+J12+J15+J17+J20+J23+J27+J31+J34+J37+J40+J43+J46+J48+J51+J54+J57+J60</f>
        <v>108223768</v>
      </c>
      <c r="K65" s="261">
        <f>J65/I65*100</f>
        <v>53.65272319014787</v>
      </c>
      <c r="L65" s="257">
        <f>L10+L12+L15+L17+L20+L23+L27+L31+L34+L37+L40+L43+L46+L48+L51+L54+L57+L60</f>
        <v>85209583</v>
      </c>
      <c r="M65" s="286">
        <f>M10+M12+M15+M17+M20+M23+M27+M31+M34+M37+M40+M43+M46+M48+M51+M54+M57+M60</f>
        <v>48603049</v>
      </c>
      <c r="N65" s="262">
        <f>M65/L65*100</f>
        <v>57.039416564214385</v>
      </c>
      <c r="O65" s="263"/>
    </row>
    <row r="66" spans="1:15" s="275" customFormat="1" ht="15.75" customHeight="1" thickBot="1">
      <c r="A66" s="265"/>
      <c r="B66" s="266" t="s">
        <v>62</v>
      </c>
      <c r="C66" s="267" t="e">
        <f>#REF!+#REF!+#REF!+#REF!+#REF!+C27+C35+C31+C38+#REF!+#REF!+#REF!+C52+#REF!+#REF!+C62</f>
        <v>#REF!</v>
      </c>
      <c r="D66" s="268">
        <f>D13+D18+D32+D41+D55+D58+D61+D52</f>
        <v>11241744</v>
      </c>
      <c r="E66" s="269">
        <f>I66+L66</f>
        <v>23379349</v>
      </c>
      <c r="F66" s="272">
        <f>J66+M66</f>
        <v>7712033</v>
      </c>
      <c r="G66" s="270">
        <f t="shared" si="1"/>
        <v>68.60174898129685</v>
      </c>
      <c r="H66" s="271">
        <f>F66/E66*100</f>
        <v>32.98651728925386</v>
      </c>
      <c r="I66" s="269">
        <f>I13+I18+I32+I41+I55+I58+I61+I24</f>
        <v>16232496</v>
      </c>
      <c r="J66" s="272">
        <f>J13+J18+J32+J41+J55+J58+J61</f>
        <v>3290170</v>
      </c>
      <c r="K66" s="273">
        <f>J66/I66*100</f>
        <v>20.269033178877727</v>
      </c>
      <c r="L66" s="269">
        <f>L13+L18+L32+L41+L55+L58+L61+L52+L21</f>
        <v>7146853</v>
      </c>
      <c r="M66" s="287">
        <f>M13+M18+M32+M41+M55+M58+M61+M52+M21</f>
        <v>4421863</v>
      </c>
      <c r="N66" s="274">
        <f>M66/L66*100</f>
        <v>61.87146986232962</v>
      </c>
      <c r="O66" s="263"/>
    </row>
    <row r="67" spans="1:10" ht="13.5" thickTop="1">
      <c r="A67" s="1"/>
      <c r="E67" s="276"/>
      <c r="F67" s="276"/>
      <c r="I67" s="276"/>
      <c r="J67" s="276"/>
    </row>
    <row r="68" spans="1:14" ht="12.75">
      <c r="A68" s="290" t="s">
        <v>65</v>
      </c>
      <c r="E68" s="276"/>
      <c r="F68" s="276"/>
      <c r="G68" s="276"/>
      <c r="H68" s="276"/>
      <c r="I68" s="276"/>
      <c r="J68" s="276"/>
      <c r="K68" s="276"/>
      <c r="L68" s="276"/>
      <c r="M68" s="276"/>
      <c r="N68" s="276"/>
    </row>
    <row r="69" spans="1:4" ht="12.75">
      <c r="A69" s="290" t="s">
        <v>66</v>
      </c>
      <c r="D69" s="276"/>
    </row>
    <row r="70" spans="1:4" ht="12.75">
      <c r="A70" s="290" t="s">
        <v>67</v>
      </c>
      <c r="D70" s="276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</sheetData>
  <mergeCells count="2">
    <mergeCell ref="B6:B7"/>
    <mergeCell ref="D6:D7"/>
  </mergeCells>
  <printOptions horizontalCentered="1"/>
  <pageMargins left="0" right="0" top="0.984251968503937" bottom="0.6692913385826772" header="0.5118110236220472" footer="0.5118110236220472"/>
  <pageSetup firstPageNumber="14" useFirstPageNumber="1" horizontalDpi="600" verticalDpi="6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2008-10-09T10:18:25Z</cp:lastPrinted>
  <dcterms:created xsi:type="dcterms:W3CDTF">1997-02-26T13:46:56Z</dcterms:created>
  <dcterms:modified xsi:type="dcterms:W3CDTF">2008-10-13T12:13:02Z</dcterms:modified>
  <cp:category/>
  <cp:version/>
  <cp:contentType/>
  <cp:contentStatus/>
</cp:coreProperties>
</file>