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7935" activeTab="0"/>
  </bookViews>
  <sheets>
    <sheet name="Arkusz1" sheetId="1" r:id="rId1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<sst xmlns="http://schemas.openxmlformats.org/spreadsheetml/2006/main" count="128" uniqueCount="79">
  <si>
    <t>Tabela nr 1</t>
  </si>
  <si>
    <t xml:space="preserve">REALIZACJA  PLANU  WYDATKÓW  MIASTA  KOSZALINA  ZA  I  PÓŁROCZE  2008  ROKU                                                                                                               </t>
  </si>
  <si>
    <t xml:space="preserve"> wg działów klasyfikacji budżetowej z podziałem na zadania własne, zlecone i porozumienia z organami administracji rządowej</t>
  </si>
  <si>
    <t>w złotych</t>
  </si>
  <si>
    <t>OGÓŁEM</t>
  </si>
  <si>
    <t xml:space="preserve">GMINA </t>
  </si>
  <si>
    <t>POWIAT</t>
  </si>
  <si>
    <t>Dział</t>
  </si>
  <si>
    <t>WYSZCZEGÓLNIENIE</t>
  </si>
  <si>
    <t>Plan                       pierwotny</t>
  </si>
  <si>
    <t>Plan po zmianach</t>
  </si>
  <si>
    <t xml:space="preserve">Wykonanie                     </t>
  </si>
  <si>
    <t>Dynamika         5 : 3</t>
  </si>
  <si>
    <t>%           wyk.           planu</t>
  </si>
  <si>
    <t>Struktura     %</t>
  </si>
  <si>
    <t xml:space="preserve">Wykonanie            </t>
  </si>
  <si>
    <t>%              wyk.           planu</t>
  </si>
  <si>
    <t xml:space="preserve">Wykonanie   </t>
  </si>
  <si>
    <t>%               wyk.           planu</t>
  </si>
  <si>
    <t>010</t>
  </si>
  <si>
    <t>ROLNICTWO I ŁOWIECTWO</t>
  </si>
  <si>
    <t>własne</t>
  </si>
  <si>
    <t>zlecone</t>
  </si>
  <si>
    <t>020</t>
  </si>
  <si>
    <t>LEŚNICTWO</t>
  </si>
  <si>
    <t>500</t>
  </si>
  <si>
    <t>HANDEL</t>
  </si>
  <si>
    <t>600</t>
  </si>
  <si>
    <t>TRANSPORT I ŁĄCZNOŚĆ</t>
  </si>
  <si>
    <t>własne, w tym:</t>
  </si>
  <si>
    <t>na podstawie porozumień z jednostkami samorządu terytorialnego</t>
  </si>
  <si>
    <t>porozumienia z organami administracji rządowej</t>
  </si>
  <si>
    <t>630</t>
  </si>
  <si>
    <t>TURYSTYKA</t>
  </si>
  <si>
    <t>w tym:</t>
  </si>
  <si>
    <t>700</t>
  </si>
  <si>
    <t>GOSPODARKA MIESZKANIOWA</t>
  </si>
  <si>
    <t>710</t>
  </si>
  <si>
    <t>DZIAŁALNOŚĆ USŁUGOWA</t>
  </si>
  <si>
    <t>750</t>
  </si>
  <si>
    <t>ADMINISTRACJA PUBLICZNA</t>
  </si>
  <si>
    <t>porozumienia z jednostkami samorządu terytorialnego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</si>
  <si>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</si>
  <si>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</si>
  <si>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</si>
  <si>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</si>
  <si>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</si>
  <si>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</si>
  <si>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</si>
  <si>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</si>
  <si>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</si>
  <si>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</si>
  <si>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</si>
  <si>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</si>
  <si>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</si>
  <si>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</si>
  <si>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</si>
  <si>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</si>
  <si>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</si>
  <si>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</si>
  <si>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</si>
  <si>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</si>
  <si>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</si>
  <si>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</si>
  <si>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</si>
  <si>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</si>
  <si>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</si>
  <si>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</si>
  <si>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925</t>
  </si>
  <si>
    <t>OGRODY BOTANICZNE I ZOOLOGICZNE ORAZ NATURALNE OBSZARY I OBIEKTY CHRONIONEJ PRZYRODY</t>
  </si>
  <si>
    <t>926</t>
  </si>
  <si>
    <t>KULTURA FIZYCZNA I SPORT</t>
  </si>
  <si>
    <r>
      <t xml:space="preserve">ZADANIA WŁASNE, </t>
    </r>
    <r>
      <rPr>
        <sz val="10"/>
        <rFont val="Times New Roman"/>
        <family val="1"/>
      </rPr>
      <t>w tym:</t>
    </r>
  </si>
  <si>
    <t>porozumienia z  jednostkami samorządu terytorialnego</t>
  </si>
  <si>
    <t>ZADANIA ZLECONE</t>
  </si>
  <si>
    <t>ZADANIA REALIZOWANE NA PODSTAWIE POROZUMIEŃ Z ORGANAMI ADMINISTRACJI RZĄDOWEJ</t>
  </si>
  <si>
    <t>Autor dokumentu: Sylwia Szpak</t>
  </si>
  <si>
    <t>Wprowadził do BIP: Agnieszka Sulewska</t>
  </si>
  <si>
    <t>Data wprowadzenia do BIP:13.10.2008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</si>
</sst>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16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0" xfId="0" applyFont="1" applyAlignment="1">
      <alignment horizontal="centerContinuous" vertical="center" wrapText="1"/>
    </xf>
    <xf numFmtId="0" fontId="2" fillId="0" borderId="0" xfId="0" applyFont="1" applyBorder="1" applyAlignment="1">
      <alignment/>
    </xf>
    <xf numFmtId="165" fontId="3" fillId="0" borderId="0" xfId="0" applyFont="1" applyAlignment="1">
      <alignment horizontal="centerContinuous" vertical="center" wrapText="1"/>
    </xf>
    <xf numFmtId="165" fontId="4" fillId="0" borderId="0" xfId="0" applyFont="1" applyAlignment="1">
      <alignment horizontal="centerContinuous" vertical="center" wrapText="1"/>
    </xf>
    <xf numFmtId="165" fontId="5" fillId="0" borderId="0" xfId="0" applyFont="1" applyAlignment="1">
      <alignment horizontal="centerContinuous" vertical="center" wrapText="1"/>
    </xf>
    <xf numFmtId="165" fontId="6" fillId="0" borderId="0" xfId="0" applyFont="1" applyAlignment="1">
      <alignment horizontal="centerContinuous" vertical="center" wrapText="1"/>
    </xf>
    <xf numFmtId="164" fontId="6" fillId="0" borderId="0" xfId="0" applyFont="1" applyAlignment="1">
      <alignment horizontal="centerContinuous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5" fontId="7" fillId="0" borderId="0" xfId="0" applyFont="1" applyAlignment="1">
      <alignment horizontal="centerContinuous" vertical="center" wrapText="1"/>
    </xf>
    <xf numFmtId="165" fontId="2" fillId="0" borderId="0" xfId="0" applyFont="1" applyAlignment="1">
      <alignment horizontal="centerContinuous"/>
    </xf>
    <xf numFmtId="165" fontId="2" fillId="0" borderId="0" xfId="0" applyFont="1" applyBorder="1" applyAlignment="1">
      <alignment horizontal="centerContinuous"/>
    </xf>
    <xf numFmtId="165" fontId="2" fillId="0" borderId="0" xfId="0" applyFont="1" applyAlignment="1">
      <alignment horizontal="centerContinuous"/>
    </xf>
    <xf numFmtId="164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165" fontId="8" fillId="0" borderId="1" xfId="0" applyFont="1" applyBorder="1" applyAlignment="1">
      <alignment horizontal="center" vertical="center"/>
    </xf>
    <xf numFmtId="165" fontId="8" fillId="0" borderId="2" xfId="0" applyFont="1" applyBorder="1" applyAlignment="1">
      <alignment horizontal="center" vertical="center"/>
    </xf>
    <xf numFmtId="165" fontId="8" fillId="0" borderId="3" xfId="0" applyFont="1" applyBorder="1" applyAlignment="1">
      <alignment horizontal="center" vertical="center"/>
    </xf>
    <xf numFmtId="165" fontId="8" fillId="0" borderId="4" xfId="0" applyFont="1" applyBorder="1" applyAlignment="1">
      <alignment horizontal="centerContinuous" vertical="center" wrapText="1"/>
    </xf>
    <xf numFmtId="165" fontId="8" fillId="0" borderId="5" xfId="0" applyFont="1" applyBorder="1" applyAlignment="1">
      <alignment horizontal="centerContinuous" vertical="center" wrapText="1"/>
    </xf>
    <xf numFmtId="164" fontId="8" fillId="0" borderId="5" xfId="0" applyFont="1" applyBorder="1" applyAlignment="1">
      <alignment horizontal="centerContinuous" vertical="center" wrapText="1"/>
    </xf>
    <xf numFmtId="164" fontId="8" fillId="0" borderId="6" xfId="0" applyFont="1" applyBorder="1" applyAlignment="1">
      <alignment horizontal="centerContinuous" vertical="center" wrapText="1"/>
    </xf>
    <xf numFmtId="165" fontId="8" fillId="0" borderId="5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/>
    </xf>
    <xf numFmtId="165" fontId="1" fillId="0" borderId="7" xfId="0" applyFont="1" applyBorder="1" applyAlignment="1">
      <alignment horizontal="center" vertical="center"/>
    </xf>
    <xf numFmtId="165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5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3" xfId="0" applyFont="1" applyBorder="1" applyAlignment="1">
      <alignment horizontal="center" vertical="center"/>
    </xf>
    <xf numFmtId="3" fontId="11" fillId="0" borderId="6" xfId="0" applyFont="1" applyBorder="1" applyAlignment="1">
      <alignment horizontal="center" vertical="center"/>
    </xf>
    <xf numFmtId="3" fontId="11" fillId="0" borderId="9" xfId="0" applyFont="1" applyBorder="1" applyAlignment="1">
      <alignment horizontal="center" vertical="center"/>
    </xf>
    <xf numFmtId="3" fontId="11" fillId="0" borderId="4" xfId="0" applyFont="1" applyBorder="1" applyAlignment="1">
      <alignment horizontal="center" vertical="center"/>
    </xf>
    <xf numFmtId="3" fontId="11" fillId="0" borderId="5" xfId="0" applyFont="1" applyBorder="1" applyAlignment="1">
      <alignment horizontal="center" vertical="center"/>
    </xf>
    <xf numFmtId="3" fontId="11" fillId="0" borderId="6" xfId="0" applyFont="1" applyBorder="1" applyAlignment="1">
      <alignment horizontal="center" vertical="center"/>
    </xf>
    <xf numFmtId="3" fontId="11" fillId="0" borderId="0" xfId="0" applyFont="1" applyBorder="1" applyAlignment="1">
      <alignment horizontal="center" vertical="center"/>
    </xf>
    <xf numFmtId="3" fontId="11" fillId="0" borderId="0" xfId="0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165" fontId="1" fillId="0" borderId="18" xfId="0" applyNumberFormat="1" applyFont="1" applyBorder="1" applyAlignment="1">
      <alignment horizontal="right" vertical="center" wrapText="1"/>
    </xf>
    <xf numFmtId="165" fontId="1" fillId="0" borderId="15" xfId="0" applyNumberFormat="1" applyFont="1" applyBorder="1" applyAlignment="1">
      <alignment horizontal="right" vertical="center" wrapText="1"/>
    </xf>
    <xf numFmtId="165" fontId="1" fillId="0" borderId="15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 wrapText="1"/>
    </xf>
    <xf numFmtId="3" fontId="1" fillId="0" borderId="0" xfId="0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3" fontId="12" fillId="0" borderId="21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horizontal="right" vertical="center"/>
    </xf>
    <xf numFmtId="165" fontId="12" fillId="0" borderId="22" xfId="0" applyNumberFormat="1" applyFont="1" applyBorder="1" applyAlignment="1">
      <alignment horizontal="right" vertical="center"/>
    </xf>
    <xf numFmtId="165" fontId="12" fillId="0" borderId="23" xfId="0" applyNumberFormat="1" applyFont="1" applyBorder="1" applyAlignment="1">
      <alignment horizontal="right" vertical="center"/>
    </xf>
    <xf numFmtId="165" fontId="12" fillId="0" borderId="20" xfId="0" applyNumberFormat="1" applyFont="1" applyBorder="1" applyAlignment="1">
      <alignment horizontal="right" vertical="center"/>
    </xf>
    <xf numFmtId="165" fontId="12" fillId="0" borderId="20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3" fontId="12" fillId="0" borderId="0" xfId="0" applyFont="1" applyBorder="1" applyAlignment="1">
      <alignment horizontal="center" vertical="center"/>
    </xf>
    <xf numFmtId="3" fontId="12" fillId="0" borderId="0" xfId="0" applyFont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3" fontId="12" fillId="0" borderId="24" xfId="0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horizontal="right" vertical="center"/>
    </xf>
    <xf numFmtId="165" fontId="12" fillId="0" borderId="26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165" fontId="10" fillId="0" borderId="18" xfId="0" applyNumberFormat="1" applyFont="1" applyBorder="1" applyAlignment="1">
      <alignment horizontal="right" vertical="center" wrapText="1"/>
    </xf>
    <xf numFmtId="165" fontId="8" fillId="0" borderId="18" xfId="0" applyNumberFormat="1" applyFont="1" applyBorder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65" fontId="8" fillId="0" borderId="15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right" vertical="center"/>
    </xf>
    <xf numFmtId="3" fontId="8" fillId="0" borderId="0" xfId="0" applyFont="1" applyBorder="1" applyAlignment="1">
      <alignment horizontal="center" vertical="center"/>
    </xf>
    <xf numFmtId="3" fontId="8" fillId="0" borderId="0" xfId="0" applyFont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165" fontId="12" fillId="0" borderId="23" xfId="0" applyNumberFormat="1" applyFont="1" applyBorder="1" applyAlignment="1">
      <alignment horizontal="right" vertical="center"/>
    </xf>
    <xf numFmtId="165" fontId="2" fillId="0" borderId="23" xfId="0" applyNumberFormat="1" applyFont="1" applyBorder="1" applyAlignment="1">
      <alignment horizontal="right" vertical="center"/>
    </xf>
    <xf numFmtId="165" fontId="2" fillId="0" borderId="2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3" fontId="2" fillId="0" borderId="0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3" fontId="9" fillId="0" borderId="24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165" fontId="9" fillId="0" borderId="26" xfId="0" applyNumberFormat="1" applyFont="1" applyBorder="1" applyAlignment="1">
      <alignment horizontal="right" vertical="center"/>
    </xf>
    <xf numFmtId="165" fontId="9" fillId="0" borderId="8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3" fontId="9" fillId="0" borderId="0" xfId="0" applyFont="1" applyBorder="1" applyAlignment="1">
      <alignment horizontal="center" vertical="center"/>
    </xf>
    <xf numFmtId="3" fontId="9" fillId="0" borderId="0" xfId="0" applyFont="1" applyAlignment="1">
      <alignment horizontal="center" vertical="center"/>
    </xf>
    <xf numFmtId="165" fontId="1" fillId="0" borderId="18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0" xfId="0" applyFont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center" vertical="center"/>
    </xf>
    <xf numFmtId="165" fontId="14" fillId="0" borderId="27" xfId="0" applyFont="1" applyBorder="1" applyAlignment="1">
      <alignment vertical="center" wrapText="1"/>
    </xf>
    <xf numFmtId="3" fontId="14" fillId="0" borderId="21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3" fontId="14" fillId="0" borderId="23" xfId="0" applyNumberFormat="1" applyFont="1" applyBorder="1" applyAlignment="1">
      <alignment horizontal="right" vertical="center"/>
    </xf>
    <xf numFmtId="165" fontId="14" fillId="0" borderId="22" xfId="0" applyNumberFormat="1" applyFont="1" applyBorder="1" applyAlignment="1">
      <alignment horizontal="right" vertical="center"/>
    </xf>
    <xf numFmtId="165" fontId="14" fillId="0" borderId="23" xfId="0" applyNumberFormat="1" applyFont="1" applyBorder="1" applyAlignment="1">
      <alignment horizontal="right" vertical="center"/>
    </xf>
    <xf numFmtId="165" fontId="14" fillId="0" borderId="27" xfId="0" applyNumberFormat="1" applyFont="1" applyBorder="1" applyAlignment="1">
      <alignment horizontal="right" vertical="center"/>
    </xf>
    <xf numFmtId="165" fontId="14" fillId="0" borderId="20" xfId="0" applyNumberFormat="1" applyFont="1" applyBorder="1" applyAlignment="1">
      <alignment horizontal="right" vertical="center"/>
    </xf>
    <xf numFmtId="165" fontId="14" fillId="0" borderId="2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3" fontId="14" fillId="0" borderId="0" xfId="0" applyFont="1" applyBorder="1" applyAlignment="1">
      <alignment horizontal="center" vertical="center"/>
    </xf>
    <xf numFmtId="3" fontId="14" fillId="0" borderId="0" xfId="0" applyFont="1" applyAlignment="1">
      <alignment horizontal="center" vertical="center"/>
    </xf>
    <xf numFmtId="165" fontId="12" fillId="0" borderId="27" xfId="0" applyFont="1" applyBorder="1" applyAlignment="1">
      <alignment vertical="center" wrapText="1"/>
    </xf>
    <xf numFmtId="49" fontId="10" fillId="0" borderId="19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165" fontId="12" fillId="0" borderId="27" xfId="0" applyNumberFormat="1" applyFont="1" applyBorder="1" applyAlignment="1">
      <alignment horizontal="right" vertical="center"/>
    </xf>
    <xf numFmtId="49" fontId="10" fillId="0" borderId="7" xfId="0" applyNumberFormat="1" applyFont="1" applyBorder="1" applyAlignment="1">
      <alignment horizontal="center" vertical="center"/>
    </xf>
    <xf numFmtId="165" fontId="12" fillId="0" borderId="28" xfId="0" applyFont="1" applyBorder="1" applyAlignment="1">
      <alignment vertical="center" wrapText="1"/>
    </xf>
    <xf numFmtId="165" fontId="12" fillId="0" borderId="25" xfId="0" applyNumberFormat="1" applyFont="1" applyBorder="1" applyAlignment="1">
      <alignment horizontal="right" vertical="center"/>
    </xf>
    <xf numFmtId="165" fontId="12" fillId="0" borderId="28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3" fontId="1" fillId="0" borderId="21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165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165" fontId="1" fillId="0" borderId="20" xfId="0" applyNumberFormat="1" applyFont="1" applyBorder="1" applyAlignment="1">
      <alignment horizontal="right" vertical="center"/>
    </xf>
    <xf numFmtId="3" fontId="1" fillId="0" borderId="0" xfId="0" applyFont="1" applyBorder="1" applyAlignment="1">
      <alignment horizontal="center" vertical="center"/>
    </xf>
    <xf numFmtId="3" fontId="1" fillId="0" borderId="0" xfId="0" applyFont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3" fontId="2" fillId="0" borderId="0" xfId="0" applyFont="1" applyAlignment="1">
      <alignment horizontal="center" vertical="center"/>
    </xf>
    <xf numFmtId="165" fontId="9" fillId="0" borderId="8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165" fontId="1" fillId="0" borderId="17" xfId="0" applyNumberFormat="1" applyFont="1" applyBorder="1" applyAlignment="1">
      <alignment horizontal="right" vertical="center"/>
    </xf>
    <xf numFmtId="165" fontId="1" fillId="0" borderId="29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165" fontId="14" fillId="0" borderId="28" xfId="0" applyFont="1" applyBorder="1" applyAlignment="1">
      <alignment vertical="center" wrapText="1"/>
    </xf>
    <xf numFmtId="3" fontId="14" fillId="0" borderId="24" xfId="0" applyNumberFormat="1" applyFont="1" applyBorder="1" applyAlignment="1">
      <alignment horizontal="right" vertical="center"/>
    </xf>
    <xf numFmtId="3" fontId="14" fillId="0" borderId="25" xfId="0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165" fontId="14" fillId="0" borderId="25" xfId="0" applyNumberFormat="1" applyFont="1" applyBorder="1" applyAlignment="1">
      <alignment horizontal="right" vertical="center"/>
    </xf>
    <xf numFmtId="165" fontId="14" fillId="0" borderId="26" xfId="0" applyNumberFormat="1" applyFont="1" applyBorder="1" applyAlignment="1">
      <alignment horizontal="right" vertical="center"/>
    </xf>
    <xf numFmtId="165" fontId="14" fillId="0" borderId="28" xfId="0" applyNumberFormat="1" applyFont="1" applyBorder="1" applyAlignment="1">
      <alignment horizontal="right" vertical="center"/>
    </xf>
    <xf numFmtId="165" fontId="14" fillId="0" borderId="8" xfId="0" applyNumberFormat="1" applyFont="1" applyBorder="1" applyAlignment="1">
      <alignment horizontal="right" vertical="center"/>
    </xf>
    <xf numFmtId="165" fontId="14" fillId="0" borderId="8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165" fontId="10" fillId="0" borderId="18" xfId="0" applyNumberFormat="1" applyFont="1" applyBorder="1" applyAlignment="1">
      <alignment horizontal="right" vertical="center"/>
    </xf>
    <xf numFmtId="165" fontId="3" fillId="0" borderId="18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8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165" fontId="9" fillId="0" borderId="23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right" vertical="center"/>
    </xf>
    <xf numFmtId="3" fontId="12" fillId="0" borderId="30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horizontal="right" vertical="center"/>
    </xf>
    <xf numFmtId="49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center"/>
    </xf>
    <xf numFmtId="165" fontId="8" fillId="0" borderId="12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165" fontId="8" fillId="0" borderId="32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165" fontId="1" fillId="0" borderId="27" xfId="0" applyNumberFormat="1" applyFont="1" applyBorder="1" applyAlignment="1">
      <alignment horizontal="right" vertical="center"/>
    </xf>
    <xf numFmtId="3" fontId="15" fillId="0" borderId="36" xfId="0" applyNumberFormat="1" applyFont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 vertical="center"/>
    </xf>
    <xf numFmtId="3" fontId="15" fillId="0" borderId="23" xfId="0" applyNumberFormat="1" applyFont="1" applyBorder="1" applyAlignment="1">
      <alignment horizontal="right" vertical="center"/>
    </xf>
    <xf numFmtId="165" fontId="15" fillId="0" borderId="22" xfId="0" applyNumberFormat="1" applyFont="1" applyBorder="1" applyAlignment="1">
      <alignment horizontal="right" vertical="center"/>
    </xf>
    <xf numFmtId="165" fontId="15" fillId="0" borderId="20" xfId="0" applyNumberFormat="1" applyFont="1" applyBorder="1" applyAlignment="1">
      <alignment horizontal="right" vertical="center"/>
    </xf>
    <xf numFmtId="165" fontId="15" fillId="0" borderId="27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3" fontId="1" fillId="0" borderId="37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165" fontId="1" fillId="0" borderId="40" xfId="0" applyNumberFormat="1" applyFont="1" applyBorder="1" applyAlignment="1">
      <alignment horizontal="right" vertical="center"/>
    </xf>
    <xf numFmtId="165" fontId="1" fillId="0" borderId="41" xfId="0" applyNumberFormat="1" applyFont="1" applyBorder="1" applyAlignment="1">
      <alignment horizontal="right" vertical="center"/>
    </xf>
    <xf numFmtId="3" fontId="1" fillId="0" borderId="42" xfId="0" applyNumberFormat="1" applyFont="1" applyBorder="1" applyAlignment="1">
      <alignment horizontal="right" vertical="center"/>
    </xf>
    <xf numFmtId="165" fontId="1" fillId="0" borderId="4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36" xfId="0" applyFont="1" applyBorder="1" applyAlignment="1">
      <alignment vertical="center"/>
    </xf>
    <xf numFmtId="0" fontId="0" fillId="0" borderId="27" xfId="0" applyBorder="1" applyAlignment="1">
      <alignment vertical="center"/>
    </xf>
    <xf numFmtId="165" fontId="15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165" fontId="1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workbookViewId="0" topLeftCell="A82">
      <selection activeCell="A92" sqref="A92"/>
    </sheetView>
  </sheetViews>
  <sheetFormatPr defaultColWidth="9.00390625" defaultRowHeight="12.75"/>
  <cols>
    <col min="1" max="1" width="5.625" style="2" customWidth="1"/>
    <col min="2" max="2" width="23.125" style="2" customWidth="1"/>
    <col min="3" max="3" width="13.25390625" style="2" customWidth="1"/>
    <col min="4" max="5" width="13.00390625" style="2" customWidth="1"/>
    <col min="6" max="6" width="7.625" style="2" hidden="1" customWidth="1"/>
    <col min="7" max="7" width="5.875" style="3" customWidth="1"/>
    <col min="8" max="8" width="8.75390625" style="3" customWidth="1"/>
    <col min="9" max="10" width="12.375" style="2" customWidth="1"/>
    <col min="11" max="11" width="6.25390625" style="3" customWidth="1"/>
    <col min="12" max="13" width="12.375" style="2" customWidth="1"/>
    <col min="14" max="14" width="5.625" style="3" customWidth="1"/>
    <col min="15" max="15" width="10.00390625" style="5" customWidth="1"/>
    <col min="16" max="16384" width="10.00390625" style="2" customWidth="1"/>
  </cols>
  <sheetData>
    <row r="1" spans="1:16" ht="12" customHeight="1">
      <c r="A1" s="1"/>
      <c r="B1" s="1"/>
      <c r="C1" s="1"/>
      <c r="D1" s="1"/>
      <c r="I1" s="1"/>
      <c r="L1" s="1"/>
      <c r="M1" s="4" t="s">
        <v>0</v>
      </c>
      <c r="P1" s="5"/>
    </row>
    <row r="2" spans="1:16" s="12" customFormat="1" ht="15.75" customHeight="1">
      <c r="A2" s="6" t="s">
        <v>1</v>
      </c>
      <c r="B2" s="7"/>
      <c r="C2" s="7"/>
      <c r="D2" s="8"/>
      <c r="E2" s="9"/>
      <c r="F2" s="9"/>
      <c r="G2" s="10"/>
      <c r="H2" s="10"/>
      <c r="I2" s="8"/>
      <c r="J2" s="9"/>
      <c r="K2" s="10"/>
      <c r="L2" s="8"/>
      <c r="M2" s="9"/>
      <c r="N2" s="10"/>
      <c r="O2" s="11"/>
      <c r="P2" s="11"/>
    </row>
    <row r="3" spans="1:16" s="12" customFormat="1" ht="18.75" customHeight="1">
      <c r="A3" s="6" t="s">
        <v>2</v>
      </c>
      <c r="B3" s="7"/>
      <c r="C3" s="7"/>
      <c r="D3" s="8"/>
      <c r="E3" s="9"/>
      <c r="F3" s="9"/>
      <c r="G3" s="10"/>
      <c r="H3" s="10"/>
      <c r="I3" s="8"/>
      <c r="J3" s="9"/>
      <c r="K3" s="10"/>
      <c r="L3" s="8"/>
      <c r="M3" s="13"/>
      <c r="N3" s="10"/>
      <c r="O3" s="11"/>
      <c r="P3" s="11"/>
    </row>
    <row r="4" spans="1:16" ht="20.25" customHeight="1" thickBot="1">
      <c r="A4" s="14"/>
      <c r="B4" s="14"/>
      <c r="C4" s="14"/>
      <c r="D4" s="15"/>
      <c r="E4" s="16"/>
      <c r="F4" s="16"/>
      <c r="G4" s="17"/>
      <c r="H4" s="18"/>
      <c r="I4" s="16"/>
      <c r="J4" s="16"/>
      <c r="K4" s="19"/>
      <c r="L4" s="15"/>
      <c r="M4" s="20" t="s">
        <v>3</v>
      </c>
      <c r="N4" s="19"/>
      <c r="P4" s="5"/>
    </row>
    <row r="5" spans="1:14" s="29" customFormat="1" ht="19.5" customHeight="1" thickBot="1" thickTop="1">
      <c r="A5" s="21"/>
      <c r="B5" s="22"/>
      <c r="C5" s="23"/>
      <c r="D5" s="24" t="s">
        <v>4</v>
      </c>
      <c r="E5" s="25"/>
      <c r="F5" s="25"/>
      <c r="G5" s="26"/>
      <c r="H5" s="27"/>
      <c r="I5" s="25" t="s">
        <v>5</v>
      </c>
      <c r="J5" s="25"/>
      <c r="K5" s="27"/>
      <c r="L5" s="25" t="s">
        <v>6</v>
      </c>
      <c r="M5" s="28"/>
      <c r="N5" s="27"/>
    </row>
    <row r="6" spans="1:14" s="5" customFormat="1" ht="45" customHeight="1" thickBot="1" thickTop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5" t="s">
        <v>12</v>
      </c>
      <c r="G6" s="36" t="s">
        <v>13</v>
      </c>
      <c r="H6" s="37" t="s">
        <v>14</v>
      </c>
      <c r="I6" s="33" t="s">
        <v>10</v>
      </c>
      <c r="J6" s="34" t="s">
        <v>15</v>
      </c>
      <c r="K6" s="38" t="s">
        <v>16</v>
      </c>
      <c r="L6" s="33" t="s">
        <v>10</v>
      </c>
      <c r="M6" s="34" t="s">
        <v>17</v>
      </c>
      <c r="N6" s="38" t="s">
        <v>18</v>
      </c>
    </row>
    <row r="7" spans="1:16" s="46" customFormat="1" ht="9.75" customHeight="1" thickBot="1" thickTop="1">
      <c r="A7" s="39">
        <v>1</v>
      </c>
      <c r="B7" s="40">
        <v>2</v>
      </c>
      <c r="C7" s="41">
        <v>3</v>
      </c>
      <c r="D7" s="42">
        <v>4</v>
      </c>
      <c r="E7" s="43">
        <v>5</v>
      </c>
      <c r="F7" s="43">
        <v>6</v>
      </c>
      <c r="G7" s="43">
        <v>6</v>
      </c>
      <c r="H7" s="40">
        <v>7</v>
      </c>
      <c r="I7" s="43">
        <v>8</v>
      </c>
      <c r="J7" s="43">
        <v>9</v>
      </c>
      <c r="K7" s="44">
        <v>10</v>
      </c>
      <c r="L7" s="42">
        <v>11</v>
      </c>
      <c r="M7" s="43">
        <v>12</v>
      </c>
      <c r="N7" s="40">
        <v>13</v>
      </c>
      <c r="O7" s="45"/>
      <c r="P7" s="45"/>
    </row>
    <row r="8" spans="1:15" s="56" customFormat="1" ht="28.5" customHeight="1" thickTop="1">
      <c r="A8" s="47" t="s">
        <v>19</v>
      </c>
      <c r="B8" s="48" t="s">
        <v>20</v>
      </c>
      <c r="C8" s="49">
        <f>SUM(C9:C10)</f>
        <v>2000</v>
      </c>
      <c r="D8" s="50">
        <f aca="true" t="shared" si="0" ref="D8:E32">I8+L8</f>
        <v>3376.0699999999997</v>
      </c>
      <c r="E8" s="51">
        <f t="shared" si="0"/>
        <v>2483</v>
      </c>
      <c r="F8" s="52">
        <f>E8/C8*100</f>
        <v>124.15</v>
      </c>
      <c r="G8" s="52">
        <f>E8/D8*100</f>
        <v>73.54705323053136</v>
      </c>
      <c r="H8" s="53">
        <f>E8/E84*100</f>
        <v>0.0015783395720229592</v>
      </c>
      <c r="I8" s="51">
        <f>SUM(I9:I10)</f>
        <v>3376.0699999999997</v>
      </c>
      <c r="J8" s="51">
        <f>SUM(J9:J10)</f>
        <v>2483</v>
      </c>
      <c r="K8" s="54">
        <f>J8/I8*100</f>
        <v>73.54705323053136</v>
      </c>
      <c r="L8" s="50"/>
      <c r="M8" s="51"/>
      <c r="N8" s="53"/>
      <c r="O8" s="55"/>
    </row>
    <row r="9" spans="1:16" s="68" customFormat="1" ht="12.75" customHeight="1">
      <c r="A9" s="57"/>
      <c r="B9" s="58" t="s">
        <v>21</v>
      </c>
      <c r="C9" s="59">
        <v>2000</v>
      </c>
      <c r="D9" s="60">
        <f t="shared" si="0"/>
        <v>2000</v>
      </c>
      <c r="E9" s="61">
        <f t="shared" si="0"/>
        <v>1107</v>
      </c>
      <c r="F9" s="62">
        <f>E9/C9*100</f>
        <v>55.35</v>
      </c>
      <c r="G9" s="63">
        <f>E9/D9*100</f>
        <v>55.35</v>
      </c>
      <c r="H9" s="64"/>
      <c r="I9" s="61">
        <v>2000</v>
      </c>
      <c r="J9" s="61">
        <v>1107</v>
      </c>
      <c r="K9" s="65">
        <f>J9/I9*100</f>
        <v>55.35</v>
      </c>
      <c r="L9" s="60"/>
      <c r="M9" s="61"/>
      <c r="N9" s="64"/>
      <c r="O9" s="66"/>
      <c r="P9" s="67"/>
    </row>
    <row r="10" spans="1:16" s="68" customFormat="1" ht="12.75" customHeight="1">
      <c r="A10" s="69"/>
      <c r="B10" s="70" t="s">
        <v>22</v>
      </c>
      <c r="C10" s="71"/>
      <c r="D10" s="72">
        <f t="shared" si="0"/>
        <v>1376.07</v>
      </c>
      <c r="E10" s="73">
        <f t="shared" si="0"/>
        <v>1376</v>
      </c>
      <c r="F10" s="62" t="e">
        <f>E10/C10*100</f>
        <v>#DIV/0!</v>
      </c>
      <c r="G10" s="74">
        <f>E10/D10*100</f>
        <v>99.99491304948151</v>
      </c>
      <c r="H10" s="75"/>
      <c r="I10" s="73">
        <v>1376.07</v>
      </c>
      <c r="J10" s="73">
        <v>1376</v>
      </c>
      <c r="K10" s="76">
        <f>J10/I10*100</f>
        <v>99.99491304948151</v>
      </c>
      <c r="L10" s="72"/>
      <c r="M10" s="73"/>
      <c r="N10" s="75"/>
      <c r="O10" s="66"/>
      <c r="P10" s="67"/>
    </row>
    <row r="11" spans="1:16" s="88" customFormat="1" ht="15.75" customHeight="1" hidden="1">
      <c r="A11" s="77" t="s">
        <v>23</v>
      </c>
      <c r="B11" s="78" t="s">
        <v>24</v>
      </c>
      <c r="C11" s="79">
        <f>SUM(C12:C13)</f>
        <v>0</v>
      </c>
      <c r="D11" s="80">
        <f t="shared" si="0"/>
        <v>0</v>
      </c>
      <c r="E11" s="81">
        <f t="shared" si="0"/>
        <v>0</v>
      </c>
      <c r="F11" s="82" t="e">
        <f>E11/C11*100</f>
        <v>#DIV/0!</v>
      </c>
      <c r="G11" s="83" t="e">
        <f>E11/D11*100</f>
        <v>#DIV/0!</v>
      </c>
      <c r="H11" s="84">
        <f>E11/E84*100</f>
        <v>0</v>
      </c>
      <c r="I11" s="81"/>
      <c r="J11" s="81"/>
      <c r="K11" s="85"/>
      <c r="L11" s="80">
        <f>SUM(L12:L13)</f>
        <v>0</v>
      </c>
      <c r="M11" s="81">
        <f>SUM(M12:M13)</f>
        <v>0</v>
      </c>
      <c r="N11" s="84" t="e">
        <f>M11/L11*100</f>
        <v>#DIV/0!</v>
      </c>
      <c r="O11" s="86"/>
      <c r="P11" s="87"/>
    </row>
    <row r="12" spans="1:15" s="98" customFormat="1" ht="12" customHeight="1" hidden="1">
      <c r="A12" s="89"/>
      <c r="B12" s="90" t="s">
        <v>21</v>
      </c>
      <c r="C12" s="91"/>
      <c r="D12" s="92">
        <f t="shared" si="0"/>
        <v>0</v>
      </c>
      <c r="E12" s="93">
        <f t="shared" si="0"/>
        <v>0</v>
      </c>
      <c r="F12" s="94"/>
      <c r="G12" s="95"/>
      <c r="H12" s="96"/>
      <c r="I12" s="93"/>
      <c r="J12" s="93"/>
      <c r="K12" s="96"/>
      <c r="L12" s="93"/>
      <c r="M12" s="93"/>
      <c r="N12" s="96"/>
      <c r="O12" s="97"/>
    </row>
    <row r="13" spans="1:16" s="108" customFormat="1" ht="15" hidden="1">
      <c r="A13" s="99"/>
      <c r="B13" s="100" t="s">
        <v>22</v>
      </c>
      <c r="C13" s="101"/>
      <c r="D13" s="102">
        <f t="shared" si="0"/>
        <v>0</v>
      </c>
      <c r="E13" s="103">
        <f t="shared" si="0"/>
        <v>0</v>
      </c>
      <c r="F13" s="74"/>
      <c r="G13" s="104" t="e">
        <f>E13/D13*100</f>
        <v>#DIV/0!</v>
      </c>
      <c r="H13" s="105"/>
      <c r="I13" s="103"/>
      <c r="J13" s="103"/>
      <c r="K13" s="105"/>
      <c r="L13" s="103"/>
      <c r="M13" s="103"/>
      <c r="N13" s="105"/>
      <c r="O13" s="106"/>
      <c r="P13" s="107"/>
    </row>
    <row r="14" spans="1:16" s="112" customFormat="1" ht="15.75" customHeight="1">
      <c r="A14" s="47" t="s">
        <v>25</v>
      </c>
      <c r="B14" s="48" t="s">
        <v>26</v>
      </c>
      <c r="C14" s="49">
        <f>C15</f>
        <v>162000</v>
      </c>
      <c r="D14" s="50">
        <f>I14+L14</f>
        <v>162000</v>
      </c>
      <c r="E14" s="51">
        <f>J14+M14</f>
        <v>72221</v>
      </c>
      <c r="F14" s="52">
        <f>E14/C14*100</f>
        <v>44.580864197530865</v>
      </c>
      <c r="G14" s="109">
        <f>E14/D14*100</f>
        <v>44.580864197530865</v>
      </c>
      <c r="H14" s="54">
        <f>E14/E84*100</f>
        <v>0.04590787846599683</v>
      </c>
      <c r="I14" s="51">
        <f>SUM(I15)</f>
        <v>162000</v>
      </c>
      <c r="J14" s="51">
        <f>SUM(J15)</f>
        <v>72221</v>
      </c>
      <c r="K14" s="54">
        <f>J14/I14*100</f>
        <v>44.580864197530865</v>
      </c>
      <c r="L14" s="110"/>
      <c r="M14" s="111"/>
      <c r="N14" s="54"/>
      <c r="O14" s="55"/>
      <c r="P14" s="56"/>
    </row>
    <row r="15" spans="1:15" s="98" customFormat="1" ht="13.5" customHeight="1">
      <c r="A15" s="113"/>
      <c r="B15" s="90" t="s">
        <v>21</v>
      </c>
      <c r="C15" s="91">
        <v>162000</v>
      </c>
      <c r="D15" s="92">
        <f>I15+L15</f>
        <v>162000</v>
      </c>
      <c r="E15" s="93">
        <f>J15+M15</f>
        <v>72221</v>
      </c>
      <c r="F15" s="94"/>
      <c r="G15" s="95"/>
      <c r="H15" s="96"/>
      <c r="I15" s="93">
        <v>162000</v>
      </c>
      <c r="J15" s="93">
        <v>72221</v>
      </c>
      <c r="K15" s="96"/>
      <c r="L15" s="93"/>
      <c r="M15" s="93"/>
      <c r="N15" s="96"/>
      <c r="O15" s="97"/>
    </row>
    <row r="16" spans="1:16" s="112" customFormat="1" ht="27.75" customHeight="1">
      <c r="A16" s="47" t="s">
        <v>27</v>
      </c>
      <c r="B16" s="48" t="s">
        <v>28</v>
      </c>
      <c r="C16" s="49">
        <f>SUM(C17)</f>
        <v>41259480</v>
      </c>
      <c r="D16" s="50">
        <f t="shared" si="0"/>
        <v>45091027</v>
      </c>
      <c r="E16" s="51">
        <f t="shared" si="0"/>
        <v>13980083</v>
      </c>
      <c r="F16" s="52">
        <f>E16/C16*100</f>
        <v>33.88332329927571</v>
      </c>
      <c r="G16" s="109">
        <f>E16/D16*100</f>
        <v>31.004135257331793</v>
      </c>
      <c r="H16" s="114">
        <f>E16/$E$84*100</f>
        <v>8.886555867525352</v>
      </c>
      <c r="I16" s="51">
        <f>I17+I19</f>
        <v>30721027</v>
      </c>
      <c r="J16" s="111">
        <f>J17+J19</f>
        <v>10639432</v>
      </c>
      <c r="K16" s="54">
        <f>J16/I16*100</f>
        <v>34.6324099125983</v>
      </c>
      <c r="L16" s="110">
        <f>L17+L19</f>
        <v>14370000</v>
      </c>
      <c r="M16" s="111">
        <f>M17+M19</f>
        <v>3340651</v>
      </c>
      <c r="N16" s="54">
        <f>M16/L16*100</f>
        <v>23.247397355601947</v>
      </c>
      <c r="O16" s="55"/>
      <c r="P16" s="56"/>
    </row>
    <row r="17" spans="1:15" s="67" customFormat="1" ht="13.5" customHeight="1">
      <c r="A17" s="57"/>
      <c r="B17" s="58" t="s">
        <v>29</v>
      </c>
      <c r="C17" s="59">
        <v>41259480</v>
      </c>
      <c r="D17" s="60">
        <f t="shared" si="0"/>
        <v>43576027</v>
      </c>
      <c r="E17" s="61">
        <f t="shared" si="0"/>
        <v>13062333</v>
      </c>
      <c r="F17" s="94"/>
      <c r="G17" s="94"/>
      <c r="H17" s="65"/>
      <c r="I17" s="61">
        <v>30721027</v>
      </c>
      <c r="J17" s="61">
        <v>10639432</v>
      </c>
      <c r="K17" s="64"/>
      <c r="L17" s="61">
        <f>14370000-1515000</f>
        <v>12855000</v>
      </c>
      <c r="M17" s="61">
        <v>2422901</v>
      </c>
      <c r="N17" s="64"/>
      <c r="O17" s="66"/>
    </row>
    <row r="18" spans="1:16" s="127" customFormat="1" ht="36">
      <c r="A18" s="115"/>
      <c r="B18" s="116" t="s">
        <v>30</v>
      </c>
      <c r="C18" s="117"/>
      <c r="D18" s="118">
        <f t="shared" si="0"/>
        <v>100000</v>
      </c>
      <c r="E18" s="119">
        <f t="shared" si="0"/>
        <v>0</v>
      </c>
      <c r="F18" s="120"/>
      <c r="G18" s="121">
        <f>E18/D18*100</f>
        <v>0</v>
      </c>
      <c r="H18" s="122"/>
      <c r="I18" s="119">
        <v>100000</v>
      </c>
      <c r="J18" s="119">
        <v>0</v>
      </c>
      <c r="K18" s="123"/>
      <c r="L18" s="119"/>
      <c r="M18" s="119"/>
      <c r="N18" s="124"/>
      <c r="O18" s="125"/>
      <c r="P18" s="126"/>
    </row>
    <row r="19" spans="1:16" s="68" customFormat="1" ht="26.25" customHeight="1">
      <c r="A19" s="57"/>
      <c r="B19" s="128" t="s">
        <v>31</v>
      </c>
      <c r="C19" s="59"/>
      <c r="D19" s="60">
        <f>I19+L19</f>
        <v>1515000</v>
      </c>
      <c r="E19" s="61">
        <f>J19+M19</f>
        <v>917750</v>
      </c>
      <c r="F19" s="62" t="e">
        <f>E19/C19*100</f>
        <v>#DIV/0!</v>
      </c>
      <c r="G19" s="94">
        <f>E19/D19*100</f>
        <v>60.57755775577558</v>
      </c>
      <c r="H19" s="65"/>
      <c r="I19" s="61"/>
      <c r="J19" s="61"/>
      <c r="K19" s="64"/>
      <c r="L19" s="61">
        <v>1515000</v>
      </c>
      <c r="M19" s="61">
        <v>917750</v>
      </c>
      <c r="N19" s="64"/>
      <c r="O19" s="66"/>
      <c r="P19" s="67"/>
    </row>
    <row r="20" spans="1:16" s="112" customFormat="1" ht="16.5" customHeight="1">
      <c r="A20" s="47" t="s">
        <v>32</v>
      </c>
      <c r="B20" s="48" t="s">
        <v>33</v>
      </c>
      <c r="C20" s="49">
        <f>SUM(C21)</f>
        <v>163000</v>
      </c>
      <c r="D20" s="50">
        <f t="shared" si="0"/>
        <v>63000</v>
      </c>
      <c r="E20" s="51">
        <f t="shared" si="0"/>
        <v>24549</v>
      </c>
      <c r="F20" s="52">
        <f>E20/C20*100</f>
        <v>15.060736196319018</v>
      </c>
      <c r="G20" s="109">
        <f>E20/D20*100</f>
        <v>38.96666666666667</v>
      </c>
      <c r="H20" s="54">
        <f>E20/$E$84*100</f>
        <v>0.015604775736444471</v>
      </c>
      <c r="I20" s="51">
        <f>SUM(I21)</f>
        <v>63000</v>
      </c>
      <c r="J20" s="51">
        <f>SUM(J21)</f>
        <v>24549</v>
      </c>
      <c r="K20" s="54">
        <f>J20/I20*100</f>
        <v>38.96666666666667</v>
      </c>
      <c r="L20" s="110"/>
      <c r="M20" s="111"/>
      <c r="N20" s="54"/>
      <c r="O20" s="55"/>
      <c r="P20" s="56"/>
    </row>
    <row r="21" spans="1:15" s="67" customFormat="1" ht="13.5" customHeight="1">
      <c r="A21" s="57"/>
      <c r="B21" s="58" t="s">
        <v>21</v>
      </c>
      <c r="C21" s="59">
        <v>163000</v>
      </c>
      <c r="D21" s="60">
        <f t="shared" si="0"/>
        <v>63000</v>
      </c>
      <c r="E21" s="61">
        <f t="shared" si="0"/>
        <v>24549</v>
      </c>
      <c r="F21" s="94"/>
      <c r="G21" s="94"/>
      <c r="H21" s="64"/>
      <c r="I21" s="61">
        <v>63000</v>
      </c>
      <c r="J21" s="61">
        <v>24549</v>
      </c>
      <c r="K21" s="64"/>
      <c r="L21" s="61"/>
      <c r="M21" s="61"/>
      <c r="N21" s="64"/>
      <c r="O21" s="66"/>
    </row>
    <row r="22" spans="1:15" s="67" customFormat="1" ht="9.75" customHeight="1" hidden="1">
      <c r="A22" s="129"/>
      <c r="B22" s="130" t="s">
        <v>34</v>
      </c>
      <c r="C22" s="59"/>
      <c r="D22" s="60"/>
      <c r="E22" s="61"/>
      <c r="F22" s="62"/>
      <c r="G22" s="94"/>
      <c r="H22" s="131"/>
      <c r="I22" s="61"/>
      <c r="J22" s="61"/>
      <c r="K22" s="64"/>
      <c r="L22" s="61"/>
      <c r="M22" s="61"/>
      <c r="N22" s="64"/>
      <c r="O22" s="66"/>
    </row>
    <row r="23" spans="1:16" s="68" customFormat="1" ht="36" hidden="1">
      <c r="A23" s="132"/>
      <c r="B23" s="133" t="s">
        <v>30</v>
      </c>
      <c r="C23" s="71">
        <v>100000</v>
      </c>
      <c r="D23" s="72">
        <f>I23+L23</f>
        <v>0</v>
      </c>
      <c r="E23" s="73">
        <f>J23+M23</f>
        <v>0</v>
      </c>
      <c r="F23" s="134"/>
      <c r="G23" s="74" t="e">
        <f>E23/D23*100</f>
        <v>#DIV/0!</v>
      </c>
      <c r="H23" s="135"/>
      <c r="I23" s="73"/>
      <c r="J23" s="73"/>
      <c r="K23" s="75"/>
      <c r="L23" s="73"/>
      <c r="M23" s="73"/>
      <c r="N23" s="75"/>
      <c r="O23" s="66"/>
      <c r="P23" s="67"/>
    </row>
    <row r="24" spans="1:16" s="112" customFormat="1" ht="25.5" customHeight="1">
      <c r="A24" s="47" t="s">
        <v>35</v>
      </c>
      <c r="B24" s="48" t="s">
        <v>36</v>
      </c>
      <c r="C24" s="49">
        <f>SUM(C25:C26)</f>
        <v>19736040</v>
      </c>
      <c r="D24" s="50">
        <f t="shared" si="0"/>
        <v>22820040</v>
      </c>
      <c r="E24" s="51">
        <f t="shared" si="0"/>
        <v>6607890</v>
      </c>
      <c r="F24" s="52">
        <f>E24/C24*100</f>
        <v>33.48133668152274</v>
      </c>
      <c r="G24" s="52">
        <f>E24/D24*100</f>
        <v>28.956522425026428</v>
      </c>
      <c r="H24" s="53">
        <f>E24/E84*100</f>
        <v>4.200360158910508</v>
      </c>
      <c r="I24" s="51">
        <f>SUM(I25:I26)</f>
        <v>22782040</v>
      </c>
      <c r="J24" s="51">
        <f>SUM(J25:J26)</f>
        <v>6598893</v>
      </c>
      <c r="K24" s="54">
        <f>J24/I24*100</f>
        <v>28.965329707085054</v>
      </c>
      <c r="L24" s="51">
        <f>SUM(L25:L26)</f>
        <v>38000</v>
      </c>
      <c r="M24" s="51">
        <f>SUM(M25:M26)</f>
        <v>8997</v>
      </c>
      <c r="N24" s="53">
        <f>M24/L24*100</f>
        <v>23.676315789473684</v>
      </c>
      <c r="O24" s="55"/>
      <c r="P24" s="56"/>
    </row>
    <row r="25" spans="1:15" s="67" customFormat="1" ht="15.75" customHeight="1">
      <c r="A25" s="129"/>
      <c r="B25" s="58" t="s">
        <v>21</v>
      </c>
      <c r="C25" s="59">
        <v>19698040</v>
      </c>
      <c r="D25" s="60">
        <f t="shared" si="0"/>
        <v>22782040</v>
      </c>
      <c r="E25" s="61">
        <f t="shared" si="0"/>
        <v>6598893</v>
      </c>
      <c r="F25" s="62">
        <f>E25/C25*100</f>
        <v>33.5002518017021</v>
      </c>
      <c r="G25" s="63">
        <f>E25/D25*100</f>
        <v>28.965329707085054</v>
      </c>
      <c r="H25" s="64"/>
      <c r="I25" s="61">
        <v>22782040</v>
      </c>
      <c r="J25" s="61">
        <v>6598893</v>
      </c>
      <c r="K25" s="64"/>
      <c r="L25" s="61"/>
      <c r="M25" s="61"/>
      <c r="N25" s="64"/>
      <c r="O25" s="66"/>
    </row>
    <row r="26" spans="1:16" s="68" customFormat="1" ht="12.75" customHeight="1">
      <c r="A26" s="132"/>
      <c r="B26" s="70" t="s">
        <v>22</v>
      </c>
      <c r="C26" s="71">
        <v>38000</v>
      </c>
      <c r="D26" s="72">
        <f t="shared" si="0"/>
        <v>38000</v>
      </c>
      <c r="E26" s="73">
        <f t="shared" si="0"/>
        <v>8997</v>
      </c>
      <c r="F26" s="62">
        <f>E26/C26*100</f>
        <v>23.676315789473684</v>
      </c>
      <c r="G26" s="74">
        <f>E26/D26*100</f>
        <v>23.676315789473684</v>
      </c>
      <c r="H26" s="75"/>
      <c r="I26" s="73"/>
      <c r="J26" s="73"/>
      <c r="K26" s="76"/>
      <c r="L26" s="73">
        <v>38000</v>
      </c>
      <c r="M26" s="73">
        <v>8997</v>
      </c>
      <c r="N26" s="64">
        <f>M26/L26*100</f>
        <v>23.676315789473684</v>
      </c>
      <c r="O26" s="66"/>
      <c r="P26" s="67"/>
    </row>
    <row r="27" spans="1:15" s="140" customFormat="1" ht="26.25" customHeight="1">
      <c r="A27" s="136" t="s">
        <v>37</v>
      </c>
      <c r="B27" s="137" t="s">
        <v>38</v>
      </c>
      <c r="C27" s="138">
        <f>C28+C30+C31</f>
        <v>3339300</v>
      </c>
      <c r="D27" s="110">
        <f t="shared" si="0"/>
        <v>3674917</v>
      </c>
      <c r="E27" s="111">
        <f t="shared" si="0"/>
        <v>1096139</v>
      </c>
      <c r="F27" s="52">
        <f>E27/C27*100</f>
        <v>32.82541251160423</v>
      </c>
      <c r="G27" s="109">
        <f aca="true" t="shared" si="1" ref="G27:G43">E27/D27*100</f>
        <v>29.827585221652626</v>
      </c>
      <c r="H27" s="54">
        <f>E27/E84*100</f>
        <v>0.6967698590969289</v>
      </c>
      <c r="I27" s="111">
        <f>I28+I30+I31</f>
        <v>3004300</v>
      </c>
      <c r="J27" s="111">
        <f>J28+J30+J31</f>
        <v>795404</v>
      </c>
      <c r="K27" s="114">
        <f>J27/I27*100</f>
        <v>26.47551842359285</v>
      </c>
      <c r="L27" s="111">
        <f>L28+L30+L31</f>
        <v>670617</v>
      </c>
      <c r="M27" s="111">
        <f>M28+M30+M31</f>
        <v>300735</v>
      </c>
      <c r="N27" s="54">
        <f>M27/L27*100</f>
        <v>44.84452377437494</v>
      </c>
      <c r="O27" s="139"/>
    </row>
    <row r="28" spans="1:16" s="68" customFormat="1" ht="14.25" customHeight="1">
      <c r="A28" s="57"/>
      <c r="B28" s="58" t="s">
        <v>21</v>
      </c>
      <c r="C28" s="59">
        <v>2887700</v>
      </c>
      <c r="D28" s="60">
        <f t="shared" si="0"/>
        <v>3187700</v>
      </c>
      <c r="E28" s="61">
        <f t="shared" si="0"/>
        <v>873300</v>
      </c>
      <c r="F28" s="62">
        <f>E28/C28*100</f>
        <v>30.24206115593725</v>
      </c>
      <c r="G28" s="94">
        <f t="shared" si="1"/>
        <v>27.395928098629106</v>
      </c>
      <c r="H28" s="64"/>
      <c r="I28" s="61">
        <f>3004300-16600</f>
        <v>2987700</v>
      </c>
      <c r="J28" s="61">
        <v>792344</v>
      </c>
      <c r="K28" s="64">
        <f>J28/I28*100</f>
        <v>26.520199484553338</v>
      </c>
      <c r="L28" s="61">
        <v>200000</v>
      </c>
      <c r="M28" s="61">
        <v>80956</v>
      </c>
      <c r="N28" s="64">
        <f>M28/L28*100</f>
        <v>40.477999999999994</v>
      </c>
      <c r="O28" s="66"/>
      <c r="P28" s="67"/>
    </row>
    <row r="29" spans="1:16" s="68" customFormat="1" ht="12.75" customHeight="1" hidden="1">
      <c r="A29" s="129"/>
      <c r="B29" s="58" t="s">
        <v>34</v>
      </c>
      <c r="C29" s="59"/>
      <c r="D29" s="60"/>
      <c r="E29" s="61"/>
      <c r="F29" s="62"/>
      <c r="G29" s="94"/>
      <c r="H29" s="64"/>
      <c r="I29" s="61"/>
      <c r="J29" s="61"/>
      <c r="K29" s="64"/>
      <c r="L29" s="61"/>
      <c r="M29" s="61"/>
      <c r="N29" s="64"/>
      <c r="O29" s="66"/>
      <c r="P29" s="67"/>
    </row>
    <row r="30" spans="1:15" s="67" customFormat="1" ht="12.75" customHeight="1">
      <c r="A30" s="57"/>
      <c r="B30" s="58" t="s">
        <v>22</v>
      </c>
      <c r="C30" s="59">
        <v>435000</v>
      </c>
      <c r="D30" s="60">
        <f t="shared" si="0"/>
        <v>470617</v>
      </c>
      <c r="E30" s="61">
        <f t="shared" si="0"/>
        <v>219779</v>
      </c>
      <c r="F30" s="62">
        <f>E30/C30*100</f>
        <v>50.52390804597701</v>
      </c>
      <c r="G30" s="94">
        <f t="shared" si="1"/>
        <v>46.700182951317096</v>
      </c>
      <c r="H30" s="64"/>
      <c r="I30" s="61"/>
      <c r="J30" s="61"/>
      <c r="K30" s="64"/>
      <c r="L30" s="61">
        <v>470617</v>
      </c>
      <c r="M30" s="61">
        <v>219779</v>
      </c>
      <c r="N30" s="64">
        <f>M30/L30*100</f>
        <v>46.700182951317096</v>
      </c>
      <c r="O30" s="66"/>
    </row>
    <row r="31" spans="1:15" s="67" customFormat="1" ht="27.75" customHeight="1">
      <c r="A31" s="69"/>
      <c r="B31" s="133" t="s">
        <v>31</v>
      </c>
      <c r="C31" s="71">
        <v>16600</v>
      </c>
      <c r="D31" s="72">
        <f>I31+L31</f>
        <v>16600</v>
      </c>
      <c r="E31" s="73">
        <f>J31+M31</f>
        <v>3060</v>
      </c>
      <c r="F31" s="134">
        <f>E31/C31*100</f>
        <v>18.433734939759034</v>
      </c>
      <c r="G31" s="74">
        <f>E31/D31*100</f>
        <v>18.433734939759034</v>
      </c>
      <c r="H31" s="76"/>
      <c r="I31" s="73">
        <v>16600</v>
      </c>
      <c r="J31" s="73">
        <v>3060</v>
      </c>
      <c r="K31" s="76">
        <f>J31/I31*100</f>
        <v>18.433734939759034</v>
      </c>
      <c r="L31" s="73"/>
      <c r="M31" s="73"/>
      <c r="N31" s="75"/>
      <c r="O31" s="66"/>
    </row>
    <row r="32" spans="1:15" s="140" customFormat="1" ht="25.5">
      <c r="A32" s="136" t="s">
        <v>39</v>
      </c>
      <c r="B32" s="137" t="s">
        <v>40</v>
      </c>
      <c r="C32" s="138">
        <f>C33+C35+C36</f>
        <v>31967597</v>
      </c>
      <c r="D32" s="110">
        <f t="shared" si="0"/>
        <v>33074937</v>
      </c>
      <c r="E32" s="111">
        <f t="shared" si="0"/>
        <v>15205641</v>
      </c>
      <c r="F32" s="52">
        <f>E32/C32*100</f>
        <v>47.565792949654615</v>
      </c>
      <c r="G32" s="109">
        <f t="shared" si="1"/>
        <v>45.9733029876973</v>
      </c>
      <c r="H32" s="54">
        <f>E32/E84*100</f>
        <v>9.665591988833976</v>
      </c>
      <c r="I32" s="111">
        <f>I33+I35+I36</f>
        <v>28252800</v>
      </c>
      <c r="J32" s="111">
        <f>J33+J35+J36</f>
        <v>12886771</v>
      </c>
      <c r="K32" s="54">
        <f>J32/I32*100</f>
        <v>45.61236762373995</v>
      </c>
      <c r="L32" s="111">
        <f>L33+L35+L36</f>
        <v>4822137</v>
      </c>
      <c r="M32" s="111">
        <f>M33+M35+M36</f>
        <v>2318870</v>
      </c>
      <c r="N32" s="54">
        <f>M32/L32*100</f>
        <v>48.08801574903409</v>
      </c>
      <c r="O32" s="139"/>
    </row>
    <row r="33" spans="1:16" s="68" customFormat="1" ht="12">
      <c r="A33" s="57"/>
      <c r="B33" s="58" t="s">
        <v>29</v>
      </c>
      <c r="C33" s="59">
        <v>30952597</v>
      </c>
      <c r="D33" s="60">
        <f>I33+L33</f>
        <v>32027537</v>
      </c>
      <c r="E33" s="61">
        <f>J33+M33</f>
        <v>14610410</v>
      </c>
      <c r="F33" s="62">
        <f>E33/C33*100</f>
        <v>47.20253360323853</v>
      </c>
      <c r="G33" s="94">
        <f t="shared" si="1"/>
        <v>45.618275298534506</v>
      </c>
      <c r="H33" s="64"/>
      <c r="I33" s="61">
        <v>27482400</v>
      </c>
      <c r="J33" s="61">
        <v>12456390</v>
      </c>
      <c r="K33" s="65">
        <f>J33/I33*100</f>
        <v>45.324971618199285</v>
      </c>
      <c r="L33" s="61">
        <f>4553137-8000</f>
        <v>4545137</v>
      </c>
      <c r="M33" s="61">
        <v>2154020</v>
      </c>
      <c r="N33" s="64">
        <f>M33/L33*100</f>
        <v>47.39175078771003</v>
      </c>
      <c r="O33" s="66"/>
      <c r="P33" s="67"/>
    </row>
    <row r="34" spans="1:15" s="67" customFormat="1" ht="24">
      <c r="A34" s="129"/>
      <c r="B34" s="116" t="s">
        <v>41</v>
      </c>
      <c r="C34" s="59">
        <v>1613164</v>
      </c>
      <c r="D34" s="60">
        <f aca="true" t="shared" si="2" ref="D34:E49">I34+L34</f>
        <v>1613164</v>
      </c>
      <c r="E34" s="61">
        <f t="shared" si="2"/>
        <v>806580</v>
      </c>
      <c r="F34" s="62"/>
      <c r="G34" s="94">
        <f>E34/D34*100</f>
        <v>49.99987602004508</v>
      </c>
      <c r="H34" s="131"/>
      <c r="I34" s="61"/>
      <c r="J34" s="61"/>
      <c r="K34" s="64"/>
      <c r="L34" s="61">
        <v>1613164</v>
      </c>
      <c r="M34" s="61">
        <v>806580</v>
      </c>
      <c r="N34" s="64">
        <f>M34/L34*100</f>
        <v>49.99987602004508</v>
      </c>
      <c r="O34" s="66"/>
    </row>
    <row r="35" spans="1:15" s="67" customFormat="1" ht="14.25" customHeight="1">
      <c r="A35" s="57"/>
      <c r="B35" s="58" t="s">
        <v>22</v>
      </c>
      <c r="C35" s="59">
        <v>1007000</v>
      </c>
      <c r="D35" s="60">
        <f t="shared" si="2"/>
        <v>1039400</v>
      </c>
      <c r="E35" s="61">
        <f t="shared" si="2"/>
        <v>590880</v>
      </c>
      <c r="F35" s="62">
        <f>E35/C35*100</f>
        <v>58.6772591857001</v>
      </c>
      <c r="G35" s="94">
        <f t="shared" si="1"/>
        <v>56.84818164325572</v>
      </c>
      <c r="H35" s="64"/>
      <c r="I35" s="61">
        <v>770400</v>
      </c>
      <c r="J35" s="61">
        <v>430381</v>
      </c>
      <c r="K35" s="65">
        <f>J35/I35*100</f>
        <v>55.86461578400831</v>
      </c>
      <c r="L35" s="61">
        <v>269000</v>
      </c>
      <c r="M35" s="61">
        <v>160499</v>
      </c>
      <c r="N35" s="64">
        <f>M35/L35*100</f>
        <v>59.665055762081785</v>
      </c>
      <c r="O35" s="66"/>
    </row>
    <row r="36" spans="1:15" s="67" customFormat="1" ht="24" customHeight="1">
      <c r="A36" s="57"/>
      <c r="B36" s="128" t="s">
        <v>31</v>
      </c>
      <c r="C36" s="59">
        <v>8000</v>
      </c>
      <c r="D36" s="60">
        <f>I36+L36</f>
        <v>8000</v>
      </c>
      <c r="E36" s="61">
        <f>J36+M36</f>
        <v>4351</v>
      </c>
      <c r="F36" s="62">
        <f>E36/C36*100</f>
        <v>54.3875</v>
      </c>
      <c r="G36" s="94">
        <f>E36/D36*100</f>
        <v>54.3875</v>
      </c>
      <c r="H36" s="65"/>
      <c r="I36" s="61"/>
      <c r="J36" s="61"/>
      <c r="K36" s="64"/>
      <c r="L36" s="61">
        <v>8000</v>
      </c>
      <c r="M36" s="61">
        <v>4351</v>
      </c>
      <c r="N36" s="64">
        <f>M36/L36*100</f>
        <v>54.3875</v>
      </c>
      <c r="O36" s="66"/>
    </row>
    <row r="37" spans="1:15" s="140" customFormat="1" ht="79.5" customHeight="1">
      <c r="A37" s="136" t="s">
        <v>42</v>
      </c>
      <c r="B37" s="137" t="s">
        <v>43</v>
      </c>
      <c r="C37" s="138">
        <f>SUM(C38:C38)</f>
        <v>17910</v>
      </c>
      <c r="D37" s="110">
        <f t="shared" si="2"/>
        <v>15917</v>
      </c>
      <c r="E37" s="111">
        <f t="shared" si="2"/>
        <v>3971</v>
      </c>
      <c r="F37" s="52">
        <f>E37/C37*100</f>
        <v>22.171970965940815</v>
      </c>
      <c r="G37" s="109">
        <f t="shared" si="1"/>
        <v>24.948168624740845</v>
      </c>
      <c r="H37" s="54">
        <f>E37/$E$84*100</f>
        <v>0.0025241991302872215</v>
      </c>
      <c r="I37" s="111">
        <f>SUM(I38:I38)</f>
        <v>15917</v>
      </c>
      <c r="J37" s="111">
        <f>SUM(J38:J38)</f>
        <v>3971</v>
      </c>
      <c r="K37" s="54">
        <f>J37/I37*100</f>
        <v>24.948168624740845</v>
      </c>
      <c r="L37" s="111"/>
      <c r="M37" s="111"/>
      <c r="N37" s="54"/>
      <c r="O37" s="139"/>
    </row>
    <row r="38" spans="1:15" s="67" customFormat="1" ht="14.25" customHeight="1">
      <c r="A38" s="69"/>
      <c r="B38" s="70" t="s">
        <v>22</v>
      </c>
      <c r="C38" s="71">
        <v>17910</v>
      </c>
      <c r="D38" s="72">
        <f t="shared" si="2"/>
        <v>15917</v>
      </c>
      <c r="E38" s="73">
        <f t="shared" si="2"/>
        <v>3971</v>
      </c>
      <c r="F38" s="74"/>
      <c r="G38" s="74">
        <f t="shared" si="1"/>
        <v>24.948168624740845</v>
      </c>
      <c r="H38" s="76"/>
      <c r="I38" s="73">
        <v>15917</v>
      </c>
      <c r="J38" s="73">
        <v>3971</v>
      </c>
      <c r="K38" s="75"/>
      <c r="L38" s="73"/>
      <c r="M38" s="73"/>
      <c r="N38" s="75"/>
      <c r="O38" s="66"/>
    </row>
    <row r="39" spans="1:15" s="140" customFormat="1" ht="39" customHeight="1">
      <c r="A39" s="136" t="s">
        <v>44</v>
      </c>
      <c r="B39" s="137" t="s">
        <v>45</v>
      </c>
      <c r="C39" s="138">
        <f>SUM(C40:C41)</f>
        <v>8483600</v>
      </c>
      <c r="D39" s="110">
        <f t="shared" si="2"/>
        <v>10131938</v>
      </c>
      <c r="E39" s="111">
        <f t="shared" si="2"/>
        <v>4480421</v>
      </c>
      <c r="F39" s="52">
        <f>E39/C39*100</f>
        <v>52.81273280211231</v>
      </c>
      <c r="G39" s="109">
        <f t="shared" si="1"/>
        <v>44.22077000471184</v>
      </c>
      <c r="H39" s="54">
        <f>E39/$E$84*100</f>
        <v>2.848016819823874</v>
      </c>
      <c r="I39" s="111">
        <f>SUM(I40:I41)</f>
        <v>686000</v>
      </c>
      <c r="J39" s="111">
        <f>SUM(J40:J41)</f>
        <v>28268</v>
      </c>
      <c r="K39" s="54">
        <f>J39/I39*100</f>
        <v>4.1206997084548105</v>
      </c>
      <c r="L39" s="111">
        <f>SUM(L40:L41)</f>
        <v>9445938</v>
      </c>
      <c r="M39" s="111">
        <f>SUM(M40:M41)</f>
        <v>4452153</v>
      </c>
      <c r="N39" s="54">
        <f>M39/L39*100</f>
        <v>47.132989862944264</v>
      </c>
      <c r="O39" s="139"/>
    </row>
    <row r="40" spans="1:16" s="68" customFormat="1" ht="14.25" customHeight="1">
      <c r="A40" s="57"/>
      <c r="B40" s="58" t="s">
        <v>21</v>
      </c>
      <c r="C40" s="59">
        <v>1566000</v>
      </c>
      <c r="D40" s="60">
        <f t="shared" si="2"/>
        <v>2222000</v>
      </c>
      <c r="E40" s="61">
        <f t="shared" si="2"/>
        <v>624449</v>
      </c>
      <c r="F40" s="62">
        <f>E40/C40*100</f>
        <v>39.87541507024266</v>
      </c>
      <c r="G40" s="94">
        <f t="shared" si="1"/>
        <v>28.103015301530153</v>
      </c>
      <c r="H40" s="65"/>
      <c r="I40" s="61">
        <v>678000</v>
      </c>
      <c r="J40" s="61">
        <v>24449</v>
      </c>
      <c r="K40" s="64">
        <f>J40/I40*100</f>
        <v>3.606047197640118</v>
      </c>
      <c r="L40" s="61">
        <v>1544000</v>
      </c>
      <c r="M40" s="61">
        <v>600000</v>
      </c>
      <c r="N40" s="64">
        <f>M40/L40*100</f>
        <v>38.860103626943</v>
      </c>
      <c r="O40" s="66"/>
      <c r="P40" s="67"/>
    </row>
    <row r="41" spans="1:16" s="68" customFormat="1" ht="12.75" customHeight="1">
      <c r="A41" s="69"/>
      <c r="B41" s="70" t="s">
        <v>22</v>
      </c>
      <c r="C41" s="71">
        <v>6917600</v>
      </c>
      <c r="D41" s="72">
        <f t="shared" si="2"/>
        <v>7909938</v>
      </c>
      <c r="E41" s="73">
        <f t="shared" si="2"/>
        <v>3855972</v>
      </c>
      <c r="F41" s="62">
        <f>E41/C41*100</f>
        <v>55.74147103041517</v>
      </c>
      <c r="G41" s="74">
        <f t="shared" si="1"/>
        <v>48.74844783865562</v>
      </c>
      <c r="H41" s="76"/>
      <c r="I41" s="73">
        <v>8000</v>
      </c>
      <c r="J41" s="73">
        <v>3819</v>
      </c>
      <c r="K41" s="75">
        <f>J41/I41*100</f>
        <v>47.7375</v>
      </c>
      <c r="L41" s="73">
        <v>7901938</v>
      </c>
      <c r="M41" s="73">
        <v>3852153</v>
      </c>
      <c r="N41" s="75">
        <f>M41/L41*100</f>
        <v>48.74947133222255</v>
      </c>
      <c r="O41" s="66"/>
      <c r="P41" s="67"/>
    </row>
    <row r="42" spans="1:16" s="149" customFormat="1" ht="117" customHeight="1">
      <c r="A42" s="141" t="s">
        <v>46</v>
      </c>
      <c r="B42" s="142" t="s">
        <v>47</v>
      </c>
      <c r="C42" s="143">
        <f>C43</f>
        <v>512000</v>
      </c>
      <c r="D42" s="144">
        <f t="shared" si="2"/>
        <v>517000</v>
      </c>
      <c r="E42" s="111">
        <f t="shared" si="2"/>
        <v>239532</v>
      </c>
      <c r="F42" s="145"/>
      <c r="G42" s="109">
        <f t="shared" si="1"/>
        <v>46.33114119922631</v>
      </c>
      <c r="H42" s="54">
        <f>E42/$E$84*100</f>
        <v>0.15226050518155596</v>
      </c>
      <c r="I42" s="146">
        <f>I43</f>
        <v>517000</v>
      </c>
      <c r="J42" s="146">
        <f>J43</f>
        <v>239532</v>
      </c>
      <c r="K42" s="147">
        <f>J42/I42*100</f>
        <v>46.33114119922631</v>
      </c>
      <c r="L42" s="146"/>
      <c r="M42" s="146"/>
      <c r="N42" s="147"/>
      <c r="O42" s="139"/>
      <c r="P42" s="148"/>
    </row>
    <row r="43" spans="1:16" s="68" customFormat="1" ht="15" customHeight="1">
      <c r="A43" s="69"/>
      <c r="B43" s="70" t="s">
        <v>21</v>
      </c>
      <c r="C43" s="71">
        <v>512000</v>
      </c>
      <c r="D43" s="72">
        <f t="shared" si="2"/>
        <v>517000</v>
      </c>
      <c r="E43" s="73">
        <f t="shared" si="2"/>
        <v>239532</v>
      </c>
      <c r="F43" s="134"/>
      <c r="G43" s="74">
        <f t="shared" si="1"/>
        <v>46.33114119922631</v>
      </c>
      <c r="H43" s="76"/>
      <c r="I43" s="73">
        <v>517000</v>
      </c>
      <c r="J43" s="73">
        <v>239532</v>
      </c>
      <c r="K43" s="75"/>
      <c r="L43" s="73"/>
      <c r="M43" s="73"/>
      <c r="N43" s="75"/>
      <c r="O43" s="66"/>
      <c r="P43" s="67"/>
    </row>
    <row r="44" spans="1:15" s="140" customFormat="1" ht="27" customHeight="1">
      <c r="A44" s="136" t="s">
        <v>48</v>
      </c>
      <c r="B44" s="137" t="s">
        <v>49</v>
      </c>
      <c r="C44" s="138">
        <f>SUM(C45:C46)</f>
        <v>3103000</v>
      </c>
      <c r="D44" s="110">
        <f t="shared" si="2"/>
        <v>3103000</v>
      </c>
      <c r="E44" s="111">
        <f t="shared" si="2"/>
        <v>1471471</v>
      </c>
      <c r="F44" s="52">
        <f>E44/C44*100</f>
        <v>47.42091524331292</v>
      </c>
      <c r="G44" s="109">
        <f>E44/D44*100</f>
        <v>47.42091524331292</v>
      </c>
      <c r="H44" s="147">
        <f>E44/E84*100</f>
        <v>0.9353527621362046</v>
      </c>
      <c r="I44" s="111">
        <f>SUM(I45:I46)</f>
        <v>3103000</v>
      </c>
      <c r="J44" s="111">
        <f>SUM(J45:J46)</f>
        <v>1471471</v>
      </c>
      <c r="K44" s="54">
        <f>J44/I44*100</f>
        <v>47.42091524331292</v>
      </c>
      <c r="L44" s="111"/>
      <c r="M44" s="111"/>
      <c r="N44" s="54"/>
      <c r="O44" s="139"/>
    </row>
    <row r="45" spans="1:16" s="158" customFormat="1" ht="13.5" customHeight="1">
      <c r="A45" s="150"/>
      <c r="B45" s="151" t="s">
        <v>21</v>
      </c>
      <c r="C45" s="152">
        <v>3103000</v>
      </c>
      <c r="D45" s="153">
        <f t="shared" si="2"/>
        <v>3103000</v>
      </c>
      <c r="E45" s="154">
        <f t="shared" si="2"/>
        <v>1471471</v>
      </c>
      <c r="F45" s="74"/>
      <c r="G45" s="155">
        <f>E45/D45*100</f>
        <v>47.42091524331292</v>
      </c>
      <c r="H45" s="156"/>
      <c r="I45" s="154">
        <v>3103000</v>
      </c>
      <c r="J45" s="154">
        <v>1471471</v>
      </c>
      <c r="K45" s="156"/>
      <c r="L45" s="154"/>
      <c r="M45" s="154"/>
      <c r="N45" s="157"/>
      <c r="O45" s="97"/>
      <c r="P45" s="98"/>
    </row>
    <row r="46" spans="1:16" s="108" customFormat="1" ht="0.75" customHeight="1" hidden="1">
      <c r="A46" s="99"/>
      <c r="B46" s="100" t="s">
        <v>22</v>
      </c>
      <c r="C46" s="101"/>
      <c r="D46" s="102"/>
      <c r="E46" s="103"/>
      <c r="F46" s="74"/>
      <c r="G46" s="104"/>
      <c r="H46" s="105"/>
      <c r="I46" s="103"/>
      <c r="J46" s="103"/>
      <c r="K46" s="105"/>
      <c r="L46" s="103"/>
      <c r="M46" s="103"/>
      <c r="N46" s="159"/>
      <c r="O46" s="106"/>
      <c r="P46" s="107"/>
    </row>
    <row r="47" spans="1:15" s="140" customFormat="1" ht="18" customHeight="1">
      <c r="A47" s="136" t="s">
        <v>50</v>
      </c>
      <c r="B47" s="137" t="s">
        <v>51</v>
      </c>
      <c r="C47" s="138">
        <f>SUM(C48:C49)</f>
        <v>5476618</v>
      </c>
      <c r="D47" s="110">
        <f t="shared" si="2"/>
        <v>4849631</v>
      </c>
      <c r="E47" s="111">
        <f>J47+M47</f>
        <v>771814</v>
      </c>
      <c r="F47" s="109"/>
      <c r="G47" s="109">
        <f aca="true" t="shared" si="3" ref="G47:G67">E47/D47*100</f>
        <v>15.914901566737758</v>
      </c>
      <c r="H47" s="54">
        <f>E47/E84*100</f>
        <v>0.49060997923533156</v>
      </c>
      <c r="I47" s="111">
        <f>SUM(I48:I49)</f>
        <v>3306013</v>
      </c>
      <c r="J47" s="111">
        <f>SUM(J48:J49)</f>
        <v>0</v>
      </c>
      <c r="K47" s="54">
        <f aca="true" t="shared" si="4" ref="K47:K56">J47/I47*100</f>
        <v>0</v>
      </c>
      <c r="L47" s="111">
        <f>L48</f>
        <v>1543618</v>
      </c>
      <c r="M47" s="111">
        <f>M48</f>
        <v>771814</v>
      </c>
      <c r="N47" s="114">
        <f>M47/L47*100</f>
        <v>50.00032391433632</v>
      </c>
      <c r="O47" s="139"/>
    </row>
    <row r="48" spans="1:16" s="68" customFormat="1" ht="10.5" customHeight="1">
      <c r="A48" s="57"/>
      <c r="B48" s="58" t="s">
        <v>21</v>
      </c>
      <c r="C48" s="59">
        <v>5476618</v>
      </c>
      <c r="D48" s="60">
        <f t="shared" si="2"/>
        <v>4849631</v>
      </c>
      <c r="E48" s="61">
        <f t="shared" si="2"/>
        <v>771814</v>
      </c>
      <c r="F48" s="94"/>
      <c r="G48" s="94">
        <f t="shared" si="3"/>
        <v>15.914901566737758</v>
      </c>
      <c r="H48" s="64"/>
      <c r="I48" s="61">
        <v>3306013</v>
      </c>
      <c r="J48" s="61"/>
      <c r="K48" s="64"/>
      <c r="L48" s="61">
        <v>1543618</v>
      </c>
      <c r="M48" s="61">
        <v>771814</v>
      </c>
      <c r="N48" s="64"/>
      <c r="O48" s="66"/>
      <c r="P48" s="67"/>
    </row>
    <row r="49" spans="1:16" s="108" customFormat="1" ht="15" hidden="1">
      <c r="A49" s="99"/>
      <c r="B49" s="100" t="s">
        <v>22</v>
      </c>
      <c r="C49" s="101"/>
      <c r="D49" s="160">
        <f t="shared" si="2"/>
        <v>0</v>
      </c>
      <c r="E49" s="103">
        <f t="shared" si="2"/>
        <v>0</v>
      </c>
      <c r="F49" s="74"/>
      <c r="G49" s="104" t="e">
        <f t="shared" si="3"/>
        <v>#DIV/0!</v>
      </c>
      <c r="H49" s="105"/>
      <c r="I49" s="103"/>
      <c r="J49" s="103"/>
      <c r="K49" s="105"/>
      <c r="L49" s="103"/>
      <c r="M49" s="103"/>
      <c r="N49" s="105"/>
      <c r="O49" s="106"/>
      <c r="P49" s="107"/>
    </row>
    <row r="50" spans="1:15" s="140" customFormat="1" ht="25.5" customHeight="1">
      <c r="A50" s="136" t="s">
        <v>52</v>
      </c>
      <c r="B50" s="137" t="s">
        <v>53</v>
      </c>
      <c r="C50" s="138">
        <f>SUM(C51:C53)</f>
        <v>111632500</v>
      </c>
      <c r="D50" s="110">
        <f aca="true" t="shared" si="5" ref="D50:E69">I50+L50</f>
        <v>119025621</v>
      </c>
      <c r="E50" s="111">
        <f t="shared" si="5"/>
        <v>61707933</v>
      </c>
      <c r="F50" s="52">
        <f>E50/C50*100</f>
        <v>55.27774886345822</v>
      </c>
      <c r="G50" s="109">
        <f t="shared" si="3"/>
        <v>51.84424368598758</v>
      </c>
      <c r="H50" s="54">
        <f>E50/E84*100</f>
        <v>39.22516011342789</v>
      </c>
      <c r="I50" s="111">
        <f>SUM(I51:I53)</f>
        <v>72672256</v>
      </c>
      <c r="J50" s="111">
        <f>SUM(J51:J53)</f>
        <v>36629127</v>
      </c>
      <c r="K50" s="54">
        <f t="shared" si="4"/>
        <v>50.40317862156364</v>
      </c>
      <c r="L50" s="111">
        <f>SUM(L51:L53)</f>
        <v>46353365</v>
      </c>
      <c r="M50" s="111">
        <f>SUM(M51:M53)</f>
        <v>25078806</v>
      </c>
      <c r="N50" s="54">
        <f>M50/L50*100</f>
        <v>54.10352840619015</v>
      </c>
      <c r="O50" s="139"/>
    </row>
    <row r="51" spans="1:15" s="67" customFormat="1" ht="14.25" customHeight="1">
      <c r="A51" s="57"/>
      <c r="B51" s="58" t="s">
        <v>21</v>
      </c>
      <c r="C51" s="59">
        <v>111632500</v>
      </c>
      <c r="D51" s="60">
        <f t="shared" si="5"/>
        <v>119015621</v>
      </c>
      <c r="E51" s="61">
        <f t="shared" si="5"/>
        <v>61707933</v>
      </c>
      <c r="F51" s="94">
        <f>E51/C51*100</f>
        <v>55.27774886345822</v>
      </c>
      <c r="G51" s="94">
        <f t="shared" si="3"/>
        <v>51.84859977330203</v>
      </c>
      <c r="H51" s="64"/>
      <c r="I51" s="61">
        <f>72672256-10000</f>
        <v>72662256</v>
      </c>
      <c r="J51" s="61">
        <v>36629127</v>
      </c>
      <c r="K51" s="64">
        <f t="shared" si="4"/>
        <v>50.41011525983999</v>
      </c>
      <c r="L51" s="61">
        <v>46353365</v>
      </c>
      <c r="M51" s="61">
        <v>25078806</v>
      </c>
      <c r="N51" s="64">
        <f>M51/L51*100</f>
        <v>54.10352840619015</v>
      </c>
      <c r="O51" s="66"/>
    </row>
    <row r="52" spans="1:16" s="68" customFormat="1" ht="12" hidden="1">
      <c r="A52" s="129"/>
      <c r="B52" s="58" t="s">
        <v>22</v>
      </c>
      <c r="C52" s="59"/>
      <c r="D52" s="60">
        <f t="shared" si="5"/>
        <v>0</v>
      </c>
      <c r="E52" s="61">
        <f t="shared" si="5"/>
        <v>0</v>
      </c>
      <c r="F52" s="94" t="e">
        <f>E52/C52*100</f>
        <v>#DIV/0!</v>
      </c>
      <c r="G52" s="94" t="e">
        <f t="shared" si="3"/>
        <v>#DIV/0!</v>
      </c>
      <c r="H52" s="64"/>
      <c r="I52" s="61"/>
      <c r="J52" s="61"/>
      <c r="K52" s="64"/>
      <c r="L52" s="61"/>
      <c r="M52" s="61"/>
      <c r="N52" s="64"/>
      <c r="O52" s="66"/>
      <c r="P52" s="67"/>
    </row>
    <row r="53" spans="1:16" s="68" customFormat="1" ht="24.75" customHeight="1">
      <c r="A53" s="69"/>
      <c r="B53" s="128" t="s">
        <v>31</v>
      </c>
      <c r="C53" s="59"/>
      <c r="D53" s="60">
        <f t="shared" si="5"/>
        <v>10000</v>
      </c>
      <c r="E53" s="61">
        <f t="shared" si="5"/>
        <v>0</v>
      </c>
      <c r="F53" s="94" t="e">
        <f>E53/C53*100</f>
        <v>#DIV/0!</v>
      </c>
      <c r="G53" s="94">
        <f t="shared" si="3"/>
        <v>0</v>
      </c>
      <c r="H53" s="75"/>
      <c r="I53" s="73">
        <v>10000</v>
      </c>
      <c r="J53" s="73">
        <v>0</v>
      </c>
      <c r="K53" s="64">
        <f t="shared" si="4"/>
        <v>0</v>
      </c>
      <c r="L53" s="72"/>
      <c r="M53" s="73"/>
      <c r="N53" s="64"/>
      <c r="O53" s="66"/>
      <c r="P53" s="67"/>
    </row>
    <row r="54" spans="1:16" s="112" customFormat="1" ht="15" customHeight="1">
      <c r="A54" s="47" t="s">
        <v>54</v>
      </c>
      <c r="B54" s="48" t="s">
        <v>55</v>
      </c>
      <c r="C54" s="49">
        <f>SUM(C55)</f>
        <v>15000</v>
      </c>
      <c r="D54" s="50">
        <f t="shared" si="5"/>
        <v>45530</v>
      </c>
      <c r="E54" s="51">
        <f t="shared" si="5"/>
        <v>20427</v>
      </c>
      <c r="F54" s="52">
        <f>E54/C54*100</f>
        <v>136.17999999999998</v>
      </c>
      <c r="G54" s="109">
        <f>E54/D54*100</f>
        <v>44.864924225785195</v>
      </c>
      <c r="H54" s="54">
        <f>E54/E84*100</f>
        <v>0.012984592202059197</v>
      </c>
      <c r="I54" s="51">
        <f>SUM(I55)</f>
        <v>45530</v>
      </c>
      <c r="J54" s="51">
        <f>SUM(J55)</f>
        <v>20427</v>
      </c>
      <c r="K54" s="54">
        <f t="shared" si="4"/>
        <v>44.864924225785195</v>
      </c>
      <c r="L54" s="110"/>
      <c r="M54" s="111"/>
      <c r="N54" s="54"/>
      <c r="O54" s="55"/>
      <c r="P54" s="56"/>
    </row>
    <row r="55" spans="1:15" s="67" customFormat="1" ht="13.5" customHeight="1">
      <c r="A55" s="57"/>
      <c r="B55" s="58" t="s">
        <v>21</v>
      </c>
      <c r="C55" s="59">
        <v>15000</v>
      </c>
      <c r="D55" s="60">
        <f t="shared" si="5"/>
        <v>45530</v>
      </c>
      <c r="E55" s="61">
        <f t="shared" si="5"/>
        <v>20427</v>
      </c>
      <c r="F55" s="94"/>
      <c r="G55" s="94"/>
      <c r="H55" s="64"/>
      <c r="I55" s="61">
        <v>45530</v>
      </c>
      <c r="J55" s="61">
        <v>20427</v>
      </c>
      <c r="K55" s="64"/>
      <c r="L55" s="61"/>
      <c r="M55" s="61"/>
      <c r="N55" s="64"/>
      <c r="O55" s="66"/>
    </row>
    <row r="56" spans="1:15" s="140" customFormat="1" ht="13.5" customHeight="1">
      <c r="A56" s="136" t="s">
        <v>56</v>
      </c>
      <c r="B56" s="137" t="s">
        <v>57</v>
      </c>
      <c r="C56" s="138">
        <f>SUM(C57:C58)</f>
        <v>2786300</v>
      </c>
      <c r="D56" s="110">
        <f t="shared" si="5"/>
        <v>3447749</v>
      </c>
      <c r="E56" s="111">
        <f t="shared" si="5"/>
        <v>1184942</v>
      </c>
      <c r="F56" s="52">
        <f>E56/C56*100</f>
        <v>42.52743782076589</v>
      </c>
      <c r="G56" s="109">
        <f t="shared" si="3"/>
        <v>34.36856917368405</v>
      </c>
      <c r="H56" s="54">
        <f>E56/$E$84*100</f>
        <v>0.7532182235811636</v>
      </c>
      <c r="I56" s="111">
        <f>SUM(I57:I58)</f>
        <v>3439749</v>
      </c>
      <c r="J56" s="111">
        <f>SUM(J57:J58)</f>
        <v>1181484</v>
      </c>
      <c r="K56" s="54">
        <f t="shared" si="4"/>
        <v>34.34797132000038</v>
      </c>
      <c r="L56" s="111">
        <f>SUM(L57:L58)</f>
        <v>8000</v>
      </c>
      <c r="M56" s="111">
        <f>SUM(M57:M58)</f>
        <v>3458</v>
      </c>
      <c r="N56" s="114">
        <f>M56/L56*100</f>
        <v>43.225</v>
      </c>
      <c r="O56" s="139"/>
    </row>
    <row r="57" spans="1:16" s="68" customFormat="1" ht="12" customHeight="1">
      <c r="A57" s="57"/>
      <c r="B57" s="58" t="s">
        <v>21</v>
      </c>
      <c r="C57" s="59">
        <v>2778300</v>
      </c>
      <c r="D57" s="60">
        <f t="shared" si="5"/>
        <v>3439749</v>
      </c>
      <c r="E57" s="61">
        <f t="shared" si="5"/>
        <v>1181484</v>
      </c>
      <c r="F57" s="62">
        <f>E57/C57*100</f>
        <v>42.52542921930677</v>
      </c>
      <c r="G57" s="94">
        <f t="shared" si="3"/>
        <v>34.34797132000038</v>
      </c>
      <c r="H57" s="65"/>
      <c r="I57" s="61">
        <v>3439749</v>
      </c>
      <c r="J57" s="61">
        <v>1181484</v>
      </c>
      <c r="K57" s="64"/>
      <c r="L57" s="61"/>
      <c r="M57" s="61"/>
      <c r="N57" s="64"/>
      <c r="O57" s="66"/>
      <c r="P57" s="67"/>
    </row>
    <row r="58" spans="1:16" s="68" customFormat="1" ht="12" customHeight="1">
      <c r="A58" s="57"/>
      <c r="B58" s="58" t="s">
        <v>22</v>
      </c>
      <c r="C58" s="59">
        <v>8000</v>
      </c>
      <c r="D58" s="60">
        <f t="shared" si="5"/>
        <v>8000</v>
      </c>
      <c r="E58" s="61">
        <f t="shared" si="5"/>
        <v>3458</v>
      </c>
      <c r="F58" s="62">
        <f>E58/C58*100</f>
        <v>43.225</v>
      </c>
      <c r="G58" s="94">
        <f t="shared" si="3"/>
        <v>43.225</v>
      </c>
      <c r="H58" s="76"/>
      <c r="I58" s="61"/>
      <c r="J58" s="61"/>
      <c r="K58" s="64"/>
      <c r="L58" s="61">
        <v>8000</v>
      </c>
      <c r="M58" s="61">
        <v>3458</v>
      </c>
      <c r="N58" s="64"/>
      <c r="O58" s="66"/>
      <c r="P58" s="67"/>
    </row>
    <row r="59" spans="1:15" s="140" customFormat="1" ht="17.25" customHeight="1">
      <c r="A59" s="136" t="s">
        <v>58</v>
      </c>
      <c r="B59" s="137" t="s">
        <v>59</v>
      </c>
      <c r="C59" s="138">
        <f>C60+C62</f>
        <v>42994110</v>
      </c>
      <c r="D59" s="110">
        <f t="shared" si="5"/>
        <v>43740982</v>
      </c>
      <c r="E59" s="111">
        <f t="shared" si="5"/>
        <v>20932574</v>
      </c>
      <c r="F59" s="52">
        <f>E59/C59*100</f>
        <v>48.687073647995035</v>
      </c>
      <c r="G59" s="109">
        <f t="shared" si="3"/>
        <v>47.85574772875469</v>
      </c>
      <c r="H59" s="54">
        <f>E59/$E$84*100</f>
        <v>13.305964514095416</v>
      </c>
      <c r="I59" s="111">
        <f>I60+I62</f>
        <v>38917609</v>
      </c>
      <c r="J59" s="111">
        <f>J60+J62</f>
        <v>18418375</v>
      </c>
      <c r="K59" s="54">
        <f>J59/I59*100</f>
        <v>47.32658422052599</v>
      </c>
      <c r="L59" s="111">
        <f>L60+L62</f>
        <v>4823373</v>
      </c>
      <c r="M59" s="111">
        <f>M60+M62</f>
        <v>2514199</v>
      </c>
      <c r="N59" s="54">
        <f aca="true" t="shared" si="6" ref="N59:N67">M59/L59*100</f>
        <v>52.12532806399174</v>
      </c>
      <c r="O59" s="139"/>
    </row>
    <row r="60" spans="1:16" s="68" customFormat="1" ht="12.75" customHeight="1">
      <c r="A60" s="57"/>
      <c r="B60" s="58" t="s">
        <v>29</v>
      </c>
      <c r="C60" s="59">
        <v>22988110</v>
      </c>
      <c r="D60" s="60">
        <f t="shared" si="5"/>
        <v>23660980</v>
      </c>
      <c r="E60" s="61">
        <f t="shared" si="5"/>
        <v>11427730</v>
      </c>
      <c r="F60" s="62">
        <f>E60/C60*100</f>
        <v>49.71148128315029</v>
      </c>
      <c r="G60" s="94">
        <f t="shared" si="3"/>
        <v>48.29778817276377</v>
      </c>
      <c r="H60" s="64"/>
      <c r="I60" s="61">
        <v>18850607</v>
      </c>
      <c r="J60" s="61">
        <v>8913531</v>
      </c>
      <c r="K60" s="64">
        <f>J60/I60*100</f>
        <v>47.28511394885056</v>
      </c>
      <c r="L60" s="61">
        <v>4810373</v>
      </c>
      <c r="M60" s="61">
        <v>2514199</v>
      </c>
      <c r="N60" s="65">
        <f t="shared" si="6"/>
        <v>52.26619640514364</v>
      </c>
      <c r="O60" s="66"/>
      <c r="P60" s="67"/>
    </row>
    <row r="61" spans="1:15" s="126" customFormat="1" ht="24">
      <c r="A61" s="115"/>
      <c r="B61" s="116" t="s">
        <v>41</v>
      </c>
      <c r="C61" s="117">
        <v>520000</v>
      </c>
      <c r="D61" s="118">
        <f>I61+L61</f>
        <v>520000</v>
      </c>
      <c r="E61" s="119">
        <f>J61+M61</f>
        <v>301027</v>
      </c>
      <c r="F61" s="120"/>
      <c r="G61" s="121">
        <f>E61/D61*100</f>
        <v>57.88980769230769</v>
      </c>
      <c r="H61" s="123"/>
      <c r="I61" s="119"/>
      <c r="J61" s="119"/>
      <c r="K61" s="123"/>
      <c r="L61" s="119">
        <v>520000</v>
      </c>
      <c r="M61" s="119">
        <v>301027</v>
      </c>
      <c r="N61" s="124">
        <f>M61/L61*100</f>
        <v>57.88980769230769</v>
      </c>
      <c r="O61" s="125"/>
    </row>
    <row r="62" spans="1:15" s="67" customFormat="1" ht="15" customHeight="1">
      <c r="A62" s="57"/>
      <c r="B62" s="58" t="s">
        <v>22</v>
      </c>
      <c r="C62" s="59">
        <v>20006000</v>
      </c>
      <c r="D62" s="60">
        <f t="shared" si="5"/>
        <v>20080002</v>
      </c>
      <c r="E62" s="61">
        <f t="shared" si="5"/>
        <v>9504844</v>
      </c>
      <c r="F62" s="62">
        <f>E62/C62*100</f>
        <v>47.50996700989703</v>
      </c>
      <c r="G62" s="94">
        <f t="shared" si="3"/>
        <v>47.33487576345859</v>
      </c>
      <c r="H62" s="64"/>
      <c r="I62" s="61">
        <v>20067002</v>
      </c>
      <c r="J62" s="61">
        <v>9504844</v>
      </c>
      <c r="K62" s="64">
        <f>J62/I62*100</f>
        <v>47.36554070209392</v>
      </c>
      <c r="L62" s="61">
        <v>13000</v>
      </c>
      <c r="M62" s="61">
        <v>0</v>
      </c>
      <c r="N62" s="65">
        <f t="shared" si="6"/>
        <v>0</v>
      </c>
      <c r="O62" s="66"/>
    </row>
    <row r="63" spans="1:15" s="148" customFormat="1" ht="39" customHeight="1">
      <c r="A63" s="47" t="s">
        <v>60</v>
      </c>
      <c r="B63" s="48" t="s">
        <v>61</v>
      </c>
      <c r="C63" s="138">
        <f>C64+C66</f>
        <v>2737100</v>
      </c>
      <c r="D63" s="110">
        <f t="shared" si="5"/>
        <v>4304594</v>
      </c>
      <c r="E63" s="111">
        <f t="shared" si="5"/>
        <v>1514250</v>
      </c>
      <c r="F63" s="161"/>
      <c r="G63" s="109">
        <f t="shared" si="3"/>
        <v>35.17753358388735</v>
      </c>
      <c r="H63" s="54">
        <f>E63/E84*100</f>
        <v>0.9625455887779968</v>
      </c>
      <c r="I63" s="111">
        <f>I64+I66</f>
        <v>3993094</v>
      </c>
      <c r="J63" s="111">
        <f>J64+J66</f>
        <v>1349600</v>
      </c>
      <c r="K63" s="54">
        <f>J63/I63*100</f>
        <v>33.798352856206236</v>
      </c>
      <c r="L63" s="111">
        <f>L64+L66</f>
        <v>311500</v>
      </c>
      <c r="M63" s="111">
        <f>M64+M66</f>
        <v>164650</v>
      </c>
      <c r="N63" s="162">
        <f t="shared" si="6"/>
        <v>52.85714285714286</v>
      </c>
      <c r="O63" s="139"/>
    </row>
    <row r="64" spans="1:15" s="67" customFormat="1" ht="13.5" customHeight="1">
      <c r="A64" s="57"/>
      <c r="B64" s="58" t="s">
        <v>29</v>
      </c>
      <c r="C64" s="59">
        <v>2629100</v>
      </c>
      <c r="D64" s="60">
        <f>I64+L64</f>
        <v>4193594</v>
      </c>
      <c r="E64" s="61">
        <f>J64+M64</f>
        <v>1458192</v>
      </c>
      <c r="F64" s="62"/>
      <c r="G64" s="94">
        <f t="shared" si="3"/>
        <v>34.771892558030174</v>
      </c>
      <c r="H64" s="65"/>
      <c r="I64" s="61">
        <v>3993094</v>
      </c>
      <c r="J64" s="61">
        <v>1349600</v>
      </c>
      <c r="K64" s="64"/>
      <c r="L64" s="61">
        <v>200500</v>
      </c>
      <c r="M64" s="61">
        <v>108592</v>
      </c>
      <c r="N64" s="131">
        <f t="shared" si="6"/>
        <v>54.16059850374065</v>
      </c>
      <c r="O64" s="66"/>
    </row>
    <row r="65" spans="1:15" s="126" customFormat="1" ht="24">
      <c r="A65" s="115"/>
      <c r="B65" s="116" t="s">
        <v>41</v>
      </c>
      <c r="C65" s="117">
        <v>520000</v>
      </c>
      <c r="D65" s="118">
        <f>I65+L65</f>
        <v>46204</v>
      </c>
      <c r="E65" s="119">
        <f>J65+M65</f>
        <v>25338</v>
      </c>
      <c r="F65" s="120"/>
      <c r="G65" s="121">
        <f>E65/D65*100</f>
        <v>54.83940784347675</v>
      </c>
      <c r="H65" s="123"/>
      <c r="I65" s="119"/>
      <c r="J65" s="119"/>
      <c r="K65" s="123"/>
      <c r="L65" s="119">
        <v>46204</v>
      </c>
      <c r="M65" s="119">
        <v>25338</v>
      </c>
      <c r="N65" s="124">
        <f>M65/L65*100</f>
        <v>54.83940784347675</v>
      </c>
      <c r="O65" s="125"/>
    </row>
    <row r="66" spans="1:15" s="67" customFormat="1" ht="14.25" customHeight="1">
      <c r="A66" s="69"/>
      <c r="B66" s="70" t="s">
        <v>22</v>
      </c>
      <c r="C66" s="71">
        <v>108000</v>
      </c>
      <c r="D66" s="72">
        <f t="shared" si="5"/>
        <v>111000</v>
      </c>
      <c r="E66" s="73">
        <f t="shared" si="5"/>
        <v>56058</v>
      </c>
      <c r="F66" s="134"/>
      <c r="G66" s="74">
        <f t="shared" si="3"/>
        <v>50.502702702702706</v>
      </c>
      <c r="H66" s="76"/>
      <c r="I66" s="73"/>
      <c r="J66" s="73"/>
      <c r="K66" s="75"/>
      <c r="L66" s="73">
        <v>111000</v>
      </c>
      <c r="M66" s="73">
        <v>56058</v>
      </c>
      <c r="N66" s="135">
        <f t="shared" si="6"/>
        <v>50.502702702702706</v>
      </c>
      <c r="O66" s="66"/>
    </row>
    <row r="67" spans="1:15" s="140" customFormat="1" ht="27" customHeight="1">
      <c r="A67" s="136" t="s">
        <v>62</v>
      </c>
      <c r="B67" s="137" t="s">
        <v>63</v>
      </c>
      <c r="C67" s="138">
        <f>SUM(C68:C69)</f>
        <v>8643400</v>
      </c>
      <c r="D67" s="110">
        <f t="shared" si="5"/>
        <v>9981300</v>
      </c>
      <c r="E67" s="111">
        <f t="shared" si="5"/>
        <v>5865593</v>
      </c>
      <c r="F67" s="52">
        <f>E67/C67*100</f>
        <v>67.86210287618299</v>
      </c>
      <c r="G67" s="109">
        <f t="shared" si="3"/>
        <v>58.765822087303256</v>
      </c>
      <c r="H67" s="54">
        <f>E67/E84*100</f>
        <v>3.728512905872278</v>
      </c>
      <c r="I67" s="111">
        <f>SUM(I68:I69)</f>
        <v>2035809</v>
      </c>
      <c r="J67" s="111">
        <f>SUM(J68:J69)</f>
        <v>1310241</v>
      </c>
      <c r="K67" s="54">
        <f>J67/I67*100</f>
        <v>64.35972136875317</v>
      </c>
      <c r="L67" s="111">
        <f>SUM(L68:L69)</f>
        <v>7945491</v>
      </c>
      <c r="M67" s="111">
        <f>SUM(M68:M69)</f>
        <v>4555352</v>
      </c>
      <c r="N67" s="54">
        <f t="shared" si="6"/>
        <v>57.3325424445135</v>
      </c>
      <c r="O67" s="139"/>
    </row>
    <row r="68" spans="1:15" s="98" customFormat="1" ht="12.75" customHeight="1">
      <c r="A68" s="150"/>
      <c r="B68" s="151" t="s">
        <v>21</v>
      </c>
      <c r="C68" s="152">
        <v>8643400</v>
      </c>
      <c r="D68" s="153">
        <f t="shared" si="5"/>
        <v>9981300</v>
      </c>
      <c r="E68" s="154">
        <f t="shared" si="5"/>
        <v>5865593</v>
      </c>
      <c r="F68" s="74"/>
      <c r="G68" s="163"/>
      <c r="H68" s="156"/>
      <c r="I68" s="154">
        <v>2035809</v>
      </c>
      <c r="J68" s="154">
        <v>1310241</v>
      </c>
      <c r="K68" s="156"/>
      <c r="L68" s="154">
        <v>7945491</v>
      </c>
      <c r="M68" s="154">
        <v>4555352</v>
      </c>
      <c r="N68" s="156"/>
      <c r="O68" s="97"/>
    </row>
    <row r="69" spans="1:16" s="108" customFormat="1" ht="15" hidden="1">
      <c r="A69" s="99"/>
      <c r="B69" s="100" t="s">
        <v>22</v>
      </c>
      <c r="C69" s="101"/>
      <c r="D69" s="102">
        <f t="shared" si="5"/>
        <v>0</v>
      </c>
      <c r="E69" s="103">
        <f t="shared" si="5"/>
        <v>0</v>
      </c>
      <c r="F69" s="74"/>
      <c r="G69" s="104" t="e">
        <f aca="true" t="shared" si="7" ref="G69:G77">E69/D69*100</f>
        <v>#DIV/0!</v>
      </c>
      <c r="H69" s="105"/>
      <c r="I69" s="103"/>
      <c r="J69" s="103"/>
      <c r="K69" s="105"/>
      <c r="L69" s="103"/>
      <c r="M69" s="103"/>
      <c r="N69" s="105"/>
      <c r="O69" s="106"/>
      <c r="P69" s="107"/>
    </row>
    <row r="70" spans="1:15" s="140" customFormat="1" ht="39" customHeight="1">
      <c r="A70" s="136" t="s">
        <v>64</v>
      </c>
      <c r="B70" s="137" t="s">
        <v>65</v>
      </c>
      <c r="C70" s="138">
        <f>SUM(C71:C73)</f>
        <v>19343100</v>
      </c>
      <c r="D70" s="110">
        <f>I70+L70</f>
        <v>20203596</v>
      </c>
      <c r="E70" s="111">
        <f>J70+M70</f>
        <v>6109295</v>
      </c>
      <c r="F70" s="52">
        <f>E70/C70*100</f>
        <v>31.58384643619689</v>
      </c>
      <c r="G70" s="109">
        <f t="shared" si="7"/>
        <v>30.238651574699873</v>
      </c>
      <c r="H70" s="54">
        <f>E70/E84*100</f>
        <v>3.8834241061868724</v>
      </c>
      <c r="I70" s="111">
        <f>I71</f>
        <v>15759596</v>
      </c>
      <c r="J70" s="111">
        <f>J71</f>
        <v>4066387</v>
      </c>
      <c r="K70" s="54">
        <f>J70/I70*100</f>
        <v>25.80260940699241</v>
      </c>
      <c r="L70" s="111">
        <f>L71</f>
        <v>4444000</v>
      </c>
      <c r="M70" s="111">
        <f>SUM(M71:M71)</f>
        <v>2042908</v>
      </c>
      <c r="N70" s="54">
        <f>M70/L70*100</f>
        <v>45.97002700270027</v>
      </c>
      <c r="O70" s="139"/>
    </row>
    <row r="71" spans="1:15" s="67" customFormat="1" ht="11.25" customHeight="1">
      <c r="A71" s="57"/>
      <c r="B71" s="58" t="s">
        <v>29</v>
      </c>
      <c r="C71" s="59">
        <v>19343100</v>
      </c>
      <c r="D71" s="60">
        <f aca="true" t="shared" si="8" ref="D71:E78">I71+L71</f>
        <v>20203596</v>
      </c>
      <c r="E71" s="61">
        <f t="shared" si="8"/>
        <v>6109295</v>
      </c>
      <c r="F71" s="62">
        <f>E71/C71*100</f>
        <v>31.58384643619689</v>
      </c>
      <c r="G71" s="63">
        <f t="shared" si="7"/>
        <v>30.238651574699873</v>
      </c>
      <c r="H71" s="64"/>
      <c r="I71" s="61">
        <v>15759596</v>
      </c>
      <c r="J71" s="61">
        <v>4066387</v>
      </c>
      <c r="K71" s="64"/>
      <c r="L71" s="61">
        <v>4444000</v>
      </c>
      <c r="M71" s="61">
        <v>2042908</v>
      </c>
      <c r="N71" s="64"/>
      <c r="O71" s="66"/>
    </row>
    <row r="72" spans="1:15" s="126" customFormat="1" ht="26.25" customHeight="1">
      <c r="A72" s="164"/>
      <c r="B72" s="165" t="s">
        <v>41</v>
      </c>
      <c r="C72" s="166"/>
      <c r="D72" s="167">
        <f>I72+L72</f>
        <v>53000</v>
      </c>
      <c r="E72" s="168">
        <f>J72+M72</f>
        <v>0</v>
      </c>
      <c r="F72" s="169"/>
      <c r="G72" s="170">
        <f>E72/D72*100</f>
        <v>0</v>
      </c>
      <c r="H72" s="171"/>
      <c r="I72" s="168">
        <v>53000</v>
      </c>
      <c r="J72" s="168">
        <v>0</v>
      </c>
      <c r="K72" s="172">
        <f>J72/I72*100</f>
        <v>0</v>
      </c>
      <c r="L72" s="167"/>
      <c r="M72" s="168"/>
      <c r="N72" s="173"/>
      <c r="O72" s="125"/>
    </row>
    <row r="73" spans="1:16" s="158" customFormat="1" ht="12.75" hidden="1">
      <c r="A73" s="174"/>
      <c r="B73" s="151" t="s">
        <v>22</v>
      </c>
      <c r="C73" s="152"/>
      <c r="D73" s="153">
        <f t="shared" si="8"/>
        <v>0</v>
      </c>
      <c r="E73" s="154">
        <f t="shared" si="8"/>
        <v>0</v>
      </c>
      <c r="F73" s="62" t="e">
        <f>E73/C73*100</f>
        <v>#DIV/0!</v>
      </c>
      <c r="G73" s="155" t="e">
        <f t="shared" si="7"/>
        <v>#DIV/0!</v>
      </c>
      <c r="H73" s="156"/>
      <c r="I73" s="154">
        <v>0</v>
      </c>
      <c r="J73" s="154"/>
      <c r="K73" s="156" t="e">
        <f>J73/I73*100</f>
        <v>#DIV/0!</v>
      </c>
      <c r="L73" s="154"/>
      <c r="M73" s="154"/>
      <c r="N73" s="156"/>
      <c r="O73" s="97"/>
      <c r="P73" s="98"/>
    </row>
    <row r="74" spans="1:15" s="140" customFormat="1" ht="42.75" customHeight="1">
      <c r="A74" s="136" t="s">
        <v>66</v>
      </c>
      <c r="B74" s="137" t="s">
        <v>67</v>
      </c>
      <c r="C74" s="138">
        <f>SUM(C75:C77)</f>
        <v>20925900</v>
      </c>
      <c r="D74" s="110">
        <f t="shared" si="8"/>
        <v>22152250</v>
      </c>
      <c r="E74" s="111">
        <f t="shared" si="8"/>
        <v>13545981</v>
      </c>
      <c r="F74" s="52">
        <f>E74/C74*100</f>
        <v>64.73308674895704</v>
      </c>
      <c r="G74" s="109">
        <f t="shared" si="7"/>
        <v>61.14945885858095</v>
      </c>
      <c r="H74" s="54">
        <f>E74/E84*100</f>
        <v>8.610615325884469</v>
      </c>
      <c r="I74" s="111">
        <f>I75+I77+I78</f>
        <v>5122800</v>
      </c>
      <c r="J74" s="111">
        <f>J75+J77+J78</f>
        <v>2718670</v>
      </c>
      <c r="K74" s="54">
        <f>J74/I74*100</f>
        <v>53.07000078082299</v>
      </c>
      <c r="L74" s="111">
        <f>L75+L77</f>
        <v>17029450</v>
      </c>
      <c r="M74" s="111">
        <f>M75+M77</f>
        <v>10827311</v>
      </c>
      <c r="N74" s="54">
        <f>M74/L74*100</f>
        <v>63.57992184128084</v>
      </c>
      <c r="O74" s="139"/>
    </row>
    <row r="75" spans="1:15" s="67" customFormat="1" ht="11.25" customHeight="1">
      <c r="A75" s="57"/>
      <c r="B75" s="58" t="s">
        <v>29</v>
      </c>
      <c r="C75" s="59">
        <v>20925900</v>
      </c>
      <c r="D75" s="60">
        <f>I75+L75</f>
        <v>22150150</v>
      </c>
      <c r="E75" s="61">
        <f t="shared" si="8"/>
        <v>13545981</v>
      </c>
      <c r="F75" s="62">
        <f>E75/C75*100</f>
        <v>64.73308674895704</v>
      </c>
      <c r="G75" s="63">
        <f t="shared" si="7"/>
        <v>61.15525628494615</v>
      </c>
      <c r="H75" s="64"/>
      <c r="I75" s="61">
        <f>5122800-2100</f>
        <v>5120700</v>
      </c>
      <c r="J75" s="61">
        <v>2718670</v>
      </c>
      <c r="K75" s="64">
        <f>J75/I75*100</f>
        <v>53.09176479778155</v>
      </c>
      <c r="L75" s="61">
        <v>17029450</v>
      </c>
      <c r="M75" s="61">
        <v>10827311</v>
      </c>
      <c r="N75" s="65">
        <f>M75/L75*100</f>
        <v>63.57992184128084</v>
      </c>
      <c r="O75" s="66"/>
    </row>
    <row r="76" spans="1:15" s="126" customFormat="1" ht="24">
      <c r="A76" s="115"/>
      <c r="B76" s="116" t="s">
        <v>41</v>
      </c>
      <c r="C76" s="117"/>
      <c r="D76" s="118">
        <f>I76+L76</f>
        <v>30000</v>
      </c>
      <c r="E76" s="119">
        <f t="shared" si="8"/>
        <v>30000</v>
      </c>
      <c r="F76" s="120"/>
      <c r="G76" s="121">
        <f>E76/D76*100</f>
        <v>100</v>
      </c>
      <c r="H76" s="122"/>
      <c r="I76" s="119"/>
      <c r="J76" s="119"/>
      <c r="K76" s="123"/>
      <c r="L76" s="119">
        <v>30000</v>
      </c>
      <c r="M76" s="119">
        <v>30000</v>
      </c>
      <c r="N76" s="123">
        <f>M76/L76*100</f>
        <v>100</v>
      </c>
      <c r="O76" s="125"/>
    </row>
    <row r="77" spans="1:16" s="158" customFormat="1" ht="14.25" customHeight="1" hidden="1">
      <c r="A77" s="113"/>
      <c r="B77" s="90" t="s">
        <v>22</v>
      </c>
      <c r="C77" s="91"/>
      <c r="D77" s="92">
        <f t="shared" si="8"/>
        <v>0</v>
      </c>
      <c r="E77" s="93">
        <f t="shared" si="8"/>
        <v>0</v>
      </c>
      <c r="F77" s="62"/>
      <c r="G77" s="175" t="e">
        <f t="shared" si="7"/>
        <v>#DIV/0!</v>
      </c>
      <c r="H77" s="96"/>
      <c r="I77" s="93"/>
      <c r="J77" s="93"/>
      <c r="K77" s="96" t="e">
        <f>J77/I77*100</f>
        <v>#DIV/0!</v>
      </c>
      <c r="L77" s="93"/>
      <c r="M77" s="93"/>
      <c r="N77" s="96"/>
      <c r="O77" s="97"/>
      <c r="P77" s="98"/>
    </row>
    <row r="78" spans="1:16" s="68" customFormat="1" ht="28.5" customHeight="1">
      <c r="A78" s="57"/>
      <c r="B78" s="128" t="s">
        <v>31</v>
      </c>
      <c r="C78" s="59"/>
      <c r="D78" s="60">
        <f>I78+L78</f>
        <v>2100</v>
      </c>
      <c r="E78" s="61">
        <f t="shared" si="8"/>
        <v>0</v>
      </c>
      <c r="F78" s="62" t="e">
        <f>E78/C78*100</f>
        <v>#DIV/0!</v>
      </c>
      <c r="G78" s="94">
        <f>E78/D78*100</f>
        <v>0</v>
      </c>
      <c r="H78" s="65"/>
      <c r="I78" s="61">
        <v>2100</v>
      </c>
      <c r="J78" s="61">
        <v>0</v>
      </c>
      <c r="K78" s="64">
        <f>J78/I78*100</f>
        <v>0</v>
      </c>
      <c r="L78" s="61"/>
      <c r="M78" s="61"/>
      <c r="N78" s="65"/>
      <c r="O78" s="66"/>
      <c r="P78" s="67"/>
    </row>
    <row r="79" spans="1:15" s="185" customFormat="1" ht="96.75" customHeight="1" hidden="1">
      <c r="A79" s="176" t="s">
        <v>68</v>
      </c>
      <c r="B79" s="177" t="s">
        <v>69</v>
      </c>
      <c r="C79" s="178">
        <f>SUM(C80:C81)</f>
        <v>0</v>
      </c>
      <c r="D79" s="179"/>
      <c r="E79" s="180"/>
      <c r="F79" s="181"/>
      <c r="G79" s="182"/>
      <c r="H79" s="183"/>
      <c r="I79" s="180"/>
      <c r="J79" s="180"/>
      <c r="K79" s="183"/>
      <c r="L79" s="180"/>
      <c r="M79" s="180"/>
      <c r="N79" s="183"/>
      <c r="O79" s="184"/>
    </row>
    <row r="80" spans="1:15" s="107" customFormat="1" ht="15" hidden="1">
      <c r="A80" s="186"/>
      <c r="B80" s="187" t="s">
        <v>21</v>
      </c>
      <c r="C80" s="188"/>
      <c r="D80" s="160"/>
      <c r="E80" s="189"/>
      <c r="F80" s="94"/>
      <c r="G80" s="190"/>
      <c r="H80" s="191"/>
      <c r="I80" s="189"/>
      <c r="J80" s="189"/>
      <c r="K80" s="191"/>
      <c r="L80" s="189"/>
      <c r="M80" s="189"/>
      <c r="N80" s="191"/>
      <c r="O80" s="106"/>
    </row>
    <row r="81" spans="1:16" s="158" customFormat="1" ht="12.75" hidden="1">
      <c r="A81" s="174"/>
      <c r="B81" s="151" t="s">
        <v>22</v>
      </c>
      <c r="C81" s="152"/>
      <c r="D81" s="153"/>
      <c r="E81" s="93"/>
      <c r="F81" s="94"/>
      <c r="G81" s="155"/>
      <c r="H81" s="156"/>
      <c r="I81" s="154"/>
      <c r="J81" s="154"/>
      <c r="K81" s="156"/>
      <c r="L81" s="154"/>
      <c r="M81" s="154"/>
      <c r="N81" s="156"/>
      <c r="O81" s="97"/>
      <c r="P81" s="98"/>
    </row>
    <row r="82" spans="1:16" s="112" customFormat="1" ht="24.75" customHeight="1">
      <c r="A82" s="47" t="s">
        <v>70</v>
      </c>
      <c r="B82" s="48" t="s">
        <v>71</v>
      </c>
      <c r="C82" s="49">
        <f>SUM(C83)</f>
        <v>6631300</v>
      </c>
      <c r="D82" s="50">
        <f>I82+L82</f>
        <v>7507800</v>
      </c>
      <c r="E82" s="51">
        <f>J82+M82</f>
        <v>2480014</v>
      </c>
      <c r="F82" s="52">
        <f>E82/C82*100</f>
        <v>37.39860962405562</v>
      </c>
      <c r="G82" s="109">
        <f>E82/D82*100</f>
        <v>33.03249953381816</v>
      </c>
      <c r="H82" s="53">
        <f>E82/E84*100</f>
        <v>1.576441496323378</v>
      </c>
      <c r="I82" s="51">
        <f>SUM(I83)</f>
        <v>7507800</v>
      </c>
      <c r="J82" s="51">
        <f>SUM(J83)</f>
        <v>2480014</v>
      </c>
      <c r="K82" s="54">
        <f>J82/I82*100</f>
        <v>33.03249953381816</v>
      </c>
      <c r="L82" s="110"/>
      <c r="M82" s="111"/>
      <c r="N82" s="54"/>
      <c r="O82" s="55"/>
      <c r="P82" s="56"/>
    </row>
    <row r="83" spans="1:15" s="67" customFormat="1" ht="16.5" customHeight="1" thickBot="1">
      <c r="A83" s="57"/>
      <c r="B83" s="58" t="s">
        <v>21</v>
      </c>
      <c r="C83" s="59">
        <v>6631300</v>
      </c>
      <c r="D83" s="60">
        <f>I83+L83</f>
        <v>7507800</v>
      </c>
      <c r="E83" s="61">
        <f>J83+M83</f>
        <v>2480014</v>
      </c>
      <c r="F83" s="94"/>
      <c r="G83" s="94"/>
      <c r="H83" s="64"/>
      <c r="I83" s="61">
        <v>7507800</v>
      </c>
      <c r="J83" s="61">
        <v>2480014</v>
      </c>
      <c r="K83" s="64"/>
      <c r="L83" s="192"/>
      <c r="M83" s="193"/>
      <c r="N83" s="131"/>
      <c r="O83" s="66"/>
    </row>
    <row r="84" spans="1:15" s="87" customFormat="1" ht="20.25" customHeight="1" thickTop="1">
      <c r="A84" s="194"/>
      <c r="B84" s="195" t="s">
        <v>4</v>
      </c>
      <c r="C84" s="196">
        <f>C8+C11+C24+C27+C32+C37+C44+C39+C47+C50+C56+C59+C67+C70+C74+C79+C16+C82+C54+C20+C14+C42+C63</f>
        <v>329931255</v>
      </c>
      <c r="D84" s="197">
        <f>D8+D11+D24+D27+D32+D37+D44+D39+D47+D50+D56+D59+D67+D70+D74+D79+D16+D82+D54+D20+D14+D42+D63</f>
        <v>353916205.07</v>
      </c>
      <c r="E84" s="198">
        <f>E8+E11+E24+E27+E32+E37+E44+E39+E47+E50+E56+E59+E67+E70+E74+E79+E16+E82+E54+E20+E14+E42+E63</f>
        <v>157317224</v>
      </c>
      <c r="F84" s="199">
        <f>E84/C84*100</f>
        <v>47.68181905045644</v>
      </c>
      <c r="G84" s="199">
        <f>E84/D84*100</f>
        <v>44.45041559170333</v>
      </c>
      <c r="H84" s="200">
        <f>E84/E84*100</f>
        <v>100</v>
      </c>
      <c r="I84" s="201">
        <f>I8+I11+I24+I27+I32+I37+I44+I39+I47+I50+I56+I59+I67+I70+I74+I79+I16+I82+I54+I20+I14+I42+I63</f>
        <v>242110716.07</v>
      </c>
      <c r="J84" s="198">
        <f>J8+J11+J24+J27+J32+J37+J44+J39+J47+J50+J56+J59+J67+J70+J74+J79+J16+J82+J54+J20+J14+J42+J63</f>
        <v>100937320</v>
      </c>
      <c r="K84" s="202">
        <f>J84/I84*100</f>
        <v>41.69056274684538</v>
      </c>
      <c r="L84" s="201">
        <f>L8+L11+L24+L27+L32+L37+L44+L39+L47+L50+L56+L59+L67+L70+L74+L79+L16+L82+L54+L20+L14+L42+L63</f>
        <v>111805489</v>
      </c>
      <c r="M84" s="198">
        <f>M8+M11+M24+M27+M32+M37+M44+M39+M47+M50+M56+M59+M67+M70+M74+M79+M16+M82+M54+M20+M14+M42+M63</f>
        <v>56379904</v>
      </c>
      <c r="N84" s="202">
        <f>M84/L84*100</f>
        <v>50.426776452809044</v>
      </c>
      <c r="O84" s="86"/>
    </row>
    <row r="85" spans="1:15" s="148" customFormat="1" ht="12.75">
      <c r="A85" s="224" t="s">
        <v>72</v>
      </c>
      <c r="B85" s="225"/>
      <c r="C85" s="203">
        <f>C9+C12+C25+C28+C33+C45+C40+C48+C51+C57+C60+C68+C71+C75+C80+C17+C83+C55+C21+C15+C43+C64</f>
        <v>301369145</v>
      </c>
      <c r="D85" s="204">
        <f>D9+D12+D25+D28+D33+D45+D40+D48+D51+D57+D60+D68+D71+D75+D80+D17+D83+D55+D21+D15+D43+D64</f>
        <v>322690255</v>
      </c>
      <c r="E85" s="205">
        <f>E9+E12+E25+E28+E33+E45+E40+E48+E51+E57+E60+E68+E71+E75+E80+E17+E83+E55+E21+E15+E43+E64</f>
        <v>142146728</v>
      </c>
      <c r="F85" s="145">
        <f>E85/C85*100</f>
        <v>47.166981211696374</v>
      </c>
      <c r="G85" s="145">
        <f>E85/D85*100</f>
        <v>44.0505177325544</v>
      </c>
      <c r="H85" s="147">
        <f>E85/E84*100</f>
        <v>90.35674822230527</v>
      </c>
      <c r="I85" s="203">
        <f>I9+I12+I25+I28+I33+I45+I40+I48+I51+I57+I60+I68+I71+I75+I80+I17+I83+I55+I21+I15+I43+I64</f>
        <v>221219321</v>
      </c>
      <c r="J85" s="205">
        <f>J9+J12+J25+J28+J33+J45+J40+J48+J51+J57+J60+J68+J71+J75+J80+J17+J83+J55+J21+J15+J43+J64</f>
        <v>90989869</v>
      </c>
      <c r="K85" s="206">
        <f>J85/I85*100</f>
        <v>41.13106784194496</v>
      </c>
      <c r="L85" s="203">
        <f>L9+L12+L25+L28+L33+L45+L40+L48+L51+L57+L60+L68+L71+L75+L80+L17+L83+L55+L21+L15+L43+L64</f>
        <v>101470934</v>
      </c>
      <c r="M85" s="205">
        <f>M9+M12+M25+M28+M33+M45+M40+M48+M51+M57+M60+M68+M71+M75+M80+M17+M83+M55+M21+M15+M43+M64</f>
        <v>51156859</v>
      </c>
      <c r="N85" s="206">
        <f>M85/L85*100</f>
        <v>50.415283454471805</v>
      </c>
      <c r="O85" s="139"/>
    </row>
    <row r="86" spans="1:15" s="214" customFormat="1" ht="25.5" customHeight="1">
      <c r="A86" s="226" t="s">
        <v>73</v>
      </c>
      <c r="B86" s="225"/>
      <c r="C86" s="207">
        <f>C18+C23+C34+C61+C76</f>
        <v>2233164</v>
      </c>
      <c r="D86" s="208">
        <f>I86+L86</f>
        <v>2362368</v>
      </c>
      <c r="E86" s="209">
        <f>J86+M86</f>
        <v>1162945</v>
      </c>
      <c r="F86" s="210">
        <f>E86/C86*100</f>
        <v>52.076112636599916</v>
      </c>
      <c r="G86" s="210">
        <f>E86/D86*100</f>
        <v>49.22793569841786</v>
      </c>
      <c r="H86" s="211"/>
      <c r="I86" s="207">
        <f>I18+I23+I34+I61+I76+I65+I72</f>
        <v>153000</v>
      </c>
      <c r="J86" s="209"/>
      <c r="K86" s="211">
        <f>H86/H82*100</f>
        <v>0</v>
      </c>
      <c r="L86" s="208">
        <f>L18+L23+L34+L61+L76+L65+L72</f>
        <v>2209368</v>
      </c>
      <c r="M86" s="209">
        <f>M18+M23+M34+M61+M76+M65+M72</f>
        <v>1162945</v>
      </c>
      <c r="N86" s="212">
        <f>M86/L86*100</f>
        <v>52.636998453856485</v>
      </c>
      <c r="O86" s="213"/>
    </row>
    <row r="87" spans="1:15" s="148" customFormat="1" ht="17.25" customHeight="1">
      <c r="A87" s="227" t="s">
        <v>74</v>
      </c>
      <c r="B87" s="228"/>
      <c r="C87" s="143">
        <f>C10+C13+C26+C30+C35+C38+C46+C41+C49+C52+C58+C62+C69+C73+C77+C81+C66</f>
        <v>28537510</v>
      </c>
      <c r="D87" s="204">
        <f>D10+D13+D26+D30+D35+D38+D46+D41+D49+D52+D58+D62+D69+D73+D77+D81+D66</f>
        <v>29674250.07</v>
      </c>
      <c r="E87" s="205">
        <f>E10+E13+E26+E30+E35+E38+E46+E41+E49+E52+E58+E62+E69+E73+E77+E81+E66</f>
        <v>14245335</v>
      </c>
      <c r="F87" s="145">
        <f>E87/C87*100</f>
        <v>49.91793257365482</v>
      </c>
      <c r="G87" s="145">
        <f>E87/D87*100</f>
        <v>48.00571190980733</v>
      </c>
      <c r="H87" s="147">
        <v>9</v>
      </c>
      <c r="I87" s="203">
        <f>I10+I13+I26+I30+I35+I38+I46+I41+I49+I52+I58+I62+I69+I73+I77+I81+I66</f>
        <v>20862695.07</v>
      </c>
      <c r="J87" s="205">
        <f>J10+J13+J26+J30+J35+J38+J46+J41+J49+J52+J58+J62+J69+J73+J77+J81+J66</f>
        <v>9944391</v>
      </c>
      <c r="K87" s="206">
        <f>J87/I87*100</f>
        <v>47.66589822951383</v>
      </c>
      <c r="L87" s="203">
        <f>L10+L13+L26+L30+L35+L38+L46+L41+L49+L52+L58+L62+L69+L73+L77+L81+L66</f>
        <v>8811555</v>
      </c>
      <c r="M87" s="205">
        <f>M10+M13+M26+M30+M35+M38+M46+M41+M49+M52+M58+M62+M69+M73+M77+M81+M66</f>
        <v>4300944</v>
      </c>
      <c r="N87" s="206">
        <f>M87/L87*100</f>
        <v>48.810272420702134</v>
      </c>
      <c r="O87" s="139"/>
    </row>
    <row r="88" spans="1:15" s="140" customFormat="1" ht="59.25" customHeight="1" thickBot="1">
      <c r="A88" s="229" t="s">
        <v>75</v>
      </c>
      <c r="B88" s="230"/>
      <c r="C88" s="215">
        <f>C31+C36</f>
        <v>24600</v>
      </c>
      <c r="D88" s="216">
        <f>I88+L88</f>
        <v>1551700</v>
      </c>
      <c r="E88" s="217">
        <f>J88+M88</f>
        <v>925161</v>
      </c>
      <c r="F88" s="218">
        <f>E88/C88*100</f>
        <v>3760.817073170732</v>
      </c>
      <c r="G88" s="218">
        <f>E88/D88*100</f>
        <v>59.62241412644197</v>
      </c>
      <c r="H88" s="219">
        <f>E88/E84*100</f>
        <v>0.5880862733758891</v>
      </c>
      <c r="I88" s="220">
        <f>I19+I31+I36+I53+I78</f>
        <v>28700</v>
      </c>
      <c r="J88" s="217">
        <f>J19+J31+J36+J53+J78</f>
        <v>3060</v>
      </c>
      <c r="K88" s="221">
        <f>J88/I88*100</f>
        <v>10.662020905923345</v>
      </c>
      <c r="L88" s="220">
        <f>L19+L31+L36+L53+L78</f>
        <v>1523000</v>
      </c>
      <c r="M88" s="217">
        <f>M19+M31+M36+M53+M78</f>
        <v>922101</v>
      </c>
      <c r="N88" s="221">
        <f>M88/L88*100</f>
        <v>60.54504267892318</v>
      </c>
      <c r="O88" s="222"/>
    </row>
    <row r="89" ht="13.5" thickTop="1">
      <c r="A89" s="5"/>
    </row>
    <row r="90" ht="12.75">
      <c r="A90" s="223" t="s">
        <v>76</v>
      </c>
    </row>
    <row r="91" ht="12.75">
      <c r="A91" s="223" t="s">
        <v>77</v>
      </c>
    </row>
    <row r="92" ht="12.75">
      <c r="A92" s="223" t="s">
        <v>78</v>
      </c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</sheetData>
  <mergeCells count="4">
    <mergeCell ref="A85:B85"/>
    <mergeCell ref="A86:B86"/>
    <mergeCell ref="A87:B87"/>
    <mergeCell ref="A88:B88"/>
  </mergeCells>
  <printOptions horizontalCentered="1"/>
  <pageMargins left="0.2" right="0.2" top="0.69" bottom="0.72" header="0.2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2008-10-09T10:24:45Z</cp:lastPrinted>
  <dcterms:created xsi:type="dcterms:W3CDTF">2008-10-09T10:22:58Z</dcterms:created>
  <dcterms:modified xsi:type="dcterms:W3CDTF">2008-10-13T12:12:57Z</dcterms:modified>
  <cp:category/>
  <cp:version/>
  <cp:contentType/>
  <cp:contentStatus/>
</cp:coreProperties>
</file>