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7680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<sst xmlns="http://schemas.openxmlformats.org/spreadsheetml/2006/main" count="249" uniqueCount="95">
  <si>
    <t>Tabela nr 2</t>
  </si>
  <si>
    <t xml:space="preserve">REALIZACJA  WYDATKÓW  NA  ZADANIA  WŁASNE,  ZLECONE  ORAZ  POROZUMIENIA  Z  ORGANAMI  ADMINISTRACJI  RZĄDOWEJ 
ZA  I  PÓŁROCZE  2008  ROKU                                       </t>
  </si>
  <si>
    <r>
      <t>w układzie działów z podziałem na wydatki bieżące i majątkowe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(zakupy inwestycyjne, roboty inwestycyjne i inne majątkowe)</t>
    </r>
  </si>
  <si>
    <t>w złotych</t>
  </si>
  <si>
    <t>Dział</t>
  </si>
  <si>
    <t>WYSZCZEGÓLNIENIE</t>
  </si>
  <si>
    <t>OGÓŁEM</t>
  </si>
  <si>
    <t>WŁASNE  GMINY</t>
  </si>
  <si>
    <t>WŁASNE  POWIATU</t>
  </si>
  <si>
    <t>ZLECONE GMINY I POROZUMIENIA Z ORGANAMI ADMINISTRACJI RZĄDOWEJ</t>
  </si>
  <si>
    <t>ZLECONE POWIATOWI  I POROZUMIENIA Z ORGANAMI ADMINISTRACJI RZĄDOWEJ</t>
  </si>
  <si>
    <t>Wykonanie                2002 r.</t>
  </si>
  <si>
    <t xml:space="preserve">Plan </t>
  </si>
  <si>
    <t xml:space="preserve">Wykonanie                            </t>
  </si>
  <si>
    <t>Dynamika          5 : 3</t>
  </si>
  <si>
    <t>%                  wyk.                 planu</t>
  </si>
  <si>
    <t xml:space="preserve">Wykonanie                             </t>
  </si>
  <si>
    <t xml:space="preserve">Wykonanie                        </t>
  </si>
  <si>
    <t xml:space="preserve">Wykonanie                         </t>
  </si>
  <si>
    <t>010</t>
  </si>
  <si>
    <t>ROLNICTWO I ŁOWIECTWO</t>
  </si>
  <si>
    <t>wydatki bieżące:</t>
  </si>
  <si>
    <t xml:space="preserve"> - zakupy inwestycyjne</t>
  </si>
  <si>
    <t>*</t>
  </si>
  <si>
    <t>020</t>
  </si>
  <si>
    <t>LEŚNICTWO</t>
  </si>
  <si>
    <t xml:space="preserve"> - bieżące</t>
  </si>
  <si>
    <t xml:space="preserve"> - pozostałe</t>
  </si>
  <si>
    <t>500</t>
  </si>
  <si>
    <t xml:space="preserve">HANDEL </t>
  </si>
  <si>
    <t>wydatki majątkowe:</t>
  </si>
  <si>
    <t>- roboty inwestycyjne</t>
  </si>
  <si>
    <t>600</t>
  </si>
  <si>
    <t>TRANSPORT  I  ŁĄCZNOŚĆ</t>
  </si>
  <si>
    <t xml:space="preserve"> - wynagrodzenia i pochodne</t>
  </si>
  <si>
    <t xml:space="preserve"> - dotacje</t>
  </si>
  <si>
    <t>w tym:</t>
  </si>
  <si>
    <t>na podstawie porozumień z jst.</t>
  </si>
  <si>
    <t>na podstawie porozumień z organami administracji rządowej</t>
  </si>
  <si>
    <t xml:space="preserve"> - inne majątkowe</t>
  </si>
  <si>
    <t>630</t>
  </si>
  <si>
    <t>TURYSTYKA</t>
  </si>
  <si>
    <t>na podstawie porozumień          z jednostkami samorządu terytorialnego</t>
  </si>
  <si>
    <t>700</t>
  </si>
  <si>
    <t>GOSPODARKA MIESZKANIOWA</t>
  </si>
  <si>
    <t>- zakupy inwestycyjne</t>
  </si>
  <si>
    <t>w tym dotacje</t>
  </si>
  <si>
    <t>710</t>
  </si>
  <si>
    <t>DZIAŁALNOŚĆ USŁUGOWA</t>
  </si>
  <si>
    <t xml:space="preserve">w tym: </t>
  </si>
  <si>
    <t>750</t>
  </si>
  <si>
    <t>ADMINISTRACJA PUBLICZNA</t>
  </si>
  <si>
    <t xml:space="preserve"> - roboty inwestycyjne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</si>
  <si>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</si>
  <si>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</si>
  <si>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</si>
  <si>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</si>
  <si>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</si>
  <si>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</si>
  <si>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</si>
  <si>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</si>
  <si>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757</t>
  </si>
  <si>
    <t>OBSŁUGA DŁUGU PUBLICZNEGO</t>
  </si>
  <si>
    <t>758</t>
  </si>
  <si>
    <t>RÓŻNE ROZLICZENIA</t>
  </si>
  <si>
    <t>801</t>
  </si>
  <si>
    <t>OŚWIATA I WYCHOWANIE</t>
  </si>
  <si>
    <t xml:space="preserve">w tym dotacje </t>
  </si>
  <si>
    <t>803</t>
  </si>
  <si>
    <t>SZKOLNICTWO WYŻSZE</t>
  </si>
  <si>
    <t>851</t>
  </si>
  <si>
    <t>OCHRONA ZDROWIA</t>
  </si>
  <si>
    <t>852</t>
  </si>
  <si>
    <t>POMOC SPOŁECZNA</t>
  </si>
  <si>
    <t>na podstawie porozumień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</si>
  <si>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</si>
  <si>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</si>
  <si>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</si>
  <si>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</si>
  <si>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</si>
  <si>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</si>
  <si>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</si>
  <si>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</si>
  <si>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925</t>
  </si>
  <si>
    <t>OGRODY BOTANICZNE I ZOOLOGICZNE ORAZ NATURALNE OBSZARY I OBIEKTY CHRONIONEJ PRZYRODY</t>
  </si>
  <si>
    <t>- bieżące</t>
  </si>
  <si>
    <t>926</t>
  </si>
  <si>
    <t>KULTURA FIZYCZNA I SPORT</t>
  </si>
  <si>
    <t>-  inne majątkowe</t>
  </si>
  <si>
    <t>wydatki bieżące</t>
  </si>
  <si>
    <t>na podstawie porozumień z jst</t>
  </si>
  <si>
    <t>dotacje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</si>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</sst>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 zł&quot;#,##0.00_);[Red]\(&quot; zł&quot;#,##0.00\)"/>
    <numFmt numFmtId="166" formatCode="0.0"/>
  </numFmts>
  <fonts count="1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64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wrapText="1"/>
    </xf>
    <xf numFmtId="164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Continuous" vertical="center"/>
    </xf>
    <xf numFmtId="164" fontId="3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 wrapText="1"/>
    </xf>
    <xf numFmtId="0" fontId="9" fillId="0" borderId="7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/>
    </xf>
    <xf numFmtId="44" fontId="3" fillId="0" borderId="15" xfId="18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 vertical="center"/>
    </xf>
    <xf numFmtId="44" fontId="3" fillId="0" borderId="17" xfId="18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164" fontId="9" fillId="0" borderId="26" xfId="0" applyNumberFormat="1" applyFont="1" applyBorder="1" applyAlignment="1">
      <alignment vertical="center"/>
    </xf>
    <xf numFmtId="164" fontId="13" fillId="0" borderId="2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3" fontId="8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164" fontId="9" fillId="0" borderId="33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164" fontId="15" fillId="0" borderId="33" xfId="0" applyNumberFormat="1" applyFont="1" applyBorder="1" applyAlignment="1">
      <alignment vertical="center"/>
    </xf>
    <xf numFmtId="164" fontId="7" fillId="0" borderId="30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3" fontId="16" fillId="0" borderId="32" xfId="0" applyNumberFormat="1" applyFont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164" fontId="16" fillId="0" borderId="30" xfId="0" applyNumberFormat="1" applyFont="1" applyBorder="1" applyAlignment="1">
      <alignment vertical="center"/>
    </xf>
    <xf numFmtId="3" fontId="16" fillId="0" borderId="29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64" fontId="3" fillId="0" borderId="30" xfId="0" applyNumberFormat="1" applyFont="1" applyBorder="1" applyAlignment="1">
      <alignment vertical="center"/>
    </xf>
    <xf numFmtId="164" fontId="17" fillId="0" borderId="30" xfId="0" applyNumberFormat="1" applyFont="1" applyBorder="1" applyAlignment="1">
      <alignment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3" fontId="16" fillId="0" borderId="36" xfId="0" applyNumberFormat="1" applyFont="1" applyBorder="1" applyAlignment="1">
      <alignment vertical="center"/>
    </xf>
    <xf numFmtId="164" fontId="15" fillId="0" borderId="37" xfId="0" applyNumberFormat="1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164" fontId="7" fillId="0" borderId="38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3" fontId="16" fillId="0" borderId="31" xfId="0" applyNumberFormat="1" applyFont="1" applyBorder="1" applyAlignment="1">
      <alignment vertical="center"/>
    </xf>
    <xf numFmtId="49" fontId="16" fillId="0" borderId="28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3" fontId="16" fillId="0" borderId="29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64" fontId="15" fillId="0" borderId="33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164" fontId="13" fillId="0" borderId="30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164" fontId="15" fillId="0" borderId="3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164" fontId="3" fillId="0" borderId="33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17" fillId="0" borderId="34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vertical="center" wrapText="1"/>
    </xf>
    <xf numFmtId="3" fontId="17" fillId="0" borderId="38" xfId="0" applyNumberFormat="1" applyFont="1" applyBorder="1" applyAlignment="1">
      <alignment vertical="center"/>
    </xf>
    <xf numFmtId="3" fontId="17" fillId="0" borderId="31" xfId="0" applyNumberFormat="1" applyFont="1" applyBorder="1" applyAlignment="1">
      <alignment vertical="center"/>
    </xf>
    <xf numFmtId="3" fontId="17" fillId="0" borderId="32" xfId="0" applyNumberFormat="1" applyFont="1" applyBorder="1" applyAlignment="1">
      <alignment vertical="center"/>
    </xf>
    <xf numFmtId="3" fontId="17" fillId="0" borderId="34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64" fontId="9" fillId="0" borderId="26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49" fontId="3" fillId="0" borderId="29" xfId="0" applyNumberFormat="1" applyFont="1" applyBorder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164" fontId="15" fillId="0" borderId="41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164" fontId="16" fillId="0" borderId="30" xfId="0" applyNumberFormat="1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164" fontId="9" fillId="0" borderId="32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8" fillId="0" borderId="28" xfId="0" applyNumberFormat="1" applyFont="1" applyBorder="1" applyAlignment="1">
      <alignment vertical="center"/>
    </xf>
    <xf numFmtId="49" fontId="7" fillId="0" borderId="3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/>
    </xf>
    <xf numFmtId="164" fontId="13" fillId="0" borderId="2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6" fontId="7" fillId="0" borderId="30" xfId="0" applyNumberFormat="1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166" fontId="17" fillId="0" borderId="30" xfId="0" applyNumberFormat="1" applyFont="1" applyBorder="1" applyAlignment="1">
      <alignment vertical="center" wrapText="1"/>
    </xf>
    <xf numFmtId="49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164" fontId="3" fillId="0" borderId="46" xfId="0" applyNumberFormat="1" applyFont="1" applyBorder="1" applyAlignment="1">
      <alignment vertical="center"/>
    </xf>
    <xf numFmtId="164" fontId="13" fillId="0" borderId="47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3" fontId="8" fillId="0" borderId="29" xfId="0" applyNumberFormat="1" applyFont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vertical="center"/>
    </xf>
    <xf numFmtId="164" fontId="8" fillId="0" borderId="33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7" fillId="0" borderId="4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0" fontId="16" fillId="0" borderId="29" xfId="0" applyFont="1" applyBorder="1" applyAlignment="1">
      <alignment vertical="center" wrapText="1"/>
    </xf>
    <xf numFmtId="3" fontId="18" fillId="0" borderId="30" xfId="0" applyNumberFormat="1" applyFont="1" applyBorder="1" applyAlignment="1">
      <alignment vertical="center"/>
    </xf>
    <xf numFmtId="49" fontId="16" fillId="0" borderId="48" xfId="0" applyNumberFormat="1" applyFont="1" applyBorder="1" applyAlignment="1">
      <alignment vertical="center"/>
    </xf>
    <xf numFmtId="3" fontId="16" fillId="0" borderId="28" xfId="0" applyNumberFormat="1" applyFont="1" applyFill="1" applyBorder="1" applyAlignment="1">
      <alignment vertical="center"/>
    </xf>
    <xf numFmtId="3" fontId="16" fillId="0" borderId="32" xfId="0" applyNumberFormat="1" applyFont="1" applyFill="1" applyBorder="1" applyAlignment="1">
      <alignment vertical="center"/>
    </xf>
    <xf numFmtId="164" fontId="16" fillId="0" borderId="32" xfId="0" applyNumberFormat="1" applyFont="1" applyFill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164" fontId="8" fillId="0" borderId="32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6" fontId="7" fillId="0" borderId="29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16" fillId="0" borderId="29" xfId="0" applyNumberFormat="1" applyFont="1" applyBorder="1" applyAlignment="1">
      <alignment vertical="center" wrapText="1"/>
    </xf>
    <xf numFmtId="3" fontId="16" fillId="0" borderId="33" xfId="0" applyNumberFormat="1" applyFont="1" applyFill="1" applyBorder="1" applyAlignment="1">
      <alignment vertical="center"/>
    </xf>
    <xf numFmtId="3" fontId="16" fillId="0" borderId="30" xfId="0" applyNumberFormat="1" applyFont="1" applyFill="1" applyBorder="1" applyAlignment="1">
      <alignment vertical="center"/>
    </xf>
    <xf numFmtId="49" fontId="7" fillId="0" borderId="49" xfId="0" applyNumberFormat="1" applyFont="1" applyBorder="1" applyAlignment="1">
      <alignment/>
    </xf>
    <xf numFmtId="166" fontId="7" fillId="0" borderId="50" xfId="0" applyNumberFormat="1" applyFont="1" applyBorder="1" applyAlignment="1">
      <alignment vertical="center" wrapText="1"/>
    </xf>
    <xf numFmtId="3" fontId="7" fillId="0" borderId="50" xfId="0" applyNumberFormat="1" applyFont="1" applyBorder="1" applyAlignment="1">
      <alignment/>
    </xf>
    <xf numFmtId="3" fontId="7" fillId="0" borderId="8" xfId="0" applyNumberFormat="1" applyFont="1" applyFill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164" fontId="7" fillId="0" borderId="51" xfId="0" applyNumberFormat="1" applyFont="1" applyBorder="1" applyAlignment="1">
      <alignment vertical="center"/>
    </xf>
    <xf numFmtId="164" fontId="7" fillId="0" borderId="52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1" fillId="0" borderId="5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workbookViewId="0" topLeftCell="A177">
      <selection activeCell="A203" sqref="A203"/>
    </sheetView>
  </sheetViews>
  <sheetFormatPr defaultColWidth="9.00390625" defaultRowHeight="12.75"/>
  <cols>
    <col min="1" max="1" width="4.00390625" style="1" customWidth="1"/>
    <col min="2" max="2" width="22.625" style="2" customWidth="1"/>
    <col min="3" max="3" width="12.875" style="2" hidden="1" customWidth="1"/>
    <col min="4" max="4" width="13.125" style="3" customWidth="1"/>
    <col min="5" max="5" width="13.00390625" style="4" customWidth="1"/>
    <col min="6" max="6" width="2.25390625" style="4" hidden="1" customWidth="1"/>
    <col min="7" max="7" width="5.00390625" style="4" customWidth="1"/>
    <col min="8" max="8" width="12.75390625" style="4" customWidth="1"/>
    <col min="9" max="10" width="12.125" style="4" customWidth="1"/>
    <col min="11" max="11" width="11.375" style="4" customWidth="1"/>
    <col min="12" max="12" width="11.75390625" style="4" customWidth="1"/>
    <col min="13" max="13" width="11.875" style="5" customWidth="1"/>
    <col min="14" max="14" width="11.625" style="4" customWidth="1"/>
    <col min="15" max="15" width="11.875" style="4" customWidth="1"/>
    <col min="16" max="16384" width="11.375" style="5" customWidth="1"/>
  </cols>
  <sheetData>
    <row r="1" spans="14:15" ht="15.75">
      <c r="N1" s="238" t="s">
        <v>0</v>
      </c>
      <c r="O1" s="239"/>
    </row>
    <row r="2" spans="1:15" s="11" customFormat="1" ht="47.2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4" s="11" customFormat="1" ht="16.5" customHeight="1">
      <c r="A3" s="12" t="s">
        <v>2</v>
      </c>
      <c r="B3" s="13"/>
      <c r="C3" s="13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s="20" customFormat="1" ht="12.75" customHeight="1" thickBot="1">
      <c r="A4" s="16"/>
      <c r="B4" s="17"/>
      <c r="C4" s="17"/>
      <c r="D4" s="18"/>
      <c r="E4" s="17"/>
      <c r="F4" s="17"/>
      <c r="G4" s="17"/>
      <c r="H4" s="19"/>
      <c r="I4" s="19"/>
      <c r="J4" s="19"/>
      <c r="K4" s="19"/>
      <c r="L4" s="17"/>
      <c r="N4" s="17"/>
      <c r="O4" s="21" t="s">
        <v>3</v>
      </c>
    </row>
    <row r="5" spans="1:15" s="32" customFormat="1" ht="36.75" customHeight="1" thickBot="1" thickTop="1">
      <c r="A5" s="22" t="s">
        <v>4</v>
      </c>
      <c r="B5" s="23" t="s">
        <v>5</v>
      </c>
      <c r="C5" s="24" t="s">
        <v>6</v>
      </c>
      <c r="D5" s="25" t="s">
        <v>6</v>
      </c>
      <c r="E5" s="26"/>
      <c r="F5" s="26"/>
      <c r="G5" s="27"/>
      <c r="H5" s="26" t="s">
        <v>7</v>
      </c>
      <c r="I5" s="27"/>
      <c r="J5" s="26" t="s">
        <v>8</v>
      </c>
      <c r="K5" s="28"/>
      <c r="L5" s="29" t="s">
        <v>9</v>
      </c>
      <c r="M5" s="30"/>
      <c r="N5" s="29" t="s">
        <v>10</v>
      </c>
      <c r="O5" s="31"/>
    </row>
    <row r="6" spans="1:15" s="44" customFormat="1" ht="28.5" customHeight="1" thickBot="1" thickTop="1">
      <c r="A6" s="33"/>
      <c r="B6" s="34"/>
      <c r="C6" s="35" t="s">
        <v>11</v>
      </c>
      <c r="D6" s="36" t="s">
        <v>12</v>
      </c>
      <c r="E6" s="37" t="s">
        <v>13</v>
      </c>
      <c r="F6" s="38" t="s">
        <v>14</v>
      </c>
      <c r="G6" s="39" t="s">
        <v>15</v>
      </c>
      <c r="H6" s="40" t="s">
        <v>12</v>
      </c>
      <c r="I6" s="41" t="s">
        <v>16</v>
      </c>
      <c r="J6" s="42" t="s">
        <v>12</v>
      </c>
      <c r="K6" s="43" t="s">
        <v>17</v>
      </c>
      <c r="L6" s="42" t="s">
        <v>12</v>
      </c>
      <c r="M6" s="43" t="s">
        <v>16</v>
      </c>
      <c r="N6" s="42" t="s">
        <v>12</v>
      </c>
      <c r="O6" s="43" t="s">
        <v>18</v>
      </c>
    </row>
    <row r="7" spans="1:15" s="55" customFormat="1" ht="9.75" customHeight="1" thickBot="1" thickTop="1">
      <c r="A7" s="45">
        <v>1</v>
      </c>
      <c r="B7" s="46">
        <v>2</v>
      </c>
      <c r="C7" s="46">
        <v>3</v>
      </c>
      <c r="D7" s="47">
        <v>3</v>
      </c>
      <c r="E7" s="48">
        <v>4</v>
      </c>
      <c r="F7" s="49">
        <v>6</v>
      </c>
      <c r="G7" s="50">
        <v>5</v>
      </c>
      <c r="H7" s="51">
        <v>6</v>
      </c>
      <c r="I7" s="52">
        <v>7</v>
      </c>
      <c r="J7" s="53">
        <v>8</v>
      </c>
      <c r="K7" s="54">
        <v>9</v>
      </c>
      <c r="L7" s="53">
        <v>10</v>
      </c>
      <c r="M7" s="54">
        <v>11</v>
      </c>
      <c r="N7" s="53">
        <v>12</v>
      </c>
      <c r="O7" s="54">
        <v>13</v>
      </c>
    </row>
    <row r="8" spans="1:15" s="66" customFormat="1" ht="27.75" customHeight="1" thickTop="1">
      <c r="A8" s="56" t="s">
        <v>19</v>
      </c>
      <c r="B8" s="57" t="s">
        <v>20</v>
      </c>
      <c r="C8" s="58">
        <f>SUM(C9:C10)</f>
        <v>1113044</v>
      </c>
      <c r="D8" s="59">
        <f aca="true" t="shared" si="0" ref="D8:E46">H8+L8+N8+J8</f>
        <v>3376</v>
      </c>
      <c r="E8" s="60">
        <f>I8+M8+O8+K8</f>
        <v>2483</v>
      </c>
      <c r="F8" s="61">
        <f>E8/C8*100</f>
        <v>0.22308192668034688</v>
      </c>
      <c r="G8" s="62">
        <f aca="true" t="shared" si="1" ref="G8:G14">E8/D8*100</f>
        <v>73.54857819905213</v>
      </c>
      <c r="H8" s="63">
        <f>SUM(H9)</f>
        <v>2000</v>
      </c>
      <c r="I8" s="64">
        <f>SUM(I9)</f>
        <v>1107</v>
      </c>
      <c r="J8" s="65"/>
      <c r="K8" s="64"/>
      <c r="L8" s="65">
        <f>SUM(L9)</f>
        <v>1376</v>
      </c>
      <c r="M8" s="64">
        <f>SUM(M9)</f>
        <v>1376</v>
      </c>
      <c r="N8" s="65"/>
      <c r="O8" s="64"/>
    </row>
    <row r="9" spans="1:15" s="76" customFormat="1" ht="12.75" customHeight="1">
      <c r="A9" s="67"/>
      <c r="B9" s="68" t="s">
        <v>21</v>
      </c>
      <c r="C9" s="69">
        <v>1107044</v>
      </c>
      <c r="D9" s="70">
        <f t="shared" si="0"/>
        <v>3376</v>
      </c>
      <c r="E9" s="71">
        <f t="shared" si="0"/>
        <v>2483</v>
      </c>
      <c r="F9" s="72">
        <f>E9/C9*100</f>
        <v>0.2242909947572093</v>
      </c>
      <c r="G9" s="73">
        <f t="shared" si="1"/>
        <v>73.54857819905213</v>
      </c>
      <c r="H9" s="74">
        <v>2000</v>
      </c>
      <c r="I9" s="75">
        <v>1107</v>
      </c>
      <c r="J9" s="74"/>
      <c r="K9" s="75"/>
      <c r="L9" s="74">
        <v>1376</v>
      </c>
      <c r="M9" s="75">
        <v>1376</v>
      </c>
      <c r="N9" s="74"/>
      <c r="O9" s="75"/>
    </row>
    <row r="10" spans="1:15" s="86" customFormat="1" ht="14.25" customHeight="1" hidden="1">
      <c r="A10" s="77"/>
      <c r="B10" s="78" t="s">
        <v>22</v>
      </c>
      <c r="C10" s="79">
        <v>6000</v>
      </c>
      <c r="D10" s="80">
        <f t="shared" si="0"/>
        <v>0</v>
      </c>
      <c r="E10" s="81">
        <f t="shared" si="0"/>
        <v>0</v>
      </c>
      <c r="F10" s="82">
        <f>E10/C10*100</f>
        <v>0</v>
      </c>
      <c r="G10" s="83" t="s">
        <v>23</v>
      </c>
      <c r="H10" s="84"/>
      <c r="I10" s="85"/>
      <c r="J10" s="84"/>
      <c r="K10" s="85"/>
      <c r="L10" s="84"/>
      <c r="M10" s="85"/>
      <c r="N10" s="84"/>
      <c r="O10" s="85"/>
    </row>
    <row r="11" spans="1:15" s="66" customFormat="1" ht="13.5" customHeight="1" hidden="1">
      <c r="A11" s="87" t="s">
        <v>24</v>
      </c>
      <c r="B11" s="57" t="s">
        <v>25</v>
      </c>
      <c r="C11" s="58">
        <f>SUM(C12)</f>
        <v>1000</v>
      </c>
      <c r="D11" s="80">
        <f t="shared" si="0"/>
        <v>0</v>
      </c>
      <c r="E11" s="81">
        <f t="shared" si="0"/>
        <v>0</v>
      </c>
      <c r="F11" s="61">
        <f>E11/C11*100</f>
        <v>0</v>
      </c>
      <c r="G11" s="62" t="e">
        <f t="shared" si="1"/>
        <v>#DIV/0!</v>
      </c>
      <c r="H11" s="65"/>
      <c r="I11" s="64"/>
      <c r="J11" s="65">
        <f>SUM(J12)</f>
        <v>0</v>
      </c>
      <c r="K11" s="64">
        <f>SUM(K12)</f>
        <v>0</v>
      </c>
      <c r="L11" s="65"/>
      <c r="M11" s="64"/>
      <c r="N11" s="65"/>
      <c r="O11" s="64"/>
    </row>
    <row r="12" spans="1:15" s="86" customFormat="1" ht="15.75" customHeight="1" hidden="1">
      <c r="A12" s="77"/>
      <c r="B12" s="78" t="s">
        <v>26</v>
      </c>
      <c r="C12" s="79">
        <v>1000</v>
      </c>
      <c r="D12" s="80">
        <f t="shared" si="0"/>
        <v>0</v>
      </c>
      <c r="E12" s="81">
        <f t="shared" si="0"/>
        <v>0</v>
      </c>
      <c r="F12" s="82"/>
      <c r="G12" s="88"/>
      <c r="H12" s="84"/>
      <c r="I12" s="85"/>
      <c r="J12" s="84"/>
      <c r="K12" s="85"/>
      <c r="L12" s="84"/>
      <c r="M12" s="85"/>
      <c r="N12" s="84"/>
      <c r="O12" s="85"/>
    </row>
    <row r="13" spans="1:15" s="86" customFormat="1" ht="11.25" customHeight="1">
      <c r="A13" s="77"/>
      <c r="B13" s="78" t="s">
        <v>27</v>
      </c>
      <c r="C13" s="79"/>
      <c r="D13" s="89">
        <f t="shared" si="0"/>
        <v>3376</v>
      </c>
      <c r="E13" s="90">
        <f t="shared" si="0"/>
        <v>2483</v>
      </c>
      <c r="F13" s="82"/>
      <c r="G13" s="88"/>
      <c r="H13" s="84">
        <v>2000</v>
      </c>
      <c r="I13" s="85">
        <v>1107</v>
      </c>
      <c r="J13" s="84"/>
      <c r="K13" s="85"/>
      <c r="L13" s="84">
        <v>1376</v>
      </c>
      <c r="M13" s="85">
        <v>1376</v>
      </c>
      <c r="N13" s="84"/>
      <c r="O13" s="85"/>
    </row>
    <row r="14" spans="1:15" s="66" customFormat="1" ht="17.25" customHeight="1">
      <c r="A14" s="87" t="s">
        <v>28</v>
      </c>
      <c r="B14" s="57" t="s">
        <v>29</v>
      </c>
      <c r="C14" s="58">
        <f>SUM(C15)</f>
        <v>132684</v>
      </c>
      <c r="D14" s="59">
        <f t="shared" si="0"/>
        <v>162000</v>
      </c>
      <c r="E14" s="60">
        <f t="shared" si="0"/>
        <v>72221</v>
      </c>
      <c r="F14" s="61"/>
      <c r="G14" s="62">
        <f t="shared" si="1"/>
        <v>44.580864197530865</v>
      </c>
      <c r="H14" s="65">
        <v>162000</v>
      </c>
      <c r="I14" s="64">
        <f>I15</f>
        <v>72221</v>
      </c>
      <c r="J14" s="65"/>
      <c r="K14" s="64"/>
      <c r="L14" s="65"/>
      <c r="M14" s="64"/>
      <c r="N14" s="65"/>
      <c r="O14" s="64"/>
    </row>
    <row r="15" spans="1:15" s="76" customFormat="1" ht="12" customHeight="1">
      <c r="A15" s="67"/>
      <c r="B15" s="68" t="s">
        <v>21</v>
      </c>
      <c r="C15" s="69">
        <v>132684</v>
      </c>
      <c r="D15" s="70">
        <f t="shared" si="0"/>
        <v>162000</v>
      </c>
      <c r="E15" s="71">
        <f t="shared" si="0"/>
        <v>72221</v>
      </c>
      <c r="F15" s="72"/>
      <c r="G15" s="73"/>
      <c r="H15" s="74">
        <v>162000</v>
      </c>
      <c r="I15" s="75">
        <v>72221</v>
      </c>
      <c r="J15" s="74"/>
      <c r="K15" s="75"/>
      <c r="L15" s="74"/>
      <c r="M15" s="75"/>
      <c r="N15" s="74"/>
      <c r="O15" s="75"/>
    </row>
    <row r="16" spans="1:15" s="86" customFormat="1" ht="12" hidden="1">
      <c r="A16" s="77"/>
      <c r="B16" s="78" t="s">
        <v>30</v>
      </c>
      <c r="C16" s="79"/>
      <c r="D16" s="80">
        <f t="shared" si="0"/>
        <v>0</v>
      </c>
      <c r="E16" s="81">
        <f t="shared" si="0"/>
        <v>0</v>
      </c>
      <c r="F16" s="82" t="e">
        <f aca="true" t="shared" si="2" ref="F16:F30">E16/C16*100</f>
        <v>#DIV/0!</v>
      </c>
      <c r="G16" s="88" t="e">
        <f>E16/D16*100</f>
        <v>#DIV/0!</v>
      </c>
      <c r="H16" s="84">
        <f>SUM(H17)</f>
        <v>0</v>
      </c>
      <c r="I16" s="85">
        <f>SUM(I17)</f>
        <v>0</v>
      </c>
      <c r="J16" s="84"/>
      <c r="K16" s="85"/>
      <c r="L16" s="84"/>
      <c r="M16" s="85"/>
      <c r="N16" s="84"/>
      <c r="O16" s="85"/>
    </row>
    <row r="17" spans="1:15" s="86" customFormat="1" ht="14.25" customHeight="1" hidden="1">
      <c r="A17" s="77"/>
      <c r="B17" s="78" t="s">
        <v>31</v>
      </c>
      <c r="C17" s="79">
        <v>33563</v>
      </c>
      <c r="D17" s="80">
        <f t="shared" si="0"/>
        <v>0</v>
      </c>
      <c r="E17" s="81">
        <f t="shared" si="0"/>
        <v>0</v>
      </c>
      <c r="F17" s="82">
        <f t="shared" si="2"/>
        <v>0</v>
      </c>
      <c r="G17" s="88" t="e">
        <f>E17/D17*100</f>
        <v>#DIV/0!</v>
      </c>
      <c r="H17" s="84"/>
      <c r="I17" s="85"/>
      <c r="J17" s="84"/>
      <c r="K17" s="85"/>
      <c r="L17" s="84"/>
      <c r="M17" s="85"/>
      <c r="N17" s="84"/>
      <c r="O17" s="85"/>
    </row>
    <row r="18" spans="1:15" s="86" customFormat="1" ht="11.25" customHeight="1">
      <c r="A18" s="77"/>
      <c r="B18" s="78" t="s">
        <v>27</v>
      </c>
      <c r="C18" s="79"/>
      <c r="D18" s="89">
        <f t="shared" si="0"/>
        <v>162000</v>
      </c>
      <c r="E18" s="90">
        <f t="shared" si="0"/>
        <v>72221</v>
      </c>
      <c r="F18" s="82"/>
      <c r="G18" s="88"/>
      <c r="H18" s="84">
        <v>162000</v>
      </c>
      <c r="I18" s="85">
        <v>72221</v>
      </c>
      <c r="J18" s="84"/>
      <c r="K18" s="85"/>
      <c r="L18" s="84"/>
      <c r="M18" s="85"/>
      <c r="N18" s="84"/>
      <c r="O18" s="85"/>
    </row>
    <row r="19" spans="1:15" s="66" customFormat="1" ht="31.5" customHeight="1">
      <c r="A19" s="87" t="s">
        <v>32</v>
      </c>
      <c r="B19" s="57" t="s">
        <v>33</v>
      </c>
      <c r="C19" s="58">
        <f>SUM(C20:C28)</f>
        <v>13679038</v>
      </c>
      <c r="D19" s="59">
        <f>H19+L19+N19+J19</f>
        <v>45091027</v>
      </c>
      <c r="E19" s="60">
        <f t="shared" si="0"/>
        <v>13980083</v>
      </c>
      <c r="F19" s="61">
        <f t="shared" si="2"/>
        <v>102.2007761072087</v>
      </c>
      <c r="G19" s="62">
        <f aca="true" t="shared" si="3" ref="G19:G73">E19/D19*100</f>
        <v>31.004135257331793</v>
      </c>
      <c r="H19" s="65">
        <v>30721027</v>
      </c>
      <c r="I19" s="91">
        <v>10639432</v>
      </c>
      <c r="J19" s="65">
        <v>12855000</v>
      </c>
      <c r="K19" s="64">
        <v>2422901</v>
      </c>
      <c r="L19" s="65"/>
      <c r="M19" s="64"/>
      <c r="N19" s="65">
        <v>1515000</v>
      </c>
      <c r="O19" s="64">
        <v>917750</v>
      </c>
    </row>
    <row r="20" spans="1:15" s="76" customFormat="1" ht="12" customHeight="1">
      <c r="A20" s="67"/>
      <c r="B20" s="68" t="s">
        <v>21</v>
      </c>
      <c r="C20" s="69">
        <v>10509305</v>
      </c>
      <c r="D20" s="70">
        <f t="shared" si="0"/>
        <v>9358680</v>
      </c>
      <c r="E20" s="71">
        <f t="shared" si="0"/>
        <v>4201013</v>
      </c>
      <c r="F20" s="72">
        <f t="shared" si="2"/>
        <v>39.97422284347062</v>
      </c>
      <c r="G20" s="73">
        <f t="shared" si="3"/>
        <v>44.88894801403617</v>
      </c>
      <c r="H20" s="74">
        <f>H19-H26</f>
        <v>8588680</v>
      </c>
      <c r="I20" s="92">
        <f>I19-I26</f>
        <v>3591260</v>
      </c>
      <c r="J20" s="74">
        <f>J19-J26</f>
        <v>770000</v>
      </c>
      <c r="K20" s="75">
        <f>K19-K26</f>
        <v>609753</v>
      </c>
      <c r="L20" s="74"/>
      <c r="M20" s="75"/>
      <c r="N20" s="74"/>
      <c r="O20" s="75"/>
    </row>
    <row r="21" spans="1:15" s="86" customFormat="1" ht="14.25" customHeight="1">
      <c r="A21" s="77"/>
      <c r="B21" s="78" t="s">
        <v>34</v>
      </c>
      <c r="C21" s="79"/>
      <c r="D21" s="89">
        <f t="shared" si="0"/>
        <v>1623300</v>
      </c>
      <c r="E21" s="90">
        <f t="shared" si="0"/>
        <v>814282</v>
      </c>
      <c r="F21" s="82"/>
      <c r="G21" s="88">
        <f t="shared" si="3"/>
        <v>50.162138852953866</v>
      </c>
      <c r="H21" s="84">
        <v>1623300</v>
      </c>
      <c r="I21" s="85">
        <v>814282</v>
      </c>
      <c r="J21" s="84"/>
      <c r="K21" s="85"/>
      <c r="L21" s="84"/>
      <c r="M21" s="85"/>
      <c r="N21" s="84"/>
      <c r="O21" s="85"/>
    </row>
    <row r="22" spans="1:15" s="86" customFormat="1" ht="14.25" customHeight="1">
      <c r="A22" s="77"/>
      <c r="B22" s="78" t="s">
        <v>35</v>
      </c>
      <c r="C22" s="79"/>
      <c r="D22" s="89">
        <f t="shared" si="0"/>
        <v>100000</v>
      </c>
      <c r="E22" s="90"/>
      <c r="F22" s="82"/>
      <c r="G22" s="88"/>
      <c r="H22" s="84">
        <v>100000</v>
      </c>
      <c r="I22" s="85"/>
      <c r="J22" s="84"/>
      <c r="K22" s="85"/>
      <c r="L22" s="84"/>
      <c r="M22" s="85"/>
      <c r="N22" s="84"/>
      <c r="O22" s="85"/>
    </row>
    <row r="23" spans="1:15" s="86" customFormat="1" ht="14.25" customHeight="1">
      <c r="A23" s="77"/>
      <c r="B23" s="78" t="s">
        <v>27</v>
      </c>
      <c r="C23" s="79"/>
      <c r="D23" s="89">
        <f t="shared" si="0"/>
        <v>7635380</v>
      </c>
      <c r="E23" s="90">
        <f t="shared" si="0"/>
        <v>3386731</v>
      </c>
      <c r="F23" s="82"/>
      <c r="G23" s="88">
        <f t="shared" si="3"/>
        <v>44.35576225413798</v>
      </c>
      <c r="H23" s="84">
        <f>H20-H21-H22</f>
        <v>6865380</v>
      </c>
      <c r="I23" s="85">
        <f>I20-I21</f>
        <v>2776978</v>
      </c>
      <c r="J23" s="84">
        <v>770000</v>
      </c>
      <c r="K23" s="85">
        <v>609753</v>
      </c>
      <c r="L23" s="84"/>
      <c r="M23" s="85"/>
      <c r="N23" s="84"/>
      <c r="O23" s="85"/>
    </row>
    <row r="24" spans="1:15" s="86" customFormat="1" ht="10.5" customHeight="1">
      <c r="A24" s="77"/>
      <c r="B24" s="93" t="s">
        <v>36</v>
      </c>
      <c r="C24" s="79"/>
      <c r="D24" s="89"/>
      <c r="E24" s="90"/>
      <c r="F24" s="82"/>
      <c r="G24" s="88"/>
      <c r="H24" s="84"/>
      <c r="I24" s="85"/>
      <c r="J24" s="84"/>
      <c r="K24" s="85"/>
      <c r="L24" s="84"/>
      <c r="M24" s="85"/>
      <c r="N24" s="84"/>
      <c r="O24" s="85"/>
    </row>
    <row r="25" spans="1:15" s="86" customFormat="1" ht="12.75" customHeight="1">
      <c r="A25" s="77"/>
      <c r="B25" s="94" t="s">
        <v>37</v>
      </c>
      <c r="C25" s="79"/>
      <c r="D25" s="95">
        <f aca="true" t="shared" si="4" ref="D25:E27">H25+L25+N25+J25</f>
        <v>100000</v>
      </c>
      <c r="E25" s="95"/>
      <c r="F25" s="96"/>
      <c r="G25" s="88"/>
      <c r="H25" s="97">
        <v>100000</v>
      </c>
      <c r="I25" s="85"/>
      <c r="J25" s="84"/>
      <c r="K25" s="85"/>
      <c r="L25" s="84"/>
      <c r="M25" s="85"/>
      <c r="N25" s="84"/>
      <c r="O25" s="85"/>
    </row>
    <row r="26" spans="1:15" s="76" customFormat="1" ht="14.25" customHeight="1">
      <c r="A26" s="67"/>
      <c r="B26" s="68" t="s">
        <v>30</v>
      </c>
      <c r="C26" s="69"/>
      <c r="D26" s="70">
        <f t="shared" si="4"/>
        <v>35732347</v>
      </c>
      <c r="E26" s="71">
        <f t="shared" si="4"/>
        <v>9779070</v>
      </c>
      <c r="F26" s="72" t="e">
        <f t="shared" si="2"/>
        <v>#DIV/0!</v>
      </c>
      <c r="G26" s="73">
        <f>E26/D26*100</f>
        <v>27.367555789156533</v>
      </c>
      <c r="H26" s="74">
        <f>H27+H28+H31</f>
        <v>22132347</v>
      </c>
      <c r="I26" s="75">
        <f>I27+I28+I31</f>
        <v>7048172</v>
      </c>
      <c r="J26" s="74">
        <f>J27+J28+J31</f>
        <v>12085000</v>
      </c>
      <c r="K26" s="75">
        <f>K27+K28+K31</f>
        <v>1813148</v>
      </c>
      <c r="L26" s="74"/>
      <c r="M26" s="75"/>
      <c r="N26" s="74">
        <f>N27+N28+N31</f>
        <v>1515000</v>
      </c>
      <c r="O26" s="75">
        <f>O27+O28+O31</f>
        <v>917750</v>
      </c>
    </row>
    <row r="27" spans="1:15" s="86" customFormat="1" ht="12">
      <c r="A27" s="77"/>
      <c r="B27" s="78" t="s">
        <v>22</v>
      </c>
      <c r="C27" s="79">
        <v>33563</v>
      </c>
      <c r="D27" s="89">
        <f t="shared" si="4"/>
        <v>35700</v>
      </c>
      <c r="E27" s="90">
        <f t="shared" si="4"/>
        <v>31400</v>
      </c>
      <c r="F27" s="82">
        <f t="shared" si="2"/>
        <v>93.55540327145965</v>
      </c>
      <c r="G27" s="88">
        <f t="shared" si="3"/>
        <v>87.95518207282913</v>
      </c>
      <c r="H27" s="84">
        <v>35700</v>
      </c>
      <c r="I27" s="85">
        <v>31400</v>
      </c>
      <c r="J27" s="84"/>
      <c r="K27" s="85"/>
      <c r="L27" s="84"/>
      <c r="M27" s="85"/>
      <c r="N27" s="84"/>
      <c r="O27" s="85"/>
    </row>
    <row r="28" spans="1:15" s="86" customFormat="1" ht="12">
      <c r="A28" s="77"/>
      <c r="B28" s="78" t="s">
        <v>31</v>
      </c>
      <c r="C28" s="79">
        <v>3136170</v>
      </c>
      <c r="D28" s="89">
        <f t="shared" si="0"/>
        <v>33696647</v>
      </c>
      <c r="E28" s="90">
        <f t="shared" si="0"/>
        <v>9747670</v>
      </c>
      <c r="F28" s="82">
        <f t="shared" si="2"/>
        <v>310.81446477710074</v>
      </c>
      <c r="G28" s="88">
        <f t="shared" si="3"/>
        <v>28.927714974133778</v>
      </c>
      <c r="H28" s="84">
        <v>20096647</v>
      </c>
      <c r="I28" s="85">
        <v>7016772</v>
      </c>
      <c r="J28" s="84">
        <v>12085000</v>
      </c>
      <c r="K28" s="85">
        <v>1813148</v>
      </c>
      <c r="L28" s="84"/>
      <c r="M28" s="85"/>
      <c r="N28" s="84">
        <f>SUM(N30)</f>
        <v>1515000</v>
      </c>
      <c r="O28" s="85">
        <v>917750</v>
      </c>
    </row>
    <row r="29" spans="1:15" s="86" customFormat="1" ht="8.25" customHeight="1">
      <c r="A29" s="77"/>
      <c r="B29" s="93" t="s">
        <v>36</v>
      </c>
      <c r="C29" s="79"/>
      <c r="D29" s="89"/>
      <c r="E29" s="90"/>
      <c r="F29" s="82"/>
      <c r="G29" s="88"/>
      <c r="H29" s="84"/>
      <c r="I29" s="85"/>
      <c r="J29" s="84"/>
      <c r="K29" s="85"/>
      <c r="L29" s="84"/>
      <c r="M29" s="85"/>
      <c r="N29" s="84"/>
      <c r="O29" s="85"/>
    </row>
    <row r="30" spans="1:17" s="86" customFormat="1" ht="22.5" customHeight="1">
      <c r="A30" s="77"/>
      <c r="B30" s="94" t="s">
        <v>38</v>
      </c>
      <c r="C30" s="79">
        <v>9460</v>
      </c>
      <c r="D30" s="95">
        <f t="shared" si="0"/>
        <v>1515000</v>
      </c>
      <c r="E30" s="95">
        <f t="shared" si="0"/>
        <v>917750</v>
      </c>
      <c r="F30" s="82">
        <f t="shared" si="2"/>
        <v>9701.37420718816</v>
      </c>
      <c r="G30" s="98">
        <f>E30/D30*100</f>
        <v>60.57755775577558</v>
      </c>
      <c r="H30" s="84"/>
      <c r="I30" s="85"/>
      <c r="J30" s="84"/>
      <c r="K30" s="85"/>
      <c r="L30" s="84"/>
      <c r="M30" s="85"/>
      <c r="N30" s="97">
        <v>1515000</v>
      </c>
      <c r="O30" s="99">
        <v>917750</v>
      </c>
      <c r="P30" s="100"/>
      <c r="Q30" s="100"/>
    </row>
    <row r="31" spans="1:15" s="86" customFormat="1" ht="14.25" customHeight="1">
      <c r="A31" s="77"/>
      <c r="B31" s="78" t="s">
        <v>39</v>
      </c>
      <c r="C31" s="79"/>
      <c r="D31" s="89">
        <f t="shared" si="0"/>
        <v>2000000</v>
      </c>
      <c r="E31" s="90"/>
      <c r="F31" s="82"/>
      <c r="G31" s="88"/>
      <c r="H31" s="84">
        <v>2000000</v>
      </c>
      <c r="I31" s="85"/>
      <c r="J31" s="84"/>
      <c r="K31" s="85"/>
      <c r="L31" s="84"/>
      <c r="M31" s="85"/>
      <c r="N31" s="84"/>
      <c r="O31" s="85"/>
    </row>
    <row r="32" spans="1:15" s="66" customFormat="1" ht="18" customHeight="1">
      <c r="A32" s="87" t="s">
        <v>40</v>
      </c>
      <c r="B32" s="57" t="s">
        <v>41</v>
      </c>
      <c r="C32" s="58">
        <f>SUM(C33)</f>
        <v>197142</v>
      </c>
      <c r="D32" s="65">
        <f t="shared" si="0"/>
        <v>63000</v>
      </c>
      <c r="E32" s="60">
        <f t="shared" si="0"/>
        <v>24549</v>
      </c>
      <c r="F32" s="61">
        <f>E32/C32*100</f>
        <v>12.452445445414979</v>
      </c>
      <c r="G32" s="62">
        <f t="shared" si="3"/>
        <v>38.96666666666667</v>
      </c>
      <c r="H32" s="65">
        <f>SUM(H33)</f>
        <v>63000</v>
      </c>
      <c r="I32" s="64">
        <f>SUM(I33)</f>
        <v>24549</v>
      </c>
      <c r="J32" s="65"/>
      <c r="K32" s="64"/>
      <c r="L32" s="65"/>
      <c r="M32" s="64"/>
      <c r="N32" s="65"/>
      <c r="O32" s="64"/>
    </row>
    <row r="33" spans="1:15" s="76" customFormat="1" ht="15" customHeight="1">
      <c r="A33" s="67"/>
      <c r="B33" s="68" t="s">
        <v>21</v>
      </c>
      <c r="C33" s="69">
        <v>197142</v>
      </c>
      <c r="D33" s="74">
        <f t="shared" si="0"/>
        <v>63000</v>
      </c>
      <c r="E33" s="71">
        <f t="shared" si="0"/>
        <v>24549</v>
      </c>
      <c r="F33" s="72"/>
      <c r="G33" s="101">
        <f t="shared" si="3"/>
        <v>38.96666666666667</v>
      </c>
      <c r="H33" s="74">
        <v>63000</v>
      </c>
      <c r="I33" s="75">
        <v>24549</v>
      </c>
      <c r="J33" s="74"/>
      <c r="K33" s="75"/>
      <c r="L33" s="74"/>
      <c r="M33" s="75"/>
      <c r="N33" s="74"/>
      <c r="O33" s="75"/>
    </row>
    <row r="34" spans="1:15" s="86" customFormat="1" ht="13.5" hidden="1">
      <c r="A34" s="77"/>
      <c r="B34" s="93" t="s">
        <v>36</v>
      </c>
      <c r="C34" s="85"/>
      <c r="D34" s="70">
        <f t="shared" si="0"/>
        <v>0</v>
      </c>
      <c r="E34" s="71">
        <f t="shared" si="0"/>
        <v>0</v>
      </c>
      <c r="F34" s="82"/>
      <c r="G34" s="62" t="e">
        <f t="shared" si="3"/>
        <v>#DIV/0!</v>
      </c>
      <c r="H34" s="84"/>
      <c r="I34" s="85"/>
      <c r="J34" s="84"/>
      <c r="K34" s="85"/>
      <c r="L34" s="84"/>
      <c r="M34" s="85"/>
      <c r="N34" s="84"/>
      <c r="O34" s="85"/>
    </row>
    <row r="35" spans="1:15" s="86" customFormat="1" ht="36" hidden="1">
      <c r="A35" s="77"/>
      <c r="B35" s="94" t="s">
        <v>42</v>
      </c>
      <c r="C35" s="79"/>
      <c r="D35" s="70">
        <f t="shared" si="0"/>
        <v>0</v>
      </c>
      <c r="E35" s="71">
        <f t="shared" si="0"/>
        <v>0</v>
      </c>
      <c r="F35" s="82"/>
      <c r="G35" s="62" t="e">
        <f t="shared" si="3"/>
        <v>#DIV/0!</v>
      </c>
      <c r="H35" s="84"/>
      <c r="I35" s="85"/>
      <c r="J35" s="84"/>
      <c r="K35" s="85"/>
      <c r="L35" s="84"/>
      <c r="M35" s="85"/>
      <c r="N35" s="84"/>
      <c r="O35" s="85"/>
    </row>
    <row r="36" spans="1:15" s="86" customFormat="1" ht="12.75">
      <c r="A36" s="77"/>
      <c r="B36" s="78" t="s">
        <v>35</v>
      </c>
      <c r="C36" s="85"/>
      <c r="D36" s="97">
        <f t="shared" si="0"/>
        <v>7000</v>
      </c>
      <c r="E36" s="95">
        <f t="shared" si="0"/>
        <v>4000</v>
      </c>
      <c r="F36" s="82"/>
      <c r="G36" s="102">
        <f t="shared" si="3"/>
        <v>57.14285714285714</v>
      </c>
      <c r="H36" s="84">
        <v>7000</v>
      </c>
      <c r="I36" s="85">
        <v>4000</v>
      </c>
      <c r="J36" s="84"/>
      <c r="K36" s="85"/>
      <c r="L36" s="84"/>
      <c r="M36" s="85"/>
      <c r="N36" s="84"/>
      <c r="O36" s="85"/>
    </row>
    <row r="37" spans="1:15" s="86" customFormat="1" ht="12" customHeight="1">
      <c r="A37" s="103"/>
      <c r="B37" s="104" t="s">
        <v>27</v>
      </c>
      <c r="C37" s="105"/>
      <c r="D37" s="106">
        <f t="shared" si="0"/>
        <v>56000</v>
      </c>
      <c r="E37" s="107">
        <f t="shared" si="0"/>
        <v>20549</v>
      </c>
      <c r="F37" s="108"/>
      <c r="G37" s="109">
        <f t="shared" si="3"/>
        <v>36.69464285714285</v>
      </c>
      <c r="H37" s="110">
        <f>H33-H36</f>
        <v>56000</v>
      </c>
      <c r="I37" s="105">
        <f>I33-I36</f>
        <v>20549</v>
      </c>
      <c r="J37" s="110"/>
      <c r="K37" s="105"/>
      <c r="L37" s="110"/>
      <c r="M37" s="105"/>
      <c r="N37" s="110"/>
      <c r="O37" s="105"/>
    </row>
    <row r="38" spans="1:15" s="66" customFormat="1" ht="27" customHeight="1">
      <c r="A38" s="87" t="s">
        <v>43</v>
      </c>
      <c r="B38" s="57" t="s">
        <v>44</v>
      </c>
      <c r="C38" s="111">
        <f>SUM(C39:C47)</f>
        <v>9005875</v>
      </c>
      <c r="D38" s="59">
        <f t="shared" si="0"/>
        <v>22820040</v>
      </c>
      <c r="E38" s="60">
        <f t="shared" si="0"/>
        <v>6607890</v>
      </c>
      <c r="F38" s="61">
        <f aca="true" t="shared" si="5" ref="F38:F49">E38/C38*100</f>
        <v>73.37310366843866</v>
      </c>
      <c r="G38" s="62">
        <f t="shared" si="3"/>
        <v>28.956522425026428</v>
      </c>
      <c r="H38" s="65">
        <v>22782040</v>
      </c>
      <c r="I38" s="64">
        <v>6598893</v>
      </c>
      <c r="J38" s="65"/>
      <c r="K38" s="64"/>
      <c r="L38" s="65"/>
      <c r="M38" s="64"/>
      <c r="N38" s="65">
        <f>N39</f>
        <v>38000</v>
      </c>
      <c r="O38" s="64">
        <f>O39</f>
        <v>8997</v>
      </c>
    </row>
    <row r="39" spans="1:15" s="76" customFormat="1" ht="14.25" customHeight="1">
      <c r="A39" s="67"/>
      <c r="B39" s="68" t="s">
        <v>21</v>
      </c>
      <c r="C39" s="69">
        <v>5534630</v>
      </c>
      <c r="D39" s="70">
        <f t="shared" si="0"/>
        <v>10936040</v>
      </c>
      <c r="E39" s="71">
        <f t="shared" si="0"/>
        <v>2898188</v>
      </c>
      <c r="F39" s="72">
        <f t="shared" si="5"/>
        <v>52.36462057987617</v>
      </c>
      <c r="G39" s="73">
        <f t="shared" si="3"/>
        <v>26.501256396282386</v>
      </c>
      <c r="H39" s="74">
        <f>H38-H43</f>
        <v>10898040</v>
      </c>
      <c r="I39" s="75">
        <f>I38-I43</f>
        <v>2889191</v>
      </c>
      <c r="J39" s="74"/>
      <c r="K39" s="75"/>
      <c r="L39" s="74"/>
      <c r="M39" s="75"/>
      <c r="N39" s="74">
        <v>38000</v>
      </c>
      <c r="O39" s="75">
        <v>8997</v>
      </c>
    </row>
    <row r="40" spans="1:15" s="86" customFormat="1" ht="14.25" customHeight="1">
      <c r="A40" s="77"/>
      <c r="B40" s="78" t="s">
        <v>34</v>
      </c>
      <c r="C40" s="79"/>
      <c r="D40" s="89">
        <f t="shared" si="0"/>
        <v>6700</v>
      </c>
      <c r="E40" s="90">
        <f t="shared" si="0"/>
        <v>5791</v>
      </c>
      <c r="F40" s="82"/>
      <c r="G40" s="88">
        <f t="shared" si="3"/>
        <v>86.43283582089552</v>
      </c>
      <c r="H40" s="84">
        <v>6700</v>
      </c>
      <c r="I40" s="85">
        <v>5791</v>
      </c>
      <c r="J40" s="84"/>
      <c r="K40" s="85"/>
      <c r="L40" s="84"/>
      <c r="M40" s="85"/>
      <c r="N40" s="84"/>
      <c r="O40" s="85"/>
    </row>
    <row r="41" spans="1:15" s="86" customFormat="1" ht="11.25" customHeight="1">
      <c r="A41" s="77"/>
      <c r="B41" s="78" t="s">
        <v>35</v>
      </c>
      <c r="C41" s="79"/>
      <c r="D41" s="89">
        <f t="shared" si="0"/>
        <v>8800000</v>
      </c>
      <c r="E41" s="90">
        <f t="shared" si="0"/>
        <v>2500000</v>
      </c>
      <c r="F41" s="82"/>
      <c r="G41" s="88">
        <f t="shared" si="3"/>
        <v>28.40909090909091</v>
      </c>
      <c r="H41" s="84">
        <v>8800000</v>
      </c>
      <c r="I41" s="85">
        <v>2500000</v>
      </c>
      <c r="J41" s="84"/>
      <c r="K41" s="85"/>
      <c r="L41" s="84"/>
      <c r="M41" s="85"/>
      <c r="N41" s="84"/>
      <c r="O41" s="85"/>
    </row>
    <row r="42" spans="1:15" s="86" customFormat="1" ht="14.25" customHeight="1">
      <c r="A42" s="77"/>
      <c r="B42" s="78" t="s">
        <v>27</v>
      </c>
      <c r="C42" s="79"/>
      <c r="D42" s="89">
        <f t="shared" si="0"/>
        <v>2129340</v>
      </c>
      <c r="E42" s="90">
        <f t="shared" si="0"/>
        <v>392397</v>
      </c>
      <c r="F42" s="82"/>
      <c r="G42" s="88">
        <f t="shared" si="3"/>
        <v>18.428104483079263</v>
      </c>
      <c r="H42" s="84">
        <f>H39-H40-H41</f>
        <v>2091340</v>
      </c>
      <c r="I42" s="85">
        <f>I39-I41-I40</f>
        <v>383400</v>
      </c>
      <c r="J42" s="84"/>
      <c r="K42" s="85"/>
      <c r="L42" s="84"/>
      <c r="M42" s="85"/>
      <c r="N42" s="84">
        <v>38000</v>
      </c>
      <c r="O42" s="85">
        <v>8997</v>
      </c>
    </row>
    <row r="43" spans="1:15" s="76" customFormat="1" ht="14.25" customHeight="1">
      <c r="A43" s="67"/>
      <c r="B43" s="68" t="s">
        <v>30</v>
      </c>
      <c r="C43" s="69"/>
      <c r="D43" s="70">
        <f>H43+L43+N43+J43</f>
        <v>11884000</v>
      </c>
      <c r="E43" s="71">
        <f>I43+M43+O43+K43</f>
        <v>3709702</v>
      </c>
      <c r="F43" s="72" t="e">
        <f>E43/C43*100</f>
        <v>#DIV/0!</v>
      </c>
      <c r="G43" s="73">
        <f>E43/D43*100</f>
        <v>31.215937394816564</v>
      </c>
      <c r="H43" s="74">
        <f>H44+H45+H47</f>
        <v>11884000</v>
      </c>
      <c r="I43" s="92">
        <f>I44+I45+I47</f>
        <v>3709702</v>
      </c>
      <c r="J43" s="74"/>
      <c r="K43" s="75"/>
      <c r="L43" s="74"/>
      <c r="M43" s="75"/>
      <c r="N43" s="74"/>
      <c r="O43" s="75"/>
    </row>
    <row r="44" spans="1:15" s="86" customFormat="1" ht="12">
      <c r="A44" s="77"/>
      <c r="B44" s="78" t="s">
        <v>45</v>
      </c>
      <c r="C44" s="79">
        <v>515496</v>
      </c>
      <c r="D44" s="89">
        <f t="shared" si="0"/>
        <v>800000</v>
      </c>
      <c r="E44" s="90">
        <f t="shared" si="0"/>
        <v>262130</v>
      </c>
      <c r="F44" s="82">
        <f t="shared" si="5"/>
        <v>50.85005509257103</v>
      </c>
      <c r="G44" s="88">
        <f t="shared" si="3"/>
        <v>32.76625</v>
      </c>
      <c r="H44" s="84">
        <v>800000</v>
      </c>
      <c r="I44" s="85">
        <v>262130</v>
      </c>
      <c r="J44" s="84"/>
      <c r="K44" s="85"/>
      <c r="L44" s="84"/>
      <c r="M44" s="85"/>
      <c r="N44" s="84"/>
      <c r="O44" s="85"/>
    </row>
    <row r="45" spans="1:15" s="86" customFormat="1" ht="12">
      <c r="A45" s="77"/>
      <c r="B45" s="78" t="s">
        <v>31</v>
      </c>
      <c r="C45" s="79">
        <v>2335749</v>
      </c>
      <c r="D45" s="89">
        <f t="shared" si="0"/>
        <v>7800000</v>
      </c>
      <c r="E45" s="90">
        <f t="shared" si="0"/>
        <v>3263572</v>
      </c>
      <c r="F45" s="82">
        <f t="shared" si="5"/>
        <v>139.72271849415327</v>
      </c>
      <c r="G45" s="88">
        <f t="shared" si="3"/>
        <v>41.840666666666664</v>
      </c>
      <c r="H45" s="84">
        <v>7800000</v>
      </c>
      <c r="I45" s="85">
        <v>3263572</v>
      </c>
      <c r="J45" s="84"/>
      <c r="K45" s="85"/>
      <c r="L45" s="84"/>
      <c r="M45" s="85"/>
      <c r="N45" s="84"/>
      <c r="O45" s="85"/>
    </row>
    <row r="46" spans="1:15" s="86" customFormat="1" ht="12">
      <c r="A46" s="77"/>
      <c r="B46" s="78" t="s">
        <v>46</v>
      </c>
      <c r="C46" s="79"/>
      <c r="D46" s="89">
        <f t="shared" si="0"/>
        <v>1000000</v>
      </c>
      <c r="E46" s="90"/>
      <c r="F46" s="82"/>
      <c r="G46" s="88"/>
      <c r="H46" s="84">
        <v>1000000</v>
      </c>
      <c r="I46" s="85"/>
      <c r="J46" s="84"/>
      <c r="K46" s="85"/>
      <c r="L46" s="84"/>
      <c r="M46" s="85"/>
      <c r="N46" s="84"/>
      <c r="O46" s="85"/>
    </row>
    <row r="47" spans="1:15" s="86" customFormat="1" ht="15" customHeight="1">
      <c r="A47" s="103"/>
      <c r="B47" s="104" t="s">
        <v>39</v>
      </c>
      <c r="C47" s="112">
        <v>620000</v>
      </c>
      <c r="D47" s="113">
        <f aca="true" t="shared" si="6" ref="D47:E53">H47+L47+N47+J47</f>
        <v>3284000</v>
      </c>
      <c r="E47" s="114">
        <f t="shared" si="6"/>
        <v>184000</v>
      </c>
      <c r="F47" s="108">
        <f t="shared" si="5"/>
        <v>29.677419354838708</v>
      </c>
      <c r="G47" s="115">
        <f t="shared" si="3"/>
        <v>5.602923264311815</v>
      </c>
      <c r="H47" s="110">
        <v>3284000</v>
      </c>
      <c r="I47" s="105">
        <v>184000</v>
      </c>
      <c r="J47" s="110"/>
      <c r="K47" s="105"/>
      <c r="L47" s="110"/>
      <c r="M47" s="105"/>
      <c r="N47" s="110"/>
      <c r="O47" s="105"/>
    </row>
    <row r="48" spans="1:15" s="66" customFormat="1" ht="24.75" customHeight="1">
      <c r="A48" s="116" t="s">
        <v>47</v>
      </c>
      <c r="B48" s="57" t="s">
        <v>48</v>
      </c>
      <c r="C48" s="58">
        <f>C49+C55+C57</f>
        <v>871686</v>
      </c>
      <c r="D48" s="59">
        <f t="shared" si="6"/>
        <v>3674917</v>
      </c>
      <c r="E48" s="60">
        <f t="shared" si="6"/>
        <v>1096139</v>
      </c>
      <c r="F48" s="61">
        <f t="shared" si="5"/>
        <v>125.74929504431643</v>
      </c>
      <c r="G48" s="62">
        <f t="shared" si="3"/>
        <v>29.827585221652626</v>
      </c>
      <c r="H48" s="65">
        <v>2987700</v>
      </c>
      <c r="I48" s="64">
        <v>792344</v>
      </c>
      <c r="J48" s="65">
        <v>200000</v>
      </c>
      <c r="K48" s="64">
        <v>80956</v>
      </c>
      <c r="L48" s="65">
        <v>16600</v>
      </c>
      <c r="M48" s="64">
        <v>3060</v>
      </c>
      <c r="N48" s="65">
        <v>470617</v>
      </c>
      <c r="O48" s="64">
        <v>219779</v>
      </c>
    </row>
    <row r="49" spans="1:15" s="76" customFormat="1" ht="16.5" customHeight="1">
      <c r="A49" s="67"/>
      <c r="B49" s="68" t="s">
        <v>21</v>
      </c>
      <c r="C49" s="69">
        <v>728057</v>
      </c>
      <c r="D49" s="70">
        <f t="shared" si="6"/>
        <v>3234917</v>
      </c>
      <c r="E49" s="71">
        <f t="shared" si="6"/>
        <v>980489</v>
      </c>
      <c r="F49" s="72">
        <f t="shared" si="5"/>
        <v>134.67201057060092</v>
      </c>
      <c r="G49" s="73">
        <f t="shared" si="3"/>
        <v>30.30955662850082</v>
      </c>
      <c r="H49" s="74">
        <f aca="true" t="shared" si="7" ref="H49:O49">H48-H54</f>
        <v>2587700</v>
      </c>
      <c r="I49" s="75">
        <f t="shared" si="7"/>
        <v>716694</v>
      </c>
      <c r="J49" s="74">
        <f t="shared" si="7"/>
        <v>200000</v>
      </c>
      <c r="K49" s="75">
        <v>80956</v>
      </c>
      <c r="L49" s="74">
        <f t="shared" si="7"/>
        <v>16600</v>
      </c>
      <c r="M49" s="75">
        <v>3060</v>
      </c>
      <c r="N49" s="74">
        <f t="shared" si="7"/>
        <v>430617</v>
      </c>
      <c r="O49" s="75">
        <f t="shared" si="7"/>
        <v>179779</v>
      </c>
    </row>
    <row r="50" spans="1:15" s="86" customFormat="1" ht="13.5" customHeight="1">
      <c r="A50" s="77"/>
      <c r="B50" s="78" t="s">
        <v>34</v>
      </c>
      <c r="C50" s="79"/>
      <c r="D50" s="89">
        <f t="shared" si="6"/>
        <v>456872</v>
      </c>
      <c r="E50" s="90">
        <f t="shared" si="6"/>
        <v>218034</v>
      </c>
      <c r="F50" s="82"/>
      <c r="G50" s="88">
        <f t="shared" si="3"/>
        <v>47.72321350400112</v>
      </c>
      <c r="H50" s="84">
        <v>24700</v>
      </c>
      <c r="I50" s="85">
        <v>452</v>
      </c>
      <c r="J50" s="84">
        <v>151165</v>
      </c>
      <c r="K50" s="85">
        <v>72255</v>
      </c>
      <c r="L50" s="84"/>
      <c r="M50" s="85"/>
      <c r="N50" s="84">
        <v>281007</v>
      </c>
      <c r="O50" s="85">
        <v>145327</v>
      </c>
    </row>
    <row r="51" spans="1:15" s="86" customFormat="1" ht="13.5" customHeight="1">
      <c r="A51" s="77"/>
      <c r="B51" s="78" t="s">
        <v>27</v>
      </c>
      <c r="C51" s="79"/>
      <c r="D51" s="89">
        <f t="shared" si="6"/>
        <v>2778045</v>
      </c>
      <c r="E51" s="90">
        <f t="shared" si="6"/>
        <v>762455</v>
      </c>
      <c r="F51" s="82"/>
      <c r="G51" s="88">
        <f t="shared" si="3"/>
        <v>27.44573971983895</v>
      </c>
      <c r="H51" s="84">
        <f>H49-H50</f>
        <v>2563000</v>
      </c>
      <c r="I51" s="85">
        <f>I49-I50</f>
        <v>716242</v>
      </c>
      <c r="J51" s="84">
        <f>J49-J50</f>
        <v>48835</v>
      </c>
      <c r="K51" s="85">
        <f>K49-K50</f>
        <v>8701</v>
      </c>
      <c r="L51" s="84">
        <v>16600</v>
      </c>
      <c r="M51" s="85">
        <v>3060</v>
      </c>
      <c r="N51" s="84">
        <f>N49-N50</f>
        <v>149610</v>
      </c>
      <c r="O51" s="85">
        <f>O49-O50</f>
        <v>34452</v>
      </c>
    </row>
    <row r="52" spans="1:15" s="86" customFormat="1" ht="12">
      <c r="A52" s="77"/>
      <c r="B52" s="93" t="s">
        <v>49</v>
      </c>
      <c r="C52" s="79"/>
      <c r="D52" s="117"/>
      <c r="E52" s="95"/>
      <c r="F52" s="82"/>
      <c r="G52" s="98"/>
      <c r="H52" s="84"/>
      <c r="I52" s="85"/>
      <c r="J52" s="84"/>
      <c r="K52" s="85"/>
      <c r="L52" s="84"/>
      <c r="M52" s="85"/>
      <c r="N52" s="84"/>
      <c r="O52" s="85"/>
    </row>
    <row r="53" spans="1:15" s="123" customFormat="1" ht="22.5" customHeight="1">
      <c r="A53" s="118"/>
      <c r="B53" s="94" t="s">
        <v>38</v>
      </c>
      <c r="C53" s="119">
        <v>16977</v>
      </c>
      <c r="D53" s="117">
        <f t="shared" si="6"/>
        <v>16600</v>
      </c>
      <c r="E53" s="95">
        <f t="shared" si="6"/>
        <v>3060</v>
      </c>
      <c r="F53" s="120">
        <f>E53/C53*100</f>
        <v>18.024385933910587</v>
      </c>
      <c r="G53" s="98">
        <f t="shared" si="3"/>
        <v>18.433734939759034</v>
      </c>
      <c r="H53" s="121"/>
      <c r="I53" s="122"/>
      <c r="J53" s="121"/>
      <c r="K53" s="122"/>
      <c r="L53" s="121">
        <v>16600</v>
      </c>
      <c r="M53" s="122">
        <v>3060</v>
      </c>
      <c r="N53" s="121"/>
      <c r="O53" s="122"/>
    </row>
    <row r="54" spans="1:15" s="76" customFormat="1" ht="15.75" customHeight="1">
      <c r="A54" s="67"/>
      <c r="B54" s="68" t="s">
        <v>30</v>
      </c>
      <c r="C54" s="69"/>
      <c r="D54" s="70">
        <f>H54+L54+N54+J54</f>
        <v>440000</v>
      </c>
      <c r="E54" s="71">
        <f>I54+M54+O54+K54</f>
        <v>115650</v>
      </c>
      <c r="F54" s="72" t="e">
        <f>E54/C54*100</f>
        <v>#DIV/0!</v>
      </c>
      <c r="G54" s="73">
        <f>E54/D54*100</f>
        <v>26.284090909090907</v>
      </c>
      <c r="H54" s="74">
        <f>SUM(H55:H57)</f>
        <v>400000</v>
      </c>
      <c r="I54" s="75">
        <f>SUM(I55:I57)</f>
        <v>75650</v>
      </c>
      <c r="J54" s="74"/>
      <c r="K54" s="75"/>
      <c r="L54" s="74"/>
      <c r="M54" s="75"/>
      <c r="N54" s="74">
        <f>SUM(N55:N57)</f>
        <v>40000</v>
      </c>
      <c r="O54" s="75">
        <f>SUM(O55:O57)</f>
        <v>40000</v>
      </c>
    </row>
    <row r="55" spans="1:15" s="86" customFormat="1" ht="12" customHeight="1">
      <c r="A55" s="77"/>
      <c r="B55" s="78" t="s">
        <v>45</v>
      </c>
      <c r="C55" s="79">
        <v>3629</v>
      </c>
      <c r="D55" s="89">
        <f aca="true" t="shared" si="8" ref="D55:E62">H55+L55+N55+J55</f>
        <v>40000</v>
      </c>
      <c r="E55" s="90">
        <f t="shared" si="8"/>
        <v>40000</v>
      </c>
      <c r="F55" s="82">
        <f>E55/C55*100</f>
        <v>1102.2320198401762</v>
      </c>
      <c r="G55" s="88">
        <f>E55/D55*100</f>
        <v>100</v>
      </c>
      <c r="H55" s="84"/>
      <c r="I55" s="85"/>
      <c r="J55" s="84"/>
      <c r="K55" s="85"/>
      <c r="L55" s="84"/>
      <c r="M55" s="85"/>
      <c r="N55" s="84">
        <v>40000</v>
      </c>
      <c r="O55" s="85">
        <v>40000</v>
      </c>
    </row>
    <row r="56" spans="1:15" s="86" customFormat="1" ht="12.75" customHeight="1">
      <c r="A56" s="77"/>
      <c r="B56" s="78" t="s">
        <v>31</v>
      </c>
      <c r="C56" s="79"/>
      <c r="D56" s="89">
        <f t="shared" si="8"/>
        <v>400000</v>
      </c>
      <c r="E56" s="90">
        <f t="shared" si="8"/>
        <v>75650</v>
      </c>
      <c r="F56" s="82" t="e">
        <f>E56/C56*100</f>
        <v>#DIV/0!</v>
      </c>
      <c r="G56" s="88">
        <f>E56/D56*100</f>
        <v>18.912499999999998</v>
      </c>
      <c r="H56" s="84">
        <v>400000</v>
      </c>
      <c r="I56" s="85">
        <v>75650</v>
      </c>
      <c r="J56" s="84"/>
      <c r="K56" s="85"/>
      <c r="L56" s="84"/>
      <c r="M56" s="85"/>
      <c r="N56" s="84"/>
      <c r="O56" s="85"/>
    </row>
    <row r="57" spans="1:15" s="86" customFormat="1" ht="12.75" customHeight="1" hidden="1">
      <c r="A57" s="77"/>
      <c r="B57" s="78" t="s">
        <v>39</v>
      </c>
      <c r="C57" s="79">
        <v>140000</v>
      </c>
      <c r="D57" s="89">
        <f t="shared" si="8"/>
        <v>0</v>
      </c>
      <c r="E57" s="90">
        <f t="shared" si="8"/>
        <v>0</v>
      </c>
      <c r="F57" s="124" t="s">
        <v>23</v>
      </c>
      <c r="G57" s="83" t="s">
        <v>23</v>
      </c>
      <c r="H57" s="84"/>
      <c r="I57" s="85"/>
      <c r="J57" s="84"/>
      <c r="K57" s="85"/>
      <c r="L57" s="84"/>
      <c r="M57" s="85"/>
      <c r="N57" s="84"/>
      <c r="O57" s="105"/>
    </row>
    <row r="58" spans="1:15" s="66" customFormat="1" ht="24.75" customHeight="1">
      <c r="A58" s="116" t="s">
        <v>50</v>
      </c>
      <c r="B58" s="125" t="s">
        <v>51</v>
      </c>
      <c r="C58" s="58">
        <f>C59+C67+C68</f>
        <v>21287464</v>
      </c>
      <c r="D58" s="59">
        <f t="shared" si="8"/>
        <v>33074937</v>
      </c>
      <c r="E58" s="60">
        <f t="shared" si="8"/>
        <v>15205641</v>
      </c>
      <c r="F58" s="61">
        <f aca="true" t="shared" si="9" ref="F58:F69">E58/C58*100</f>
        <v>71.43002567144681</v>
      </c>
      <c r="G58" s="62">
        <f t="shared" si="3"/>
        <v>45.9733029876973</v>
      </c>
      <c r="H58" s="65">
        <v>27482400</v>
      </c>
      <c r="I58" s="64">
        <v>12456390</v>
      </c>
      <c r="J58" s="65">
        <v>4545137</v>
      </c>
      <c r="K58" s="64">
        <v>2154020</v>
      </c>
      <c r="L58" s="65">
        <v>770400</v>
      </c>
      <c r="M58" s="91">
        <v>430381</v>
      </c>
      <c r="N58" s="65">
        <v>277000</v>
      </c>
      <c r="O58" s="64">
        <v>164850</v>
      </c>
    </row>
    <row r="59" spans="1:15" s="76" customFormat="1" ht="13.5" customHeight="1">
      <c r="A59" s="67"/>
      <c r="B59" s="68" t="s">
        <v>21</v>
      </c>
      <c r="C59" s="69">
        <v>20748086</v>
      </c>
      <c r="D59" s="70">
        <f t="shared" si="8"/>
        <v>30901312</v>
      </c>
      <c r="E59" s="71">
        <f t="shared" si="8"/>
        <v>14859596</v>
      </c>
      <c r="F59" s="72">
        <f t="shared" si="9"/>
        <v>71.61911705976156</v>
      </c>
      <c r="G59" s="73">
        <f t="shared" si="3"/>
        <v>48.087265679852045</v>
      </c>
      <c r="H59" s="74">
        <f aca="true" t="shared" si="10" ref="H59:O59">H58-H66</f>
        <v>25308775</v>
      </c>
      <c r="I59" s="75">
        <f t="shared" si="10"/>
        <v>12110345</v>
      </c>
      <c r="J59" s="74">
        <f t="shared" si="10"/>
        <v>4545137</v>
      </c>
      <c r="K59" s="75">
        <f t="shared" si="10"/>
        <v>2154020</v>
      </c>
      <c r="L59" s="74">
        <f t="shared" si="10"/>
        <v>770400</v>
      </c>
      <c r="M59" s="92">
        <f t="shared" si="10"/>
        <v>430381</v>
      </c>
      <c r="N59" s="74">
        <f t="shared" si="10"/>
        <v>277000</v>
      </c>
      <c r="O59" s="75">
        <f t="shared" si="10"/>
        <v>164850</v>
      </c>
    </row>
    <row r="60" spans="1:15" s="86" customFormat="1" ht="13.5" customHeight="1">
      <c r="A60" s="77"/>
      <c r="B60" s="78" t="s">
        <v>34</v>
      </c>
      <c r="C60" s="79"/>
      <c r="D60" s="89">
        <f t="shared" si="8"/>
        <v>18259573</v>
      </c>
      <c r="E60" s="90">
        <f t="shared" si="8"/>
        <v>8848399</v>
      </c>
      <c r="F60" s="82"/>
      <c r="G60" s="88">
        <f t="shared" si="3"/>
        <v>48.45895903480328</v>
      </c>
      <c r="H60" s="84">
        <v>15945789</v>
      </c>
      <c r="I60" s="85">
        <v>7591618</v>
      </c>
      <c r="J60" s="84">
        <v>1285000</v>
      </c>
      <c r="K60" s="85">
        <v>676430</v>
      </c>
      <c r="L60" s="84">
        <v>770400</v>
      </c>
      <c r="M60" s="126">
        <v>430381</v>
      </c>
      <c r="N60" s="84">
        <v>258384</v>
      </c>
      <c r="O60" s="85">
        <v>149970</v>
      </c>
    </row>
    <row r="61" spans="1:15" s="86" customFormat="1" ht="12.75" customHeight="1">
      <c r="A61" s="77"/>
      <c r="B61" s="78" t="s">
        <v>35</v>
      </c>
      <c r="C61" s="79"/>
      <c r="D61" s="89">
        <f t="shared" si="8"/>
        <v>2473164</v>
      </c>
      <c r="E61" s="90">
        <f t="shared" si="8"/>
        <v>1400580</v>
      </c>
      <c r="F61" s="82"/>
      <c r="G61" s="88">
        <f t="shared" si="3"/>
        <v>56.63110088938703</v>
      </c>
      <c r="H61" s="84">
        <v>860000</v>
      </c>
      <c r="I61" s="85">
        <v>594000</v>
      </c>
      <c r="J61" s="84">
        <v>1613164</v>
      </c>
      <c r="K61" s="85">
        <v>806580</v>
      </c>
      <c r="L61" s="84"/>
      <c r="M61" s="126"/>
      <c r="N61" s="84"/>
      <c r="O61" s="85"/>
    </row>
    <row r="62" spans="1:15" s="86" customFormat="1" ht="11.25" customHeight="1">
      <c r="A62" s="77"/>
      <c r="B62" s="78" t="s">
        <v>27</v>
      </c>
      <c r="C62" s="79"/>
      <c r="D62" s="89">
        <f t="shared" si="8"/>
        <v>10168575</v>
      </c>
      <c r="E62" s="90">
        <f t="shared" si="8"/>
        <v>4610617</v>
      </c>
      <c r="F62" s="82"/>
      <c r="G62" s="88">
        <f t="shared" si="3"/>
        <v>45.34182026488471</v>
      </c>
      <c r="H62" s="84">
        <f>H59-H61-H60</f>
        <v>8502986</v>
      </c>
      <c r="I62" s="85">
        <f>I59-I61-I60</f>
        <v>3924727</v>
      </c>
      <c r="J62" s="84">
        <f>J59-J60-J61</f>
        <v>1646973</v>
      </c>
      <c r="K62" s="85">
        <f>K59-K61-K60</f>
        <v>671010</v>
      </c>
      <c r="L62" s="84"/>
      <c r="M62" s="126"/>
      <c r="N62" s="84">
        <f>N59-N60</f>
        <v>18616</v>
      </c>
      <c r="O62" s="85">
        <f>O59-O60</f>
        <v>14880</v>
      </c>
    </row>
    <row r="63" spans="1:15" s="86" customFormat="1" ht="12">
      <c r="A63" s="77"/>
      <c r="B63" s="93" t="s">
        <v>49</v>
      </c>
      <c r="C63" s="79"/>
      <c r="D63" s="89"/>
      <c r="E63" s="90"/>
      <c r="F63" s="82"/>
      <c r="G63" s="88"/>
      <c r="H63" s="84"/>
      <c r="I63" s="85"/>
      <c r="J63" s="84"/>
      <c r="K63" s="85"/>
      <c r="L63" s="84"/>
      <c r="M63" s="126"/>
      <c r="N63" s="84"/>
      <c r="O63" s="85"/>
    </row>
    <row r="64" spans="1:15" s="86" customFormat="1" ht="22.5" customHeight="1">
      <c r="A64" s="77"/>
      <c r="B64" s="94" t="s">
        <v>38</v>
      </c>
      <c r="C64" s="79">
        <v>9460</v>
      </c>
      <c r="D64" s="95">
        <f aca="true" t="shared" si="11" ref="D64:E86">H64+L64+N64+J64</f>
        <v>8000</v>
      </c>
      <c r="E64" s="95">
        <f t="shared" si="11"/>
        <v>4351</v>
      </c>
      <c r="F64" s="82">
        <f t="shared" si="9"/>
        <v>45.99365750528541</v>
      </c>
      <c r="G64" s="88">
        <f>E64/D64*100</f>
        <v>54.3875</v>
      </c>
      <c r="H64" s="84"/>
      <c r="I64" s="85"/>
      <c r="J64" s="84"/>
      <c r="K64" s="85"/>
      <c r="L64" s="84"/>
      <c r="M64" s="85"/>
      <c r="N64" s="84">
        <v>8000</v>
      </c>
      <c r="O64" s="85">
        <v>4351</v>
      </c>
    </row>
    <row r="65" spans="1:15" s="86" customFormat="1" ht="14.25" customHeight="1">
      <c r="A65" s="77"/>
      <c r="B65" s="94" t="s">
        <v>37</v>
      </c>
      <c r="C65" s="79"/>
      <c r="D65" s="95">
        <f t="shared" si="11"/>
        <v>1613164</v>
      </c>
      <c r="E65" s="95">
        <f t="shared" si="11"/>
        <v>806580</v>
      </c>
      <c r="F65" s="82"/>
      <c r="G65" s="88">
        <f>E65/D65*100</f>
        <v>49.99987602004508</v>
      </c>
      <c r="H65" s="84"/>
      <c r="I65" s="85"/>
      <c r="J65" s="97">
        <v>1613164</v>
      </c>
      <c r="K65" s="99">
        <v>806580</v>
      </c>
      <c r="L65" s="84"/>
      <c r="M65" s="85"/>
      <c r="N65" s="84"/>
      <c r="O65" s="85"/>
    </row>
    <row r="66" spans="1:15" s="76" customFormat="1" ht="15" customHeight="1">
      <c r="A66" s="67"/>
      <c r="B66" s="68" t="s">
        <v>30</v>
      </c>
      <c r="C66" s="69"/>
      <c r="D66" s="70">
        <f>H66+L66+N66+J66</f>
        <v>2173625</v>
      </c>
      <c r="E66" s="71">
        <f>I66+M66+O66+K66</f>
        <v>346045</v>
      </c>
      <c r="F66" s="72" t="e">
        <f>E66/C66*100</f>
        <v>#DIV/0!</v>
      </c>
      <c r="G66" s="73">
        <f>E66/D66*100</f>
        <v>15.92017942377365</v>
      </c>
      <c r="H66" s="74">
        <f>SUM(H67:H68)</f>
        <v>2173625</v>
      </c>
      <c r="I66" s="75">
        <f>SUM(I67:I68)</f>
        <v>346045</v>
      </c>
      <c r="J66" s="74"/>
      <c r="K66" s="75"/>
      <c r="L66" s="74"/>
      <c r="M66" s="75"/>
      <c r="N66" s="74"/>
      <c r="O66" s="75"/>
    </row>
    <row r="67" spans="1:15" s="86" customFormat="1" ht="12">
      <c r="A67" s="77"/>
      <c r="B67" s="78" t="s">
        <v>45</v>
      </c>
      <c r="C67" s="79">
        <v>539378</v>
      </c>
      <c r="D67" s="89">
        <f t="shared" si="11"/>
        <v>978625</v>
      </c>
      <c r="E67" s="90">
        <f t="shared" si="11"/>
        <v>168419</v>
      </c>
      <c r="F67" s="82">
        <f t="shared" si="9"/>
        <v>31.224669897548658</v>
      </c>
      <c r="G67" s="88">
        <f t="shared" si="3"/>
        <v>17.20975858985822</v>
      </c>
      <c r="H67" s="84">
        <v>978625</v>
      </c>
      <c r="I67" s="85">
        <v>168419</v>
      </c>
      <c r="J67" s="84"/>
      <c r="K67" s="85"/>
      <c r="L67" s="84"/>
      <c r="M67" s="85"/>
      <c r="N67" s="84"/>
      <c r="O67" s="85"/>
    </row>
    <row r="68" spans="1:15" s="86" customFormat="1" ht="12" customHeight="1">
      <c r="A68" s="103"/>
      <c r="B68" s="104" t="s">
        <v>52</v>
      </c>
      <c r="C68" s="112"/>
      <c r="D68" s="113">
        <f t="shared" si="11"/>
        <v>1195000</v>
      </c>
      <c r="E68" s="114">
        <f t="shared" si="11"/>
        <v>177626</v>
      </c>
      <c r="F68" s="108" t="e">
        <f t="shared" si="9"/>
        <v>#DIV/0!</v>
      </c>
      <c r="G68" s="115">
        <f>E68/D68*100</f>
        <v>14.864100418410043</v>
      </c>
      <c r="H68" s="110">
        <v>1195000</v>
      </c>
      <c r="I68" s="105">
        <v>177626</v>
      </c>
      <c r="J68" s="110"/>
      <c r="K68" s="105"/>
      <c r="L68" s="110"/>
      <c r="M68" s="105"/>
      <c r="N68" s="110"/>
      <c r="O68" s="105"/>
    </row>
    <row r="69" spans="1:15" s="66" customFormat="1" ht="78" customHeight="1">
      <c r="A69" s="87" t="s">
        <v>53</v>
      </c>
      <c r="B69" s="57" t="s">
        <v>54</v>
      </c>
      <c r="C69" s="58">
        <f>SUM(C70)</f>
        <v>150745</v>
      </c>
      <c r="D69" s="59">
        <f t="shared" si="11"/>
        <v>15917</v>
      </c>
      <c r="E69" s="60">
        <f t="shared" si="11"/>
        <v>3971</v>
      </c>
      <c r="F69" s="61">
        <f t="shared" si="9"/>
        <v>2.6342498922020634</v>
      </c>
      <c r="G69" s="62">
        <f t="shared" si="3"/>
        <v>24.948168624740845</v>
      </c>
      <c r="H69" s="65"/>
      <c r="I69" s="64"/>
      <c r="J69" s="127"/>
      <c r="K69" s="128"/>
      <c r="L69" s="127">
        <f>SUM(L70)</f>
        <v>15917</v>
      </c>
      <c r="M69" s="128">
        <f>SUM(M70)</f>
        <v>3971</v>
      </c>
      <c r="N69" s="127"/>
      <c r="O69" s="129"/>
    </row>
    <row r="70" spans="1:15" s="76" customFormat="1" ht="13.5" customHeight="1">
      <c r="A70" s="67"/>
      <c r="B70" s="68" t="s">
        <v>21</v>
      </c>
      <c r="C70" s="69">
        <v>150745</v>
      </c>
      <c r="D70" s="70">
        <f t="shared" si="11"/>
        <v>15917</v>
      </c>
      <c r="E70" s="130">
        <f t="shared" si="11"/>
        <v>3971</v>
      </c>
      <c r="F70" s="72"/>
      <c r="G70" s="73">
        <f t="shared" si="3"/>
        <v>24.948168624740845</v>
      </c>
      <c r="H70" s="74"/>
      <c r="I70" s="75"/>
      <c r="J70" s="74"/>
      <c r="K70" s="75"/>
      <c r="L70" s="74">
        <v>15917</v>
      </c>
      <c r="M70" s="75">
        <v>3971</v>
      </c>
      <c r="N70" s="74"/>
      <c r="O70" s="75"/>
    </row>
    <row r="71" spans="1:15" s="66" customFormat="1" ht="22.5" customHeight="1" hidden="1">
      <c r="A71" s="87" t="s">
        <v>55</v>
      </c>
      <c r="B71" s="57" t="s">
        <v>56</v>
      </c>
      <c r="C71" s="58">
        <f>SUM(C72)</f>
        <v>150745</v>
      </c>
      <c r="D71" s="59">
        <f t="shared" si="11"/>
        <v>0</v>
      </c>
      <c r="E71" s="131">
        <f t="shared" si="11"/>
        <v>0</v>
      </c>
      <c r="F71" s="72">
        <f>E71/C71*100</f>
        <v>0</v>
      </c>
      <c r="G71" s="132" t="e">
        <f t="shared" si="3"/>
        <v>#DIV/0!</v>
      </c>
      <c r="H71" s="65"/>
      <c r="I71" s="64"/>
      <c r="J71" s="65"/>
      <c r="K71" s="64"/>
      <c r="L71" s="65"/>
      <c r="M71" s="64"/>
      <c r="N71" s="65">
        <f>SUM(N72)</f>
        <v>0</v>
      </c>
      <c r="O71" s="64">
        <f>SUM(O72)</f>
        <v>0</v>
      </c>
    </row>
    <row r="72" spans="1:15" s="86" customFormat="1" ht="12.75" customHeight="1" hidden="1">
      <c r="A72" s="77"/>
      <c r="B72" s="78" t="s">
        <v>26</v>
      </c>
      <c r="C72" s="79">
        <v>150745</v>
      </c>
      <c r="D72" s="89">
        <f t="shared" si="11"/>
        <v>0</v>
      </c>
      <c r="E72" s="133">
        <f t="shared" si="11"/>
        <v>0</v>
      </c>
      <c r="F72" s="82"/>
      <c r="G72" s="132" t="e">
        <f t="shared" si="3"/>
        <v>#DIV/0!</v>
      </c>
      <c r="H72" s="84"/>
      <c r="I72" s="85"/>
      <c r="J72" s="84"/>
      <c r="K72" s="85"/>
      <c r="L72" s="84"/>
      <c r="M72" s="85">
        <v>0</v>
      </c>
      <c r="N72" s="84"/>
      <c r="O72" s="85">
        <v>0</v>
      </c>
    </row>
    <row r="73" spans="1:15" s="86" customFormat="1" ht="12" customHeight="1">
      <c r="A73" s="77"/>
      <c r="B73" s="78" t="s">
        <v>34</v>
      </c>
      <c r="C73" s="79"/>
      <c r="D73" s="89">
        <f>L73</f>
        <v>13998</v>
      </c>
      <c r="E73" s="133">
        <f>M73</f>
        <v>3971</v>
      </c>
      <c r="F73" s="82"/>
      <c r="G73" s="88">
        <f t="shared" si="3"/>
        <v>28.36833833404772</v>
      </c>
      <c r="H73" s="84"/>
      <c r="I73" s="85"/>
      <c r="J73" s="84"/>
      <c r="K73" s="85"/>
      <c r="L73" s="84">
        <v>13998</v>
      </c>
      <c r="M73" s="85">
        <v>3971</v>
      </c>
      <c r="N73" s="84"/>
      <c r="O73" s="85"/>
    </row>
    <row r="74" spans="1:15" s="86" customFormat="1" ht="11.25" customHeight="1">
      <c r="A74" s="77"/>
      <c r="B74" s="78" t="s">
        <v>27</v>
      </c>
      <c r="C74" s="79"/>
      <c r="D74" s="89">
        <f>L74</f>
        <v>1919</v>
      </c>
      <c r="E74" s="133"/>
      <c r="F74" s="82"/>
      <c r="G74" s="88"/>
      <c r="H74" s="84"/>
      <c r="I74" s="85"/>
      <c r="J74" s="84"/>
      <c r="K74" s="85"/>
      <c r="L74" s="84">
        <v>1919</v>
      </c>
      <c r="M74" s="85"/>
      <c r="N74" s="84"/>
      <c r="O74" s="85"/>
    </row>
    <row r="75" spans="1:15" s="66" customFormat="1" ht="39.75" customHeight="1">
      <c r="A75" s="87" t="s">
        <v>57</v>
      </c>
      <c r="B75" s="57" t="s">
        <v>58</v>
      </c>
      <c r="C75" s="58">
        <f>SUM(C76:C83)</f>
        <v>21696179</v>
      </c>
      <c r="D75" s="59">
        <f t="shared" si="11"/>
        <v>10131938</v>
      </c>
      <c r="E75" s="60">
        <f t="shared" si="11"/>
        <v>4480421</v>
      </c>
      <c r="F75" s="61">
        <f>E75/C75*100</f>
        <v>20.65073762527494</v>
      </c>
      <c r="G75" s="62">
        <f aca="true" t="shared" si="12" ref="G75:G89">E75/D75*100</f>
        <v>44.22077000471184</v>
      </c>
      <c r="H75" s="65">
        <v>678000</v>
      </c>
      <c r="I75" s="64">
        <v>24449</v>
      </c>
      <c r="J75" s="65">
        <v>1544000</v>
      </c>
      <c r="K75" s="64">
        <v>600000</v>
      </c>
      <c r="L75" s="65">
        <v>8000</v>
      </c>
      <c r="M75" s="64">
        <v>3819</v>
      </c>
      <c r="N75" s="65">
        <v>7901938</v>
      </c>
      <c r="O75" s="64">
        <v>3852153</v>
      </c>
    </row>
    <row r="76" spans="1:15" s="76" customFormat="1" ht="12.75" customHeight="1">
      <c r="A76" s="67"/>
      <c r="B76" s="68" t="s">
        <v>21</v>
      </c>
      <c r="C76" s="69">
        <v>21530998</v>
      </c>
      <c r="D76" s="70">
        <f t="shared" si="11"/>
        <v>7908193</v>
      </c>
      <c r="E76" s="71">
        <f t="shared" si="11"/>
        <v>3926676</v>
      </c>
      <c r="F76" s="72">
        <f>E76/C76*100</f>
        <v>18.23731533484885</v>
      </c>
      <c r="G76" s="73">
        <f t="shared" si="12"/>
        <v>49.65326465856359</v>
      </c>
      <c r="H76" s="74">
        <f aca="true" t="shared" si="13" ref="H76:O76">H75-H80</f>
        <v>578000</v>
      </c>
      <c r="I76" s="75">
        <f t="shared" si="13"/>
        <v>24449</v>
      </c>
      <c r="J76" s="74">
        <f t="shared" si="13"/>
        <v>70255</v>
      </c>
      <c r="K76" s="75">
        <f t="shared" si="13"/>
        <v>46255</v>
      </c>
      <c r="L76" s="74">
        <f t="shared" si="13"/>
        <v>8000</v>
      </c>
      <c r="M76" s="75">
        <f t="shared" si="13"/>
        <v>3819</v>
      </c>
      <c r="N76" s="74">
        <f t="shared" si="13"/>
        <v>7251938</v>
      </c>
      <c r="O76" s="75">
        <f t="shared" si="13"/>
        <v>3852153</v>
      </c>
    </row>
    <row r="77" spans="1:15" s="86" customFormat="1" ht="12.75" customHeight="1">
      <c r="A77" s="77"/>
      <c r="B77" s="78" t="s">
        <v>34</v>
      </c>
      <c r="C77" s="79"/>
      <c r="D77" s="89">
        <f t="shared" si="11"/>
        <v>5891039</v>
      </c>
      <c r="E77" s="90">
        <f t="shared" si="11"/>
        <v>2951686</v>
      </c>
      <c r="F77" s="82"/>
      <c r="G77" s="88">
        <f t="shared" si="12"/>
        <v>50.10467593237797</v>
      </c>
      <c r="H77" s="84"/>
      <c r="I77" s="85"/>
      <c r="J77" s="84"/>
      <c r="K77" s="85"/>
      <c r="L77" s="84"/>
      <c r="M77" s="85"/>
      <c r="N77" s="84">
        <v>5891039</v>
      </c>
      <c r="O77" s="85">
        <v>2951686</v>
      </c>
    </row>
    <row r="78" spans="1:15" s="86" customFormat="1" ht="12" customHeight="1">
      <c r="A78" s="77"/>
      <c r="B78" s="78" t="s">
        <v>35</v>
      </c>
      <c r="C78" s="79"/>
      <c r="D78" s="89">
        <f t="shared" si="11"/>
        <v>22000</v>
      </c>
      <c r="E78" s="90">
        <f t="shared" si="11"/>
        <v>12000</v>
      </c>
      <c r="F78" s="82"/>
      <c r="G78" s="88">
        <f t="shared" si="12"/>
        <v>54.54545454545454</v>
      </c>
      <c r="H78" s="84">
        <v>22000</v>
      </c>
      <c r="I78" s="85">
        <v>12000</v>
      </c>
      <c r="J78" s="84"/>
      <c r="K78" s="85"/>
      <c r="L78" s="84"/>
      <c r="M78" s="85"/>
      <c r="N78" s="84"/>
      <c r="O78" s="85"/>
    </row>
    <row r="79" spans="1:15" s="86" customFormat="1" ht="11.25" customHeight="1">
      <c r="A79" s="77"/>
      <c r="B79" s="78" t="s">
        <v>27</v>
      </c>
      <c r="C79" s="79"/>
      <c r="D79" s="89">
        <f t="shared" si="11"/>
        <v>1995154</v>
      </c>
      <c r="E79" s="90">
        <f t="shared" si="11"/>
        <v>962990</v>
      </c>
      <c r="F79" s="82"/>
      <c r="G79" s="88">
        <f t="shared" si="12"/>
        <v>48.26644960739873</v>
      </c>
      <c r="H79" s="84">
        <f>H76-H78</f>
        <v>556000</v>
      </c>
      <c r="I79" s="85">
        <f>I76-I78</f>
        <v>12449</v>
      </c>
      <c r="J79" s="84">
        <v>70255</v>
      </c>
      <c r="K79" s="85">
        <v>46255</v>
      </c>
      <c r="L79" s="84">
        <v>8000</v>
      </c>
      <c r="M79" s="85">
        <v>3819</v>
      </c>
      <c r="N79" s="84">
        <f>N76-N77</f>
        <v>1360899</v>
      </c>
      <c r="O79" s="85">
        <f>O76-O77</f>
        <v>900467</v>
      </c>
    </row>
    <row r="80" spans="1:15" s="76" customFormat="1" ht="13.5" customHeight="1">
      <c r="A80" s="67"/>
      <c r="B80" s="68" t="s">
        <v>30</v>
      </c>
      <c r="C80" s="69"/>
      <c r="D80" s="70">
        <f t="shared" si="11"/>
        <v>2223745</v>
      </c>
      <c r="E80" s="71">
        <f t="shared" si="11"/>
        <v>553745</v>
      </c>
      <c r="F80" s="72" t="e">
        <f>E80/C80*100</f>
        <v>#DIV/0!</v>
      </c>
      <c r="G80" s="73">
        <f>E80/D80*100</f>
        <v>24.901461273662225</v>
      </c>
      <c r="H80" s="74">
        <f>SUM(H81:H83)</f>
        <v>100000</v>
      </c>
      <c r="I80" s="75"/>
      <c r="J80" s="74">
        <f>J81+J83</f>
        <v>1473745</v>
      </c>
      <c r="K80" s="75">
        <f>K81+K83</f>
        <v>553745</v>
      </c>
      <c r="L80" s="74"/>
      <c r="M80" s="75"/>
      <c r="N80" s="74">
        <f>SUM(N81:N83)</f>
        <v>650000</v>
      </c>
      <c r="O80" s="75">
        <f>SUM(O81:O83)</f>
        <v>0</v>
      </c>
    </row>
    <row r="81" spans="1:15" s="86" customFormat="1" ht="12">
      <c r="A81" s="77"/>
      <c r="B81" s="78" t="s">
        <v>45</v>
      </c>
      <c r="C81" s="79">
        <v>165181</v>
      </c>
      <c r="D81" s="89">
        <f t="shared" si="11"/>
        <v>603745</v>
      </c>
      <c r="E81" s="90">
        <f t="shared" si="11"/>
        <v>303745</v>
      </c>
      <c r="F81" s="82">
        <f>E81/C81*100</f>
        <v>183.886161241305</v>
      </c>
      <c r="G81" s="88">
        <f t="shared" si="12"/>
        <v>50.31014749604552</v>
      </c>
      <c r="H81" s="84"/>
      <c r="I81" s="85"/>
      <c r="J81" s="84">
        <v>603745</v>
      </c>
      <c r="K81" s="85">
        <v>303745</v>
      </c>
      <c r="L81" s="84"/>
      <c r="M81" s="85"/>
      <c r="N81" s="84"/>
      <c r="O81" s="85"/>
    </row>
    <row r="82" spans="1:15" s="86" customFormat="1" ht="12">
      <c r="A82" s="77"/>
      <c r="B82" s="78" t="s">
        <v>46</v>
      </c>
      <c r="C82" s="79"/>
      <c r="D82" s="89">
        <f t="shared" si="11"/>
        <v>600000</v>
      </c>
      <c r="E82" s="90">
        <f t="shared" si="11"/>
        <v>300000</v>
      </c>
      <c r="F82" s="82"/>
      <c r="G82" s="88">
        <f t="shared" si="12"/>
        <v>50</v>
      </c>
      <c r="H82" s="84"/>
      <c r="I82" s="85"/>
      <c r="J82" s="84">
        <v>600000</v>
      </c>
      <c r="K82" s="85">
        <v>300000</v>
      </c>
      <c r="L82" s="84"/>
      <c r="M82" s="85"/>
      <c r="N82" s="84"/>
      <c r="O82" s="85"/>
    </row>
    <row r="83" spans="1:15" s="86" customFormat="1" ht="12.75" customHeight="1">
      <c r="A83" s="103"/>
      <c r="B83" s="104" t="s">
        <v>31</v>
      </c>
      <c r="C83" s="112"/>
      <c r="D83" s="113">
        <f t="shared" si="11"/>
        <v>1620000</v>
      </c>
      <c r="E83" s="114">
        <f t="shared" si="11"/>
        <v>250000</v>
      </c>
      <c r="F83" s="134" t="s">
        <v>23</v>
      </c>
      <c r="G83" s="115">
        <f t="shared" si="12"/>
        <v>15.432098765432098</v>
      </c>
      <c r="H83" s="110">
        <v>100000</v>
      </c>
      <c r="I83" s="105"/>
      <c r="J83" s="110">
        <f>470000+400000</f>
        <v>870000</v>
      </c>
      <c r="K83" s="105">
        <v>250000</v>
      </c>
      <c r="L83" s="110"/>
      <c r="M83" s="105"/>
      <c r="N83" s="110">
        <v>650000</v>
      </c>
      <c r="O83" s="105"/>
    </row>
    <row r="84" spans="1:15" s="66" customFormat="1" ht="75" customHeight="1">
      <c r="A84" s="135" t="s">
        <v>59</v>
      </c>
      <c r="B84" s="136" t="s">
        <v>60</v>
      </c>
      <c r="C84" s="137"/>
      <c r="D84" s="127">
        <f t="shared" si="11"/>
        <v>517000</v>
      </c>
      <c r="E84" s="138">
        <f t="shared" si="11"/>
        <v>239532</v>
      </c>
      <c r="F84" s="139"/>
      <c r="G84" s="101">
        <f t="shared" si="12"/>
        <v>46.33114119922631</v>
      </c>
      <c r="H84" s="127">
        <f>H85</f>
        <v>517000</v>
      </c>
      <c r="I84" s="128">
        <f>I85</f>
        <v>239532</v>
      </c>
      <c r="J84" s="127"/>
      <c r="K84" s="128"/>
      <c r="L84" s="127"/>
      <c r="M84" s="128"/>
      <c r="N84" s="127"/>
      <c r="O84" s="128"/>
    </row>
    <row r="85" spans="1:15" s="76" customFormat="1" ht="12.75" customHeight="1">
      <c r="A85" s="67"/>
      <c r="B85" s="68" t="s">
        <v>21</v>
      </c>
      <c r="C85" s="69"/>
      <c r="D85" s="70">
        <f t="shared" si="11"/>
        <v>517000</v>
      </c>
      <c r="E85" s="71">
        <f t="shared" si="11"/>
        <v>239532</v>
      </c>
      <c r="F85" s="140"/>
      <c r="G85" s="73">
        <f t="shared" si="12"/>
        <v>46.33114119922631</v>
      </c>
      <c r="H85" s="74">
        <v>517000</v>
      </c>
      <c r="I85" s="75">
        <v>239532</v>
      </c>
      <c r="J85" s="74"/>
      <c r="K85" s="75"/>
      <c r="L85" s="74"/>
      <c r="M85" s="75"/>
      <c r="N85" s="74"/>
      <c r="O85" s="75"/>
    </row>
    <row r="86" spans="1:15" s="86" customFormat="1" ht="12.75" customHeight="1">
      <c r="A86" s="77"/>
      <c r="B86" s="78" t="s">
        <v>34</v>
      </c>
      <c r="C86" s="79"/>
      <c r="D86" s="89">
        <f t="shared" si="11"/>
        <v>188000</v>
      </c>
      <c r="E86" s="90">
        <f t="shared" si="11"/>
        <v>87558</v>
      </c>
      <c r="F86" s="124"/>
      <c r="G86" s="88">
        <f t="shared" si="12"/>
        <v>46.57340425531915</v>
      </c>
      <c r="H86" s="84">
        <v>188000</v>
      </c>
      <c r="I86" s="85">
        <v>87558</v>
      </c>
      <c r="J86" s="84"/>
      <c r="K86" s="85"/>
      <c r="L86" s="84"/>
      <c r="M86" s="85"/>
      <c r="N86" s="84"/>
      <c r="O86" s="85"/>
    </row>
    <row r="87" spans="1:15" s="86" customFormat="1" ht="10.5" customHeight="1">
      <c r="A87" s="77"/>
      <c r="B87" s="78" t="s">
        <v>27</v>
      </c>
      <c r="C87" s="79"/>
      <c r="D87" s="89">
        <f>H87+L87+N87+J87</f>
        <v>329000</v>
      </c>
      <c r="E87" s="90">
        <f>I87+M87+O87+K87</f>
        <v>151974</v>
      </c>
      <c r="F87" s="124"/>
      <c r="G87" s="88">
        <f t="shared" si="12"/>
        <v>46.19270516717325</v>
      </c>
      <c r="H87" s="84">
        <f>H85-H86</f>
        <v>329000</v>
      </c>
      <c r="I87" s="85">
        <f>I85-I86</f>
        <v>151974</v>
      </c>
      <c r="J87" s="84"/>
      <c r="K87" s="85"/>
      <c r="L87" s="84"/>
      <c r="M87" s="85"/>
      <c r="N87" s="84"/>
      <c r="O87" s="85"/>
    </row>
    <row r="88" spans="1:15" s="66" customFormat="1" ht="27" customHeight="1">
      <c r="A88" s="87" t="s">
        <v>61</v>
      </c>
      <c r="B88" s="57" t="s">
        <v>62</v>
      </c>
      <c r="C88" s="58">
        <f>C89+C90</f>
        <v>1224938</v>
      </c>
      <c r="D88" s="59">
        <f>H88+L88+N88+J88</f>
        <v>3103000</v>
      </c>
      <c r="E88" s="60">
        <f>I88+M88+O88+K88</f>
        <v>1471471</v>
      </c>
      <c r="F88" s="61">
        <f>E88/C88*100</f>
        <v>120.12616148735691</v>
      </c>
      <c r="G88" s="62">
        <f t="shared" si="12"/>
        <v>47.42091524331292</v>
      </c>
      <c r="H88" s="65">
        <f>H89+H90</f>
        <v>3103000</v>
      </c>
      <c r="I88" s="64">
        <f>I89</f>
        <v>1471471</v>
      </c>
      <c r="J88" s="65"/>
      <c r="K88" s="64"/>
      <c r="L88" s="65"/>
      <c r="M88" s="64"/>
      <c r="N88" s="65"/>
      <c r="O88" s="64"/>
    </row>
    <row r="89" spans="1:15" s="141" customFormat="1" ht="13.5" customHeight="1">
      <c r="A89" s="67"/>
      <c r="B89" s="68" t="s">
        <v>21</v>
      </c>
      <c r="C89" s="69">
        <v>1224938</v>
      </c>
      <c r="D89" s="70">
        <f aca="true" t="shared" si="14" ref="D89:E114">H89+L89+N89+J89</f>
        <v>3103000</v>
      </c>
      <c r="E89" s="71">
        <f t="shared" si="14"/>
        <v>1471471</v>
      </c>
      <c r="F89" s="72"/>
      <c r="G89" s="73">
        <f t="shared" si="12"/>
        <v>47.42091524331292</v>
      </c>
      <c r="H89" s="74">
        <v>3103000</v>
      </c>
      <c r="I89" s="75">
        <v>1471471</v>
      </c>
      <c r="J89" s="74"/>
      <c r="K89" s="75"/>
      <c r="L89" s="74"/>
      <c r="M89" s="75"/>
      <c r="N89" s="74"/>
      <c r="O89" s="75"/>
    </row>
    <row r="90" spans="1:15" s="148" customFormat="1" ht="12.75" customHeight="1" hidden="1">
      <c r="A90" s="142"/>
      <c r="B90" s="143" t="s">
        <v>45</v>
      </c>
      <c r="C90" s="144"/>
      <c r="D90" s="145">
        <f t="shared" si="14"/>
        <v>0</v>
      </c>
      <c r="E90" s="146">
        <f t="shared" si="14"/>
        <v>0</v>
      </c>
      <c r="F90" s="82"/>
      <c r="G90" s="102"/>
      <c r="H90" s="147"/>
      <c r="I90" s="129"/>
      <c r="J90" s="147"/>
      <c r="K90" s="129"/>
      <c r="L90" s="147"/>
      <c r="M90" s="129"/>
      <c r="N90" s="147"/>
      <c r="O90" s="129"/>
    </row>
    <row r="91" spans="1:15" s="86" customFormat="1" ht="10.5" customHeight="1">
      <c r="A91" s="77"/>
      <c r="B91" s="78" t="s">
        <v>27</v>
      </c>
      <c r="C91" s="79"/>
      <c r="D91" s="89">
        <f>H91</f>
        <v>3103000</v>
      </c>
      <c r="E91" s="90">
        <f>I91</f>
        <v>1471471</v>
      </c>
      <c r="F91" s="96"/>
      <c r="G91" s="88"/>
      <c r="H91" s="84">
        <v>3103000</v>
      </c>
      <c r="I91" s="85">
        <v>1471471</v>
      </c>
      <c r="J91" s="84"/>
      <c r="K91" s="85"/>
      <c r="L91" s="84"/>
      <c r="M91" s="85"/>
      <c r="N91" s="84"/>
      <c r="O91" s="85"/>
    </row>
    <row r="92" spans="1:15" s="66" customFormat="1" ht="15.75" customHeight="1">
      <c r="A92" s="87" t="s">
        <v>63</v>
      </c>
      <c r="B92" s="57" t="s">
        <v>64</v>
      </c>
      <c r="C92" s="58">
        <f>SUM(C93:C93)</f>
        <v>0</v>
      </c>
      <c r="D92" s="59">
        <f t="shared" si="14"/>
        <v>4849631</v>
      </c>
      <c r="E92" s="60">
        <f t="shared" si="14"/>
        <v>771814</v>
      </c>
      <c r="F92" s="149" t="s">
        <v>23</v>
      </c>
      <c r="G92" s="62">
        <f aca="true" t="shared" si="15" ref="G92:G108">E92/D92*100</f>
        <v>15.914901566737758</v>
      </c>
      <c r="H92" s="65">
        <v>3306013</v>
      </c>
      <c r="I92" s="64"/>
      <c r="J92" s="65">
        <f>J93</f>
        <v>1543618</v>
      </c>
      <c r="K92" s="64">
        <f>K93</f>
        <v>771814</v>
      </c>
      <c r="L92" s="65"/>
      <c r="M92" s="64"/>
      <c r="N92" s="65"/>
      <c r="O92" s="64"/>
    </row>
    <row r="93" spans="1:15" s="76" customFormat="1" ht="12.75" customHeight="1">
      <c r="A93" s="67"/>
      <c r="B93" s="68" t="s">
        <v>21</v>
      </c>
      <c r="C93" s="69">
        <v>0</v>
      </c>
      <c r="D93" s="70">
        <f t="shared" si="14"/>
        <v>4751578</v>
      </c>
      <c r="E93" s="71">
        <f t="shared" si="14"/>
        <v>771814</v>
      </c>
      <c r="F93" s="72"/>
      <c r="G93" s="73">
        <f>E93/D93*100</f>
        <v>16.24331958772433</v>
      </c>
      <c r="H93" s="74">
        <f>H92-H95</f>
        <v>3207960</v>
      </c>
      <c r="I93" s="75"/>
      <c r="J93" s="74">
        <v>1543618</v>
      </c>
      <c r="K93" s="75">
        <v>771814</v>
      </c>
      <c r="L93" s="74"/>
      <c r="M93" s="75"/>
      <c r="N93" s="74"/>
      <c r="O93" s="75"/>
    </row>
    <row r="94" spans="1:15" s="86" customFormat="1" ht="10.5" customHeight="1">
      <c r="A94" s="103"/>
      <c r="B94" s="104" t="s">
        <v>27</v>
      </c>
      <c r="C94" s="112"/>
      <c r="D94" s="113">
        <f t="shared" si="14"/>
        <v>4751578</v>
      </c>
      <c r="E94" s="113">
        <f>K94</f>
        <v>771814</v>
      </c>
      <c r="F94" s="108"/>
      <c r="G94" s="115"/>
      <c r="H94" s="110">
        <v>3207960</v>
      </c>
      <c r="I94" s="105"/>
      <c r="J94" s="110">
        <v>1543618</v>
      </c>
      <c r="K94" s="105">
        <v>771814</v>
      </c>
      <c r="L94" s="110"/>
      <c r="M94" s="105"/>
      <c r="N94" s="110"/>
      <c r="O94" s="105"/>
    </row>
    <row r="95" spans="1:15" s="76" customFormat="1" ht="13.5" customHeight="1">
      <c r="A95" s="67"/>
      <c r="B95" s="68" t="s">
        <v>30</v>
      </c>
      <c r="C95" s="69"/>
      <c r="D95" s="70">
        <f>H95+L95+N95+J95</f>
        <v>98053</v>
      </c>
      <c r="E95" s="70"/>
      <c r="F95" s="140"/>
      <c r="G95" s="73"/>
      <c r="H95" s="74">
        <f>SUM(H96)</f>
        <v>98053</v>
      </c>
      <c r="I95" s="75"/>
      <c r="J95" s="74"/>
      <c r="K95" s="75"/>
      <c r="L95" s="74"/>
      <c r="M95" s="75"/>
      <c r="N95" s="74"/>
      <c r="O95" s="75"/>
    </row>
    <row r="96" spans="1:15" s="86" customFormat="1" ht="12">
      <c r="A96" s="77"/>
      <c r="B96" s="78" t="s">
        <v>31</v>
      </c>
      <c r="C96" s="79">
        <v>1329699</v>
      </c>
      <c r="D96" s="89">
        <f>H96+L96+N96+J96</f>
        <v>98053</v>
      </c>
      <c r="E96" s="90"/>
      <c r="F96" s="82"/>
      <c r="G96" s="88"/>
      <c r="H96" s="84">
        <v>98053</v>
      </c>
      <c r="I96" s="85"/>
      <c r="J96" s="84"/>
      <c r="K96" s="85"/>
      <c r="L96" s="84"/>
      <c r="M96" s="85"/>
      <c r="N96" s="84"/>
      <c r="O96" s="85"/>
    </row>
    <row r="97" spans="1:15" s="66" customFormat="1" ht="27.75" customHeight="1">
      <c r="A97" s="87" t="s">
        <v>65</v>
      </c>
      <c r="B97" s="57" t="s">
        <v>66</v>
      </c>
      <c r="C97" s="58">
        <f>SUM(C98:C106)</f>
        <v>71857931</v>
      </c>
      <c r="D97" s="59">
        <f t="shared" si="14"/>
        <v>119025621</v>
      </c>
      <c r="E97" s="60">
        <f t="shared" si="14"/>
        <v>61707933</v>
      </c>
      <c r="F97" s="61">
        <f>E97/C97*100</f>
        <v>85.8749092010456</v>
      </c>
      <c r="G97" s="62">
        <f t="shared" si="15"/>
        <v>51.84424368598758</v>
      </c>
      <c r="H97" s="65">
        <v>72662256</v>
      </c>
      <c r="I97" s="64">
        <v>36629127</v>
      </c>
      <c r="J97" s="65">
        <v>46353365</v>
      </c>
      <c r="K97" s="64">
        <v>25078806</v>
      </c>
      <c r="L97" s="65">
        <v>10000</v>
      </c>
      <c r="M97" s="64"/>
      <c r="N97" s="65"/>
      <c r="O97" s="64"/>
    </row>
    <row r="98" spans="1:15" s="76" customFormat="1" ht="12.75" customHeight="1">
      <c r="A98" s="67"/>
      <c r="B98" s="68" t="s">
        <v>21</v>
      </c>
      <c r="C98" s="69">
        <v>70511255</v>
      </c>
      <c r="D98" s="70">
        <f t="shared" si="14"/>
        <v>109667203</v>
      </c>
      <c r="E98" s="71">
        <f t="shared" si="14"/>
        <v>60918215</v>
      </c>
      <c r="F98" s="72">
        <f>E98/C98*100</f>
        <v>86.39502303568416</v>
      </c>
      <c r="G98" s="73">
        <f t="shared" si="15"/>
        <v>55.548252653074414</v>
      </c>
      <c r="H98" s="74">
        <f>H97-H104</f>
        <v>65400106</v>
      </c>
      <c r="I98" s="75">
        <f>I97-I104</f>
        <v>36068804</v>
      </c>
      <c r="J98" s="74">
        <f>J97-J104</f>
        <v>44257097</v>
      </c>
      <c r="K98" s="75">
        <f>K97-K104</f>
        <v>24849411</v>
      </c>
      <c r="L98" s="74">
        <f>L97-L104</f>
        <v>10000</v>
      </c>
      <c r="M98" s="75"/>
      <c r="N98" s="74"/>
      <c r="O98" s="75"/>
    </row>
    <row r="99" spans="1:15" s="76" customFormat="1" ht="12.75" customHeight="1">
      <c r="A99" s="67"/>
      <c r="B99" s="78" t="s">
        <v>34</v>
      </c>
      <c r="C99" s="69"/>
      <c r="D99" s="89">
        <f t="shared" si="14"/>
        <v>74407243</v>
      </c>
      <c r="E99" s="90">
        <f t="shared" si="14"/>
        <v>39891938</v>
      </c>
      <c r="F99" s="82"/>
      <c r="G99" s="88">
        <f t="shared" si="15"/>
        <v>53.612976897961396</v>
      </c>
      <c r="H99" s="84">
        <v>41813321</v>
      </c>
      <c r="I99" s="85">
        <v>22314619</v>
      </c>
      <c r="J99" s="84">
        <v>32593922</v>
      </c>
      <c r="K99" s="85">
        <v>17577319</v>
      </c>
      <c r="L99" s="84"/>
      <c r="M99" s="85"/>
      <c r="N99" s="74"/>
      <c r="O99" s="75"/>
    </row>
    <row r="100" spans="1:15" s="76" customFormat="1" ht="12" customHeight="1">
      <c r="A100" s="67"/>
      <c r="B100" s="78" t="s">
        <v>35</v>
      </c>
      <c r="C100" s="69"/>
      <c r="D100" s="89">
        <f t="shared" si="14"/>
        <v>18243808</v>
      </c>
      <c r="E100" s="90">
        <f t="shared" si="14"/>
        <v>10980100</v>
      </c>
      <c r="F100" s="82"/>
      <c r="G100" s="88">
        <f t="shared" si="15"/>
        <v>60.18535165465455</v>
      </c>
      <c r="H100" s="84">
        <v>13207748</v>
      </c>
      <c r="I100" s="85">
        <v>7794708</v>
      </c>
      <c r="J100" s="84">
        <v>5026060</v>
      </c>
      <c r="K100" s="85">
        <v>3185392</v>
      </c>
      <c r="L100" s="84">
        <v>10000</v>
      </c>
      <c r="M100" s="85"/>
      <c r="N100" s="74"/>
      <c r="O100" s="75"/>
    </row>
    <row r="101" spans="1:15" s="76" customFormat="1" ht="11.25" customHeight="1">
      <c r="A101" s="67"/>
      <c r="B101" s="78" t="s">
        <v>27</v>
      </c>
      <c r="C101" s="69"/>
      <c r="D101" s="89">
        <f t="shared" si="14"/>
        <v>17016152</v>
      </c>
      <c r="E101" s="90">
        <f t="shared" si="14"/>
        <v>10046177</v>
      </c>
      <c r="F101" s="82"/>
      <c r="G101" s="88">
        <f t="shared" si="15"/>
        <v>59.03906476622917</v>
      </c>
      <c r="H101" s="84">
        <f>H98-H99-H100</f>
        <v>10379037</v>
      </c>
      <c r="I101" s="85">
        <f>I98-I99-I100</f>
        <v>5959477</v>
      </c>
      <c r="J101" s="84">
        <f>J98-J99-J100</f>
        <v>6637115</v>
      </c>
      <c r="K101" s="85">
        <f>K98-K99-K100</f>
        <v>4086700</v>
      </c>
      <c r="L101" s="84"/>
      <c r="M101" s="85"/>
      <c r="N101" s="74"/>
      <c r="O101" s="75"/>
    </row>
    <row r="102" spans="1:15" s="86" customFormat="1" ht="11.25" customHeight="1">
      <c r="A102" s="77"/>
      <c r="B102" s="93" t="s">
        <v>49</v>
      </c>
      <c r="C102" s="79"/>
      <c r="D102" s="89"/>
      <c r="E102" s="90"/>
      <c r="F102" s="82"/>
      <c r="G102" s="88"/>
      <c r="H102" s="84"/>
      <c r="I102" s="85"/>
      <c r="J102" s="84"/>
      <c r="K102" s="85"/>
      <c r="L102" s="84"/>
      <c r="M102" s="85"/>
      <c r="N102" s="84"/>
      <c r="O102" s="85"/>
    </row>
    <row r="103" spans="1:15" s="123" customFormat="1" ht="22.5" customHeight="1">
      <c r="A103" s="118"/>
      <c r="B103" s="94" t="s">
        <v>38</v>
      </c>
      <c r="C103" s="119">
        <v>16977</v>
      </c>
      <c r="D103" s="89">
        <f>H103+L103+N103+J103</f>
        <v>10000</v>
      </c>
      <c r="E103" s="90"/>
      <c r="F103" s="82"/>
      <c r="G103" s="88"/>
      <c r="H103" s="84"/>
      <c r="I103" s="85"/>
      <c r="J103" s="84"/>
      <c r="K103" s="85"/>
      <c r="L103" s="84">
        <v>10000</v>
      </c>
      <c r="M103" s="85"/>
      <c r="N103" s="121"/>
      <c r="O103" s="122"/>
    </row>
    <row r="104" spans="1:15" s="76" customFormat="1" ht="15" customHeight="1">
      <c r="A104" s="67"/>
      <c r="B104" s="68" t="s">
        <v>30</v>
      </c>
      <c r="C104" s="69"/>
      <c r="D104" s="70">
        <f>H104+L104+N104+J104</f>
        <v>9358418</v>
      </c>
      <c r="E104" s="70">
        <f>I104+M104+O104+K104</f>
        <v>789718</v>
      </c>
      <c r="F104" s="140"/>
      <c r="G104" s="73">
        <f>E104/D104*100</f>
        <v>8.438584384668435</v>
      </c>
      <c r="H104" s="74">
        <f>SUM(H105:H106)</f>
        <v>7262150</v>
      </c>
      <c r="I104" s="75">
        <f>SUM(I105:I106)</f>
        <v>560323</v>
      </c>
      <c r="J104" s="74">
        <f>SUM(J105:J106)</f>
        <v>2096268</v>
      </c>
      <c r="K104" s="75">
        <f>SUM(K105:K106)</f>
        <v>229395</v>
      </c>
      <c r="L104" s="74"/>
      <c r="M104" s="75"/>
      <c r="N104" s="74"/>
      <c r="O104" s="75"/>
    </row>
    <row r="105" spans="1:15" s="86" customFormat="1" ht="12">
      <c r="A105" s="77"/>
      <c r="B105" s="78" t="s">
        <v>45</v>
      </c>
      <c r="C105" s="79"/>
      <c r="D105" s="89">
        <f t="shared" si="14"/>
        <v>138528</v>
      </c>
      <c r="E105" s="89">
        <f t="shared" si="14"/>
        <v>120526</v>
      </c>
      <c r="F105" s="124"/>
      <c r="G105" s="88">
        <f t="shared" si="15"/>
        <v>87.00479325479326</v>
      </c>
      <c r="H105" s="84">
        <v>18000</v>
      </c>
      <c r="I105" s="85"/>
      <c r="J105" s="84">
        <v>120528</v>
      </c>
      <c r="K105" s="85">
        <v>120526</v>
      </c>
      <c r="L105" s="84"/>
      <c r="M105" s="85"/>
      <c r="N105" s="84"/>
      <c r="O105" s="85"/>
    </row>
    <row r="106" spans="1:15" s="86" customFormat="1" ht="10.5" customHeight="1">
      <c r="A106" s="77"/>
      <c r="B106" s="78" t="s">
        <v>31</v>
      </c>
      <c r="C106" s="79">
        <v>1329699</v>
      </c>
      <c r="D106" s="89">
        <f t="shared" si="14"/>
        <v>9219890</v>
      </c>
      <c r="E106" s="90">
        <f t="shared" si="14"/>
        <v>669192</v>
      </c>
      <c r="F106" s="82">
        <f>E106/C106*100</f>
        <v>50.326577669081495</v>
      </c>
      <c r="G106" s="88">
        <f t="shared" si="15"/>
        <v>7.258134316136093</v>
      </c>
      <c r="H106" s="84">
        <v>7244150</v>
      </c>
      <c r="I106" s="85">
        <v>560323</v>
      </c>
      <c r="J106" s="84">
        <v>1975740</v>
      </c>
      <c r="K106" s="85">
        <v>108869</v>
      </c>
      <c r="L106" s="84"/>
      <c r="M106" s="85"/>
      <c r="N106" s="84"/>
      <c r="O106" s="85"/>
    </row>
    <row r="107" spans="1:15" s="86" customFormat="1" ht="12">
      <c r="A107" s="77"/>
      <c r="B107" s="78" t="s">
        <v>67</v>
      </c>
      <c r="C107" s="79"/>
      <c r="D107" s="89">
        <f t="shared" si="14"/>
        <v>830000</v>
      </c>
      <c r="E107" s="90">
        <f t="shared" si="14"/>
        <v>120000</v>
      </c>
      <c r="F107" s="82"/>
      <c r="G107" s="88">
        <f t="shared" si="15"/>
        <v>14.457831325301203</v>
      </c>
      <c r="H107" s="84">
        <v>830000</v>
      </c>
      <c r="I107" s="85">
        <v>120000</v>
      </c>
      <c r="J107" s="84"/>
      <c r="K107" s="85"/>
      <c r="L107" s="84"/>
      <c r="M107" s="85"/>
      <c r="N107" s="84"/>
      <c r="O107" s="85"/>
    </row>
    <row r="108" spans="1:15" s="66" customFormat="1" ht="15" customHeight="1">
      <c r="A108" s="87" t="s">
        <v>68</v>
      </c>
      <c r="B108" s="57" t="s">
        <v>69</v>
      </c>
      <c r="C108" s="58">
        <f>SUM(C109)</f>
        <v>7420</v>
      </c>
      <c r="D108" s="59">
        <f t="shared" si="14"/>
        <v>45530</v>
      </c>
      <c r="E108" s="60">
        <f t="shared" si="14"/>
        <v>20427</v>
      </c>
      <c r="F108" s="61">
        <f>E108/C108*100</f>
        <v>275.29649595687334</v>
      </c>
      <c r="G108" s="62">
        <f t="shared" si="15"/>
        <v>44.864924225785195</v>
      </c>
      <c r="H108" s="65">
        <f>SUM(H109)</f>
        <v>45530</v>
      </c>
      <c r="I108" s="64">
        <f>SUM(I109)</f>
        <v>20427</v>
      </c>
      <c r="J108" s="65"/>
      <c r="K108" s="64"/>
      <c r="L108" s="65"/>
      <c r="M108" s="64"/>
      <c r="N108" s="65"/>
      <c r="O108" s="64"/>
    </row>
    <row r="109" spans="1:15" s="76" customFormat="1" ht="12.75" customHeight="1">
      <c r="A109" s="67"/>
      <c r="B109" s="150" t="s">
        <v>21</v>
      </c>
      <c r="C109" s="69">
        <v>7420</v>
      </c>
      <c r="D109" s="70">
        <f t="shared" si="14"/>
        <v>45530</v>
      </c>
      <c r="E109" s="71">
        <f t="shared" si="14"/>
        <v>20427</v>
      </c>
      <c r="F109" s="72"/>
      <c r="G109" s="73">
        <f>E109/D109*100</f>
        <v>44.864924225785195</v>
      </c>
      <c r="H109" s="74">
        <v>45530</v>
      </c>
      <c r="I109" s="75">
        <v>20427</v>
      </c>
      <c r="J109" s="74"/>
      <c r="K109" s="75"/>
      <c r="L109" s="74"/>
      <c r="M109" s="75"/>
      <c r="N109" s="74"/>
      <c r="O109" s="75"/>
    </row>
    <row r="110" spans="1:15" s="86" customFormat="1" ht="11.25" customHeight="1">
      <c r="A110" s="77"/>
      <c r="B110" s="78" t="s">
        <v>35</v>
      </c>
      <c r="C110" s="79"/>
      <c r="D110" s="89">
        <f t="shared" si="14"/>
        <v>20000</v>
      </c>
      <c r="E110" s="90"/>
      <c r="F110" s="82"/>
      <c r="G110" s="88"/>
      <c r="H110" s="84">
        <v>20000</v>
      </c>
      <c r="I110" s="85"/>
      <c r="J110" s="84"/>
      <c r="K110" s="85"/>
      <c r="L110" s="84"/>
      <c r="M110" s="85"/>
      <c r="N110" s="84"/>
      <c r="O110" s="85"/>
    </row>
    <row r="111" spans="1:15" s="86" customFormat="1" ht="12" customHeight="1">
      <c r="A111" s="103"/>
      <c r="B111" s="104" t="s">
        <v>27</v>
      </c>
      <c r="C111" s="112"/>
      <c r="D111" s="113">
        <f t="shared" si="14"/>
        <v>25530</v>
      </c>
      <c r="E111" s="114">
        <f>I111</f>
        <v>20427</v>
      </c>
      <c r="F111" s="108"/>
      <c r="G111" s="115">
        <f>E111/D111*100</f>
        <v>80.0117508813161</v>
      </c>
      <c r="H111" s="110">
        <v>25530</v>
      </c>
      <c r="I111" s="105">
        <v>20427</v>
      </c>
      <c r="J111" s="110"/>
      <c r="K111" s="105"/>
      <c r="L111" s="110"/>
      <c r="M111" s="105"/>
      <c r="N111" s="110"/>
      <c r="O111" s="105"/>
    </row>
    <row r="112" spans="1:15" s="66" customFormat="1" ht="14.25" customHeight="1">
      <c r="A112" s="135" t="s">
        <v>70</v>
      </c>
      <c r="B112" s="151" t="s">
        <v>71</v>
      </c>
      <c r="C112" s="137">
        <f>SUM(C113:C118)</f>
        <v>2692095</v>
      </c>
      <c r="D112" s="152">
        <f t="shared" si="14"/>
        <v>3447749</v>
      </c>
      <c r="E112" s="138">
        <f t="shared" si="14"/>
        <v>1184942</v>
      </c>
      <c r="F112" s="72">
        <f>E112/C112*100</f>
        <v>44.0156086616557</v>
      </c>
      <c r="G112" s="132">
        <f aca="true" t="shared" si="16" ref="G112:G148">E112/D112*100</f>
        <v>34.36856917368405</v>
      </c>
      <c r="H112" s="127">
        <v>3439749</v>
      </c>
      <c r="I112" s="128">
        <v>1181484</v>
      </c>
      <c r="J112" s="127"/>
      <c r="K112" s="128"/>
      <c r="L112" s="127"/>
      <c r="M112" s="128"/>
      <c r="N112" s="127">
        <f>N113</f>
        <v>8000</v>
      </c>
      <c r="O112" s="128">
        <v>3458</v>
      </c>
    </row>
    <row r="113" spans="1:15" s="76" customFormat="1" ht="13.5" customHeight="1">
      <c r="A113" s="67"/>
      <c r="B113" s="68" t="s">
        <v>21</v>
      </c>
      <c r="C113" s="69">
        <v>2692095</v>
      </c>
      <c r="D113" s="70">
        <f t="shared" si="14"/>
        <v>2792749</v>
      </c>
      <c r="E113" s="71">
        <f t="shared" si="14"/>
        <v>904963</v>
      </c>
      <c r="F113" s="72">
        <f>E113/C113*100</f>
        <v>33.61556705836904</v>
      </c>
      <c r="G113" s="73">
        <f t="shared" si="16"/>
        <v>32.40402198693832</v>
      </c>
      <c r="H113" s="74">
        <f>H112-H117</f>
        <v>2784749</v>
      </c>
      <c r="I113" s="75">
        <f>I112-I117</f>
        <v>901505</v>
      </c>
      <c r="J113" s="74"/>
      <c r="K113" s="75"/>
      <c r="L113" s="74"/>
      <c r="M113" s="75"/>
      <c r="N113" s="74">
        <v>8000</v>
      </c>
      <c r="O113" s="75">
        <v>3458</v>
      </c>
    </row>
    <row r="114" spans="1:15" s="86" customFormat="1" ht="12" customHeight="1">
      <c r="A114" s="77"/>
      <c r="B114" s="78" t="s">
        <v>34</v>
      </c>
      <c r="C114" s="79"/>
      <c r="D114" s="89">
        <f t="shared" si="14"/>
        <v>65500</v>
      </c>
      <c r="E114" s="90">
        <f t="shared" si="14"/>
        <v>21763</v>
      </c>
      <c r="F114" s="82"/>
      <c r="G114" s="88">
        <f t="shared" si="16"/>
        <v>33.22595419847328</v>
      </c>
      <c r="H114" s="84">
        <v>65500</v>
      </c>
      <c r="I114" s="85">
        <v>21763</v>
      </c>
      <c r="J114" s="84"/>
      <c r="K114" s="85"/>
      <c r="L114" s="84"/>
      <c r="M114" s="85"/>
      <c r="N114" s="84"/>
      <c r="O114" s="85"/>
    </row>
    <row r="115" spans="1:15" s="86" customFormat="1" ht="12" customHeight="1">
      <c r="A115" s="77"/>
      <c r="B115" s="78" t="s">
        <v>35</v>
      </c>
      <c r="C115" s="79"/>
      <c r="D115" s="89">
        <f>H115+L115+N115+J115</f>
        <v>760000</v>
      </c>
      <c r="E115" s="90">
        <f>I115+M115+O115+K115</f>
        <v>372356</v>
      </c>
      <c r="F115" s="82"/>
      <c r="G115" s="88">
        <f t="shared" si="16"/>
        <v>48.99421052631579</v>
      </c>
      <c r="H115" s="84">
        <v>760000</v>
      </c>
      <c r="I115" s="85">
        <v>372356</v>
      </c>
      <c r="J115" s="84"/>
      <c r="K115" s="85"/>
      <c r="L115" s="84"/>
      <c r="M115" s="85"/>
      <c r="N115" s="84"/>
      <c r="O115" s="85"/>
    </row>
    <row r="116" spans="1:15" s="86" customFormat="1" ht="11.25" customHeight="1">
      <c r="A116" s="77"/>
      <c r="B116" s="78" t="s">
        <v>27</v>
      </c>
      <c r="C116" s="79"/>
      <c r="D116" s="89">
        <f>H116+L116+N116+J116</f>
        <v>1967249</v>
      </c>
      <c r="E116" s="90">
        <f>I116+M116+O116+K116</f>
        <v>510844</v>
      </c>
      <c r="F116" s="82"/>
      <c r="G116" s="88">
        <f t="shared" si="16"/>
        <v>25.967429644137574</v>
      </c>
      <c r="H116" s="84">
        <f>H113-H115-H114</f>
        <v>1959249</v>
      </c>
      <c r="I116" s="85">
        <f>I113-I114-I115</f>
        <v>507386</v>
      </c>
      <c r="J116" s="84"/>
      <c r="K116" s="85"/>
      <c r="L116" s="84"/>
      <c r="M116" s="85"/>
      <c r="N116" s="84">
        <v>8000</v>
      </c>
      <c r="O116" s="85">
        <v>3458</v>
      </c>
    </row>
    <row r="117" spans="1:15" s="76" customFormat="1" ht="13.5" customHeight="1">
      <c r="A117" s="67"/>
      <c r="B117" s="68" t="s">
        <v>30</v>
      </c>
      <c r="C117" s="69"/>
      <c r="D117" s="70">
        <f aca="true" t="shared" si="17" ref="D117:E123">H117+L117+N117+J117</f>
        <v>655000</v>
      </c>
      <c r="E117" s="71">
        <f t="shared" si="17"/>
        <v>279979</v>
      </c>
      <c r="F117" s="72" t="e">
        <f>E117/C117*100</f>
        <v>#DIV/0!</v>
      </c>
      <c r="G117" s="73">
        <f>E117/D117*100</f>
        <v>42.7448854961832</v>
      </c>
      <c r="H117" s="74">
        <f>SUM(H118)</f>
        <v>655000</v>
      </c>
      <c r="I117" s="75">
        <f>SUM(I118)</f>
        <v>279979</v>
      </c>
      <c r="J117" s="74"/>
      <c r="K117" s="75"/>
      <c r="L117" s="74"/>
      <c r="M117" s="75"/>
      <c r="N117" s="74"/>
      <c r="O117" s="75"/>
    </row>
    <row r="118" spans="1:15" s="86" customFormat="1" ht="12">
      <c r="A118" s="103"/>
      <c r="B118" s="78" t="s">
        <v>31</v>
      </c>
      <c r="C118" s="112"/>
      <c r="D118" s="89">
        <f t="shared" si="17"/>
        <v>655000</v>
      </c>
      <c r="E118" s="90">
        <f t="shared" si="17"/>
        <v>279979</v>
      </c>
      <c r="F118" s="153"/>
      <c r="G118" s="88">
        <f t="shared" si="16"/>
        <v>42.7448854961832</v>
      </c>
      <c r="H118" s="110">
        <v>655000</v>
      </c>
      <c r="I118" s="105">
        <v>279979</v>
      </c>
      <c r="J118" s="110"/>
      <c r="K118" s="105"/>
      <c r="L118" s="110"/>
      <c r="M118" s="105"/>
      <c r="N118" s="110"/>
      <c r="O118" s="105"/>
    </row>
    <row r="119" spans="1:15" s="66" customFormat="1" ht="17.25" customHeight="1">
      <c r="A119" s="87" t="s">
        <v>72</v>
      </c>
      <c r="B119" s="57" t="s">
        <v>73</v>
      </c>
      <c r="C119" s="58">
        <f>C120+C128+C129</f>
        <v>25325112</v>
      </c>
      <c r="D119" s="59">
        <f t="shared" si="17"/>
        <v>43740982</v>
      </c>
      <c r="E119" s="60">
        <f t="shared" si="17"/>
        <v>20932574</v>
      </c>
      <c r="F119" s="61">
        <f>E119/C119*100</f>
        <v>82.65540543315268</v>
      </c>
      <c r="G119" s="62">
        <f t="shared" si="16"/>
        <v>47.85574772875469</v>
      </c>
      <c r="H119" s="65">
        <v>18850607</v>
      </c>
      <c r="I119" s="64">
        <v>8913531</v>
      </c>
      <c r="J119" s="65">
        <v>4810373</v>
      </c>
      <c r="K119" s="64">
        <v>2514199</v>
      </c>
      <c r="L119" s="65">
        <v>20067002</v>
      </c>
      <c r="M119" s="64">
        <v>9504844</v>
      </c>
      <c r="N119" s="65">
        <v>13000</v>
      </c>
      <c r="O119" s="64"/>
    </row>
    <row r="120" spans="1:15" s="76" customFormat="1" ht="12" customHeight="1">
      <c r="A120" s="67"/>
      <c r="B120" s="68" t="s">
        <v>21</v>
      </c>
      <c r="C120" s="69">
        <v>24482518</v>
      </c>
      <c r="D120" s="70">
        <f t="shared" si="17"/>
        <v>43065462</v>
      </c>
      <c r="E120" s="71">
        <f t="shared" si="17"/>
        <v>20698505</v>
      </c>
      <c r="F120" s="72">
        <f>E120/C120*100</f>
        <v>84.54402034954084</v>
      </c>
      <c r="G120" s="73">
        <f t="shared" si="16"/>
        <v>48.062888539312546</v>
      </c>
      <c r="H120" s="74">
        <f aca="true" t="shared" si="18" ref="H120:N120">H119-H127</f>
        <v>18185657</v>
      </c>
      <c r="I120" s="75">
        <f t="shared" si="18"/>
        <v>8690032</v>
      </c>
      <c r="J120" s="74">
        <f t="shared" si="18"/>
        <v>4799803</v>
      </c>
      <c r="K120" s="75">
        <f t="shared" si="18"/>
        <v>2503629</v>
      </c>
      <c r="L120" s="74">
        <f t="shared" si="18"/>
        <v>20067002</v>
      </c>
      <c r="M120" s="75">
        <f t="shared" si="18"/>
        <v>9504844</v>
      </c>
      <c r="N120" s="74">
        <f t="shared" si="18"/>
        <v>13000</v>
      </c>
      <c r="O120" s="75"/>
    </row>
    <row r="121" spans="1:15" s="86" customFormat="1" ht="12" customHeight="1">
      <c r="A121" s="77"/>
      <c r="B121" s="78" t="s">
        <v>34</v>
      </c>
      <c r="C121" s="79"/>
      <c r="D121" s="89">
        <f t="shared" si="17"/>
        <v>8246712</v>
      </c>
      <c r="E121" s="90">
        <f t="shared" si="17"/>
        <v>4365396</v>
      </c>
      <c r="F121" s="82"/>
      <c r="G121" s="88">
        <f t="shared" si="16"/>
        <v>52.934987907908024</v>
      </c>
      <c r="H121" s="84">
        <v>6091745</v>
      </c>
      <c r="I121" s="85">
        <v>3107857</v>
      </c>
      <c r="J121" s="84">
        <v>1189367</v>
      </c>
      <c r="K121" s="85">
        <v>667957</v>
      </c>
      <c r="L121" s="84">
        <v>965600</v>
      </c>
      <c r="M121" s="85">
        <v>589582</v>
      </c>
      <c r="N121" s="84"/>
      <c r="O121" s="85"/>
    </row>
    <row r="122" spans="1:15" s="86" customFormat="1" ht="12" customHeight="1">
      <c r="A122" s="77"/>
      <c r="B122" s="78" t="s">
        <v>35</v>
      </c>
      <c r="C122" s="79"/>
      <c r="D122" s="89">
        <f t="shared" si="17"/>
        <v>1291400</v>
      </c>
      <c r="E122" s="90">
        <f t="shared" si="17"/>
        <v>695327</v>
      </c>
      <c r="F122" s="82"/>
      <c r="G122" s="88">
        <f t="shared" si="16"/>
        <v>53.842883692117084</v>
      </c>
      <c r="H122" s="84">
        <v>360000</v>
      </c>
      <c r="I122" s="85">
        <v>269300</v>
      </c>
      <c r="J122" s="84">
        <v>755000</v>
      </c>
      <c r="K122" s="85">
        <v>426027</v>
      </c>
      <c r="L122" s="84">
        <v>176400</v>
      </c>
      <c r="M122" s="85"/>
      <c r="N122" s="84"/>
      <c r="O122" s="85"/>
    </row>
    <row r="123" spans="1:15" s="86" customFormat="1" ht="12" customHeight="1">
      <c r="A123" s="77"/>
      <c r="B123" s="78" t="s">
        <v>27</v>
      </c>
      <c r="C123" s="79"/>
      <c r="D123" s="89">
        <f t="shared" si="17"/>
        <v>33527350</v>
      </c>
      <c r="E123" s="90">
        <f t="shared" si="17"/>
        <v>15637782</v>
      </c>
      <c r="F123" s="82"/>
      <c r="G123" s="88">
        <f t="shared" si="16"/>
        <v>46.64186701305054</v>
      </c>
      <c r="H123" s="84">
        <f>H120-H121-H122</f>
        <v>11733912</v>
      </c>
      <c r="I123" s="85">
        <f>I120-I121-I122</f>
        <v>5312875</v>
      </c>
      <c r="J123" s="84">
        <f>J120-J122-J121</f>
        <v>2855436</v>
      </c>
      <c r="K123" s="85">
        <f>K120-K121-K122</f>
        <v>1409645</v>
      </c>
      <c r="L123" s="84">
        <f>L120-L122-L121</f>
        <v>18925002</v>
      </c>
      <c r="M123" s="85">
        <f>M120-M121</f>
        <v>8915262</v>
      </c>
      <c r="N123" s="84">
        <v>13000</v>
      </c>
      <c r="O123" s="85"/>
    </row>
    <row r="124" spans="1:15" s="86" customFormat="1" ht="10.5" customHeight="1">
      <c r="A124" s="77"/>
      <c r="B124" s="93" t="s">
        <v>36</v>
      </c>
      <c r="C124" s="79"/>
      <c r="D124" s="89"/>
      <c r="E124" s="90"/>
      <c r="F124" s="82"/>
      <c r="G124" s="88"/>
      <c r="H124" s="84"/>
      <c r="I124" s="85"/>
      <c r="J124" s="84"/>
      <c r="K124" s="85"/>
      <c r="L124" s="84"/>
      <c r="M124" s="85"/>
      <c r="N124" s="84"/>
      <c r="O124" s="85"/>
    </row>
    <row r="125" spans="1:15" s="86" customFormat="1" ht="11.25" customHeight="1" hidden="1">
      <c r="A125" s="77"/>
      <c r="B125" s="94" t="s">
        <v>74</v>
      </c>
      <c r="C125" s="79">
        <v>23666</v>
      </c>
      <c r="D125" s="117">
        <f aca="true" t="shared" si="19" ref="D125:E171">H125+L125+N125+J125</f>
        <v>0</v>
      </c>
      <c r="E125" s="95">
        <f t="shared" si="19"/>
        <v>0</v>
      </c>
      <c r="F125" s="82">
        <f>E125/C125*100</f>
        <v>0</v>
      </c>
      <c r="G125" s="88" t="e">
        <f t="shared" si="16"/>
        <v>#DIV/0!</v>
      </c>
      <c r="H125" s="84"/>
      <c r="I125" s="85"/>
      <c r="J125" s="84"/>
      <c r="K125" s="85"/>
      <c r="L125" s="84"/>
      <c r="M125" s="85"/>
      <c r="N125" s="84"/>
      <c r="O125" s="105"/>
    </row>
    <row r="126" spans="1:15" s="86" customFormat="1" ht="11.25" customHeight="1">
      <c r="A126" s="77"/>
      <c r="B126" s="94" t="s">
        <v>37</v>
      </c>
      <c r="C126" s="79"/>
      <c r="D126" s="154">
        <f t="shared" si="19"/>
        <v>520000</v>
      </c>
      <c r="E126" s="155">
        <f t="shared" si="19"/>
        <v>301027</v>
      </c>
      <c r="F126" s="156"/>
      <c r="G126" s="157">
        <f t="shared" si="16"/>
        <v>57.88980769230769</v>
      </c>
      <c r="H126" s="84"/>
      <c r="I126" s="85"/>
      <c r="J126" s="121">
        <v>520000</v>
      </c>
      <c r="K126" s="122">
        <v>301027</v>
      </c>
      <c r="L126" s="84"/>
      <c r="M126" s="85"/>
      <c r="N126" s="84"/>
      <c r="O126" s="85"/>
    </row>
    <row r="127" spans="1:15" s="76" customFormat="1" ht="13.5" customHeight="1">
      <c r="A127" s="67"/>
      <c r="B127" s="68" t="s">
        <v>30</v>
      </c>
      <c r="C127" s="69"/>
      <c r="D127" s="70">
        <f t="shared" si="19"/>
        <v>675520</v>
      </c>
      <c r="E127" s="71">
        <f t="shared" si="19"/>
        <v>234069</v>
      </c>
      <c r="F127" s="72" t="e">
        <f>E127/C127*100</f>
        <v>#DIV/0!</v>
      </c>
      <c r="G127" s="73">
        <f>E127/D127*100</f>
        <v>34.650195405021314</v>
      </c>
      <c r="H127" s="74">
        <f>SUM(H128:H129)</f>
        <v>664950</v>
      </c>
      <c r="I127" s="75">
        <f>SUM(I128:I129)</f>
        <v>223499</v>
      </c>
      <c r="J127" s="74">
        <f>SUM(J128:J129)</f>
        <v>10570</v>
      </c>
      <c r="K127" s="75">
        <f>SUM(K128:K129)</f>
        <v>10570</v>
      </c>
      <c r="L127" s="74"/>
      <c r="M127" s="75"/>
      <c r="N127" s="74"/>
      <c r="O127" s="75"/>
    </row>
    <row r="128" spans="1:15" s="86" customFormat="1" ht="12" customHeight="1">
      <c r="A128" s="77"/>
      <c r="B128" s="78" t="s">
        <v>45</v>
      </c>
      <c r="C128" s="79">
        <v>27040</v>
      </c>
      <c r="D128" s="89">
        <f t="shared" si="19"/>
        <v>448520</v>
      </c>
      <c r="E128" s="90">
        <f t="shared" si="19"/>
        <v>191125</v>
      </c>
      <c r="F128" s="82">
        <f>E128/C128*100</f>
        <v>706.823224852071</v>
      </c>
      <c r="G128" s="88">
        <f t="shared" si="16"/>
        <v>42.61236957103362</v>
      </c>
      <c r="H128" s="84">
        <v>437950</v>
      </c>
      <c r="I128" s="85">
        <v>180555</v>
      </c>
      <c r="J128" s="84">
        <v>10570</v>
      </c>
      <c r="K128" s="85">
        <v>10570</v>
      </c>
      <c r="L128" s="84"/>
      <c r="M128" s="85"/>
      <c r="N128" s="84"/>
      <c r="O128" s="85"/>
    </row>
    <row r="129" spans="1:15" s="86" customFormat="1" ht="11.25" customHeight="1">
      <c r="A129" s="103"/>
      <c r="B129" s="104" t="s">
        <v>31</v>
      </c>
      <c r="C129" s="112">
        <v>815554</v>
      </c>
      <c r="D129" s="113">
        <f t="shared" si="19"/>
        <v>227000</v>
      </c>
      <c r="E129" s="114">
        <f t="shared" si="19"/>
        <v>42944</v>
      </c>
      <c r="F129" s="108">
        <f>E129/C129*100</f>
        <v>5.265623122441923</v>
      </c>
      <c r="G129" s="115">
        <f t="shared" si="16"/>
        <v>18.91806167400881</v>
      </c>
      <c r="H129" s="110">
        <v>227000</v>
      </c>
      <c r="I129" s="105">
        <v>42944</v>
      </c>
      <c r="J129" s="110"/>
      <c r="K129" s="105"/>
      <c r="L129" s="110"/>
      <c r="M129" s="105"/>
      <c r="N129" s="110"/>
      <c r="O129" s="105"/>
    </row>
    <row r="130" spans="1:15" s="66" customFormat="1" ht="39" customHeight="1">
      <c r="A130" s="135" t="s">
        <v>75</v>
      </c>
      <c r="B130" s="136" t="s">
        <v>76</v>
      </c>
      <c r="C130" s="137"/>
      <c r="D130" s="127">
        <f t="shared" si="19"/>
        <v>4304594</v>
      </c>
      <c r="E130" s="131">
        <f t="shared" si="19"/>
        <v>1514250</v>
      </c>
      <c r="F130" s="158"/>
      <c r="G130" s="101">
        <f t="shared" si="16"/>
        <v>35.17753358388735</v>
      </c>
      <c r="H130" s="127">
        <v>3993094</v>
      </c>
      <c r="I130" s="128">
        <v>1349600</v>
      </c>
      <c r="J130" s="127">
        <v>200500</v>
      </c>
      <c r="K130" s="128">
        <v>108592</v>
      </c>
      <c r="L130" s="127"/>
      <c r="M130" s="128"/>
      <c r="N130" s="127">
        <v>111000</v>
      </c>
      <c r="O130" s="128">
        <v>56058</v>
      </c>
    </row>
    <row r="131" spans="1:15" s="76" customFormat="1" ht="12" customHeight="1">
      <c r="A131" s="67"/>
      <c r="B131" s="68" t="s">
        <v>21</v>
      </c>
      <c r="C131" s="69"/>
      <c r="D131" s="70">
        <f t="shared" si="19"/>
        <v>3974594</v>
      </c>
      <c r="E131" s="71">
        <f t="shared" si="19"/>
        <v>1514250</v>
      </c>
      <c r="F131" s="72"/>
      <c r="G131" s="73">
        <f t="shared" si="16"/>
        <v>38.09823091364804</v>
      </c>
      <c r="H131" s="74">
        <f>H130-H137</f>
        <v>3663094</v>
      </c>
      <c r="I131" s="75">
        <f>I130-I137</f>
        <v>1349600</v>
      </c>
      <c r="J131" s="74">
        <f>J130-J137</f>
        <v>200500</v>
      </c>
      <c r="K131" s="75">
        <f>K130-K137</f>
        <v>108592</v>
      </c>
      <c r="L131" s="74"/>
      <c r="M131" s="75"/>
      <c r="N131" s="74">
        <f>N130-N137</f>
        <v>111000</v>
      </c>
      <c r="O131" s="75">
        <f>O130-O137</f>
        <v>56058</v>
      </c>
    </row>
    <row r="132" spans="1:15" s="86" customFormat="1" ht="12" customHeight="1">
      <c r="A132" s="77"/>
      <c r="B132" s="78" t="s">
        <v>34</v>
      </c>
      <c r="C132" s="85"/>
      <c r="D132" s="89">
        <f t="shared" si="19"/>
        <v>361230</v>
      </c>
      <c r="E132" s="90">
        <f t="shared" si="19"/>
        <v>68242</v>
      </c>
      <c r="F132" s="82"/>
      <c r="G132" s="88">
        <f t="shared" si="16"/>
        <v>18.891564930930432</v>
      </c>
      <c r="H132" s="84">
        <v>236914</v>
      </c>
      <c r="I132" s="85"/>
      <c r="J132" s="84">
        <v>37916</v>
      </c>
      <c r="K132" s="85">
        <v>22159</v>
      </c>
      <c r="L132" s="84"/>
      <c r="M132" s="85"/>
      <c r="N132" s="84">
        <v>86400</v>
      </c>
      <c r="O132" s="85">
        <v>46083</v>
      </c>
    </row>
    <row r="133" spans="1:15" s="86" customFormat="1" ht="12" customHeight="1">
      <c r="A133" s="77"/>
      <c r="B133" s="78" t="s">
        <v>35</v>
      </c>
      <c r="C133" s="85"/>
      <c r="D133" s="89">
        <f t="shared" si="19"/>
        <v>2895700</v>
      </c>
      <c r="E133" s="90">
        <f t="shared" si="19"/>
        <v>1424122</v>
      </c>
      <c r="F133" s="82"/>
      <c r="G133" s="88">
        <f t="shared" si="16"/>
        <v>49.180578098559934</v>
      </c>
      <c r="H133" s="84">
        <v>2746700</v>
      </c>
      <c r="I133" s="85">
        <v>1349600</v>
      </c>
      <c r="J133" s="84">
        <v>149000</v>
      </c>
      <c r="K133" s="85">
        <v>74522</v>
      </c>
      <c r="L133" s="84"/>
      <c r="M133" s="85"/>
      <c r="N133" s="84"/>
      <c r="O133" s="85"/>
    </row>
    <row r="134" spans="1:15" s="86" customFormat="1" ht="12" customHeight="1">
      <c r="A134" s="77"/>
      <c r="B134" s="78" t="s">
        <v>27</v>
      </c>
      <c r="C134" s="85"/>
      <c r="D134" s="89">
        <f t="shared" si="19"/>
        <v>717664</v>
      </c>
      <c r="E134" s="90">
        <f t="shared" si="19"/>
        <v>21886</v>
      </c>
      <c r="F134" s="82"/>
      <c r="G134" s="88">
        <f t="shared" si="16"/>
        <v>3.0496165336424843</v>
      </c>
      <c r="H134" s="84">
        <f>H131-H133-H132</f>
        <v>679480</v>
      </c>
      <c r="I134" s="85"/>
      <c r="J134" s="84">
        <f>J131-J133-J132</f>
        <v>13584</v>
      </c>
      <c r="K134" s="85">
        <f>K131-K132-K133</f>
        <v>11911</v>
      </c>
      <c r="L134" s="84"/>
      <c r="M134" s="85"/>
      <c r="N134" s="84">
        <f>N131-N132</f>
        <v>24600</v>
      </c>
      <c r="O134" s="85">
        <f>O131-O132</f>
        <v>9975</v>
      </c>
    </row>
    <row r="135" spans="1:15" s="86" customFormat="1" ht="9.75" customHeight="1">
      <c r="A135" s="77"/>
      <c r="B135" s="93" t="s">
        <v>36</v>
      </c>
      <c r="C135" s="85"/>
      <c r="D135" s="70"/>
      <c r="E135" s="90"/>
      <c r="F135" s="82"/>
      <c r="G135" s="88"/>
      <c r="H135" s="84"/>
      <c r="I135" s="85"/>
      <c r="J135" s="84"/>
      <c r="K135" s="85"/>
      <c r="L135" s="84"/>
      <c r="M135" s="85"/>
      <c r="N135" s="84"/>
      <c r="O135" s="85"/>
    </row>
    <row r="136" spans="1:15" s="86" customFormat="1" ht="10.5" customHeight="1">
      <c r="A136" s="77"/>
      <c r="B136" s="94" t="s">
        <v>37</v>
      </c>
      <c r="C136" s="79"/>
      <c r="D136" s="154">
        <f>H136+L136+N136+J136</f>
        <v>46204</v>
      </c>
      <c r="E136" s="155">
        <f>I136+M136+O136+K136</f>
        <v>25338</v>
      </c>
      <c r="F136" s="156"/>
      <c r="G136" s="157">
        <f>E136/D136*100</f>
        <v>54.83940784347675</v>
      </c>
      <c r="H136" s="84"/>
      <c r="I136" s="85"/>
      <c r="J136" s="121">
        <v>46204</v>
      </c>
      <c r="K136" s="122">
        <v>25338</v>
      </c>
      <c r="L136" s="84"/>
      <c r="M136" s="85"/>
      <c r="N136" s="84"/>
      <c r="O136" s="85"/>
    </row>
    <row r="137" spans="1:15" s="76" customFormat="1" ht="13.5" customHeight="1">
      <c r="A137" s="67"/>
      <c r="B137" s="68" t="s">
        <v>30</v>
      </c>
      <c r="C137" s="75"/>
      <c r="D137" s="70">
        <f t="shared" si="19"/>
        <v>330000</v>
      </c>
      <c r="E137" s="71"/>
      <c r="F137" s="72"/>
      <c r="G137" s="73"/>
      <c r="H137" s="74">
        <f>SUM(H138:H139)</f>
        <v>330000</v>
      </c>
      <c r="I137" s="75"/>
      <c r="J137" s="74"/>
      <c r="K137" s="75"/>
      <c r="L137" s="74"/>
      <c r="M137" s="75"/>
      <c r="N137" s="74"/>
      <c r="O137" s="75"/>
    </row>
    <row r="138" spans="1:15" s="86" customFormat="1" ht="15" customHeight="1" hidden="1">
      <c r="A138" s="77"/>
      <c r="B138" s="78" t="s">
        <v>45</v>
      </c>
      <c r="C138" s="79">
        <v>27040</v>
      </c>
      <c r="D138" s="89">
        <f t="shared" si="19"/>
        <v>0</v>
      </c>
      <c r="E138" s="90"/>
      <c r="F138" s="82"/>
      <c r="G138" s="88"/>
      <c r="H138" s="84"/>
      <c r="I138" s="85"/>
      <c r="J138" s="84"/>
      <c r="K138" s="85"/>
      <c r="L138" s="84"/>
      <c r="M138" s="85"/>
      <c r="N138" s="84"/>
      <c r="O138" s="85"/>
    </row>
    <row r="139" spans="1:15" s="86" customFormat="1" ht="12" customHeight="1">
      <c r="A139" s="159"/>
      <c r="B139" s="78" t="s">
        <v>31</v>
      </c>
      <c r="C139" s="160"/>
      <c r="D139" s="89">
        <f t="shared" si="19"/>
        <v>330000</v>
      </c>
      <c r="E139" s="90"/>
      <c r="F139" s="82"/>
      <c r="G139" s="88"/>
      <c r="H139" s="84">
        <v>330000</v>
      </c>
      <c r="I139" s="85"/>
      <c r="J139" s="84"/>
      <c r="K139" s="85"/>
      <c r="L139" s="84"/>
      <c r="M139" s="85"/>
      <c r="N139" s="84"/>
      <c r="O139" s="85"/>
    </row>
    <row r="140" spans="1:15" s="86" customFormat="1" ht="12" customHeight="1">
      <c r="A140" s="159"/>
      <c r="B140" s="78" t="s">
        <v>46</v>
      </c>
      <c r="C140" s="85"/>
      <c r="D140" s="89">
        <f>H140</f>
        <v>330000</v>
      </c>
      <c r="E140" s="90"/>
      <c r="F140" s="82"/>
      <c r="G140" s="88"/>
      <c r="H140" s="84">
        <v>330000</v>
      </c>
      <c r="I140" s="85"/>
      <c r="J140" s="84"/>
      <c r="K140" s="85"/>
      <c r="L140" s="84"/>
      <c r="M140" s="85"/>
      <c r="N140" s="84"/>
      <c r="O140" s="85"/>
    </row>
    <row r="141" spans="1:15" s="66" customFormat="1" ht="24.75" customHeight="1">
      <c r="A141" s="87" t="s">
        <v>77</v>
      </c>
      <c r="B141" s="57" t="s">
        <v>78</v>
      </c>
      <c r="C141" s="58">
        <f>SUM(C142:C148)</f>
        <v>16526185</v>
      </c>
      <c r="D141" s="59">
        <f t="shared" si="19"/>
        <v>9981300</v>
      </c>
      <c r="E141" s="60">
        <f t="shared" si="19"/>
        <v>5865593</v>
      </c>
      <c r="F141" s="61">
        <f>E141/C141*100</f>
        <v>35.492722609604094</v>
      </c>
      <c r="G141" s="62">
        <f t="shared" si="16"/>
        <v>58.765822087303256</v>
      </c>
      <c r="H141" s="65">
        <v>2035809</v>
      </c>
      <c r="I141" s="64">
        <v>1310241</v>
      </c>
      <c r="J141" s="65">
        <v>7945491</v>
      </c>
      <c r="K141" s="64">
        <v>4555352</v>
      </c>
      <c r="L141" s="65"/>
      <c r="M141" s="64"/>
      <c r="N141" s="65"/>
      <c r="O141" s="64"/>
    </row>
    <row r="142" spans="1:15" s="76" customFormat="1" ht="12.75" customHeight="1">
      <c r="A142" s="67"/>
      <c r="B142" s="68" t="s">
        <v>21</v>
      </c>
      <c r="C142" s="69">
        <v>16526185</v>
      </c>
      <c r="D142" s="70">
        <f t="shared" si="19"/>
        <v>9780800</v>
      </c>
      <c r="E142" s="71">
        <f t="shared" si="19"/>
        <v>5806099</v>
      </c>
      <c r="F142" s="161">
        <f>E142/C142*100</f>
        <v>35.13272421917097</v>
      </c>
      <c r="G142" s="73">
        <f t="shared" si="16"/>
        <v>59.36220963520367</v>
      </c>
      <c r="H142" s="74">
        <f>H141-H146</f>
        <v>1992809</v>
      </c>
      <c r="I142" s="75">
        <f>I141-I146</f>
        <v>1267241</v>
      </c>
      <c r="J142" s="74">
        <f>J141-J146</f>
        <v>7787991</v>
      </c>
      <c r="K142" s="75">
        <f>K141-K146</f>
        <v>4538858</v>
      </c>
      <c r="L142" s="74"/>
      <c r="M142" s="75"/>
      <c r="N142" s="74"/>
      <c r="O142" s="75"/>
    </row>
    <row r="143" spans="1:15" s="86" customFormat="1" ht="11.25" customHeight="1">
      <c r="A143" s="77"/>
      <c r="B143" s="78" t="s">
        <v>34</v>
      </c>
      <c r="C143" s="85"/>
      <c r="D143" s="89">
        <f t="shared" si="19"/>
        <v>6476845</v>
      </c>
      <c r="E143" s="90">
        <f t="shared" si="19"/>
        <v>3625739</v>
      </c>
      <c r="F143" s="162"/>
      <c r="G143" s="88">
        <f t="shared" si="16"/>
        <v>55.98001804891116</v>
      </c>
      <c r="H143" s="84">
        <v>1195430</v>
      </c>
      <c r="I143" s="85">
        <v>675938</v>
      </c>
      <c r="J143" s="84">
        <v>5281415</v>
      </c>
      <c r="K143" s="85">
        <v>2949801</v>
      </c>
      <c r="L143" s="84"/>
      <c r="M143" s="85"/>
      <c r="N143" s="84"/>
      <c r="O143" s="85"/>
    </row>
    <row r="144" spans="1:15" s="86" customFormat="1" ht="11.25" customHeight="1">
      <c r="A144" s="77"/>
      <c r="B144" s="78" t="s">
        <v>35</v>
      </c>
      <c r="C144" s="85"/>
      <c r="D144" s="89">
        <f t="shared" si="19"/>
        <v>605000</v>
      </c>
      <c r="E144" s="90">
        <f t="shared" si="19"/>
        <v>380141</v>
      </c>
      <c r="F144" s="162"/>
      <c r="G144" s="88">
        <f t="shared" si="16"/>
        <v>62.83322314049586</v>
      </c>
      <c r="H144" s="84">
        <v>30000</v>
      </c>
      <c r="I144" s="85">
        <v>17500</v>
      </c>
      <c r="J144" s="84">
        <v>575000</v>
      </c>
      <c r="K144" s="85">
        <v>362641</v>
      </c>
      <c r="L144" s="84"/>
      <c r="M144" s="85"/>
      <c r="N144" s="84"/>
      <c r="O144" s="85"/>
    </row>
    <row r="145" spans="1:15" s="86" customFormat="1" ht="12" customHeight="1">
      <c r="A145" s="77"/>
      <c r="B145" s="78" t="s">
        <v>27</v>
      </c>
      <c r="C145" s="85"/>
      <c r="D145" s="89">
        <f t="shared" si="19"/>
        <v>2698955</v>
      </c>
      <c r="E145" s="90">
        <f t="shared" si="19"/>
        <v>1800219</v>
      </c>
      <c r="F145" s="162"/>
      <c r="G145" s="88">
        <f t="shared" si="16"/>
        <v>66.70059337780734</v>
      </c>
      <c r="H145" s="84">
        <f>H142-H143-H144</f>
        <v>767379</v>
      </c>
      <c r="I145" s="85">
        <f>I142-I143-I144</f>
        <v>573803</v>
      </c>
      <c r="J145" s="84">
        <f>J142-J143-J144</f>
        <v>1931576</v>
      </c>
      <c r="K145" s="85">
        <f>K142-K143-K144</f>
        <v>1226416</v>
      </c>
      <c r="L145" s="84"/>
      <c r="M145" s="85"/>
      <c r="N145" s="84"/>
      <c r="O145" s="85"/>
    </row>
    <row r="146" spans="1:15" s="76" customFormat="1" ht="11.25" customHeight="1">
      <c r="A146" s="67"/>
      <c r="B146" s="68" t="s">
        <v>30</v>
      </c>
      <c r="C146" s="75"/>
      <c r="D146" s="70">
        <f t="shared" si="19"/>
        <v>200500</v>
      </c>
      <c r="E146" s="71">
        <f t="shared" si="19"/>
        <v>59494</v>
      </c>
      <c r="F146" s="72"/>
      <c r="G146" s="73">
        <f>E146/D146*100</f>
        <v>29.67281795511222</v>
      </c>
      <c r="H146" s="74">
        <f>SUM(H147:H148)</f>
        <v>43000</v>
      </c>
      <c r="I146" s="75">
        <f>SUM(I147:I148)</f>
        <v>43000</v>
      </c>
      <c r="J146" s="74">
        <f>SUM(J147:J148)</f>
        <v>157500</v>
      </c>
      <c r="K146" s="75">
        <f>SUM(K147:K148)</f>
        <v>16494</v>
      </c>
      <c r="L146" s="74"/>
      <c r="M146" s="75"/>
      <c r="N146" s="74"/>
      <c r="O146" s="75"/>
    </row>
    <row r="147" spans="1:15" s="86" customFormat="1" ht="12" customHeight="1">
      <c r="A147" s="77"/>
      <c r="B147" s="78" t="s">
        <v>45</v>
      </c>
      <c r="C147" s="85"/>
      <c r="D147" s="89">
        <f t="shared" si="19"/>
        <v>16000</v>
      </c>
      <c r="E147" s="90">
        <f t="shared" si="19"/>
        <v>9000</v>
      </c>
      <c r="F147" s="82"/>
      <c r="G147" s="88">
        <f t="shared" si="16"/>
        <v>56.25</v>
      </c>
      <c r="H147" s="84"/>
      <c r="I147" s="85"/>
      <c r="J147" s="84">
        <f>7000+9000</f>
        <v>16000</v>
      </c>
      <c r="K147" s="85">
        <v>9000</v>
      </c>
      <c r="L147" s="84"/>
      <c r="M147" s="85"/>
      <c r="N147" s="84"/>
      <c r="O147" s="85"/>
    </row>
    <row r="148" spans="1:15" s="86" customFormat="1" ht="11.25" customHeight="1">
      <c r="A148" s="159"/>
      <c r="B148" s="78" t="s">
        <v>31</v>
      </c>
      <c r="C148" s="160"/>
      <c r="D148" s="89">
        <f t="shared" si="19"/>
        <v>184500</v>
      </c>
      <c r="E148" s="90">
        <f t="shared" si="19"/>
        <v>50494</v>
      </c>
      <c r="F148" s="82"/>
      <c r="G148" s="88">
        <f t="shared" si="16"/>
        <v>27.368021680216803</v>
      </c>
      <c r="H148" s="84">
        <v>43000</v>
      </c>
      <c r="I148" s="85">
        <v>43000</v>
      </c>
      <c r="J148" s="84">
        <v>141500</v>
      </c>
      <c r="K148" s="85">
        <v>7494</v>
      </c>
      <c r="L148" s="84"/>
      <c r="M148" s="85"/>
      <c r="N148" s="84"/>
      <c r="O148" s="85"/>
    </row>
    <row r="149" spans="1:15" s="163" customFormat="1" ht="50.25" customHeight="1">
      <c r="A149" s="87" t="s">
        <v>79</v>
      </c>
      <c r="B149" s="57" t="s">
        <v>80</v>
      </c>
      <c r="C149" s="111">
        <f>SUM(C150:C159)</f>
        <v>12319589</v>
      </c>
      <c r="D149" s="59">
        <f t="shared" si="19"/>
        <v>20203596</v>
      </c>
      <c r="E149" s="60">
        <f t="shared" si="19"/>
        <v>6109295</v>
      </c>
      <c r="F149" s="61">
        <f>E149/C149*100</f>
        <v>49.5900877862078</v>
      </c>
      <c r="G149" s="62">
        <f>E149/D149*100</f>
        <v>30.238651574699873</v>
      </c>
      <c r="H149" s="65">
        <v>15759596</v>
      </c>
      <c r="I149" s="64">
        <v>4066387</v>
      </c>
      <c r="J149" s="65">
        <v>4444000</v>
      </c>
      <c r="K149" s="64">
        <v>2042908</v>
      </c>
      <c r="L149" s="65"/>
      <c r="M149" s="64"/>
      <c r="N149" s="65"/>
      <c r="O149" s="64"/>
    </row>
    <row r="150" spans="1:15" s="76" customFormat="1" ht="12" customHeight="1">
      <c r="A150" s="67"/>
      <c r="B150" s="68" t="s">
        <v>21</v>
      </c>
      <c r="C150" s="69">
        <v>7396799</v>
      </c>
      <c r="D150" s="70">
        <f t="shared" si="19"/>
        <v>10955400</v>
      </c>
      <c r="E150" s="71">
        <f t="shared" si="19"/>
        <v>4940520</v>
      </c>
      <c r="F150" s="72">
        <f>E150/C150*100</f>
        <v>66.79267612922834</v>
      </c>
      <c r="G150" s="73">
        <f>E150/D150*100</f>
        <v>45.09666465852457</v>
      </c>
      <c r="H150" s="74">
        <f>H149-H156</f>
        <v>6711400</v>
      </c>
      <c r="I150" s="75">
        <f>I149-I156</f>
        <v>2897612</v>
      </c>
      <c r="J150" s="74">
        <f>J149-J156</f>
        <v>4244000</v>
      </c>
      <c r="K150" s="75">
        <f>K149-K156</f>
        <v>2042908</v>
      </c>
      <c r="L150" s="74"/>
      <c r="M150" s="75"/>
      <c r="N150" s="74"/>
      <c r="O150" s="75"/>
    </row>
    <row r="151" spans="1:15" s="86" customFormat="1" ht="11.25" customHeight="1">
      <c r="A151" s="77"/>
      <c r="B151" s="78" t="s">
        <v>34</v>
      </c>
      <c r="C151" s="85"/>
      <c r="D151" s="89">
        <f t="shared" si="19"/>
        <v>10000</v>
      </c>
      <c r="E151" s="90"/>
      <c r="F151" s="82"/>
      <c r="G151" s="88"/>
      <c r="H151" s="84">
        <v>10000</v>
      </c>
      <c r="I151" s="85"/>
      <c r="J151" s="84"/>
      <c r="K151" s="85"/>
      <c r="L151" s="84"/>
      <c r="M151" s="85"/>
      <c r="N151" s="84"/>
      <c r="O151" s="85"/>
    </row>
    <row r="152" spans="1:15" s="86" customFormat="1" ht="12" customHeight="1">
      <c r="A152" s="77"/>
      <c r="B152" s="78" t="s">
        <v>35</v>
      </c>
      <c r="C152" s="85"/>
      <c r="D152" s="89">
        <f t="shared" si="19"/>
        <v>53000</v>
      </c>
      <c r="E152" s="90"/>
      <c r="F152" s="82"/>
      <c r="G152" s="88"/>
      <c r="H152" s="84">
        <v>53000</v>
      </c>
      <c r="I152" s="85"/>
      <c r="J152" s="84"/>
      <c r="K152" s="85"/>
      <c r="L152" s="84"/>
      <c r="M152" s="85"/>
      <c r="N152" s="84"/>
      <c r="O152" s="85"/>
    </row>
    <row r="153" spans="1:15" s="86" customFormat="1" ht="9.75" customHeight="1">
      <c r="A153" s="77"/>
      <c r="B153" s="78" t="s">
        <v>27</v>
      </c>
      <c r="C153" s="85"/>
      <c r="D153" s="89">
        <f t="shared" si="19"/>
        <v>10892400</v>
      </c>
      <c r="E153" s="90">
        <f t="shared" si="19"/>
        <v>4940520</v>
      </c>
      <c r="F153" s="82"/>
      <c r="G153" s="88">
        <f>E153/D153*100</f>
        <v>45.35749697036466</v>
      </c>
      <c r="H153" s="84">
        <f>H150-H151-H152</f>
        <v>6648400</v>
      </c>
      <c r="I153" s="85">
        <f>I150-I151-I152</f>
        <v>2897612</v>
      </c>
      <c r="J153" s="84">
        <f>J150</f>
        <v>4244000</v>
      </c>
      <c r="K153" s="85">
        <f>K150</f>
        <v>2042908</v>
      </c>
      <c r="L153" s="84"/>
      <c r="M153" s="85"/>
      <c r="N153" s="84"/>
      <c r="O153" s="85"/>
    </row>
    <row r="154" spans="1:15" s="86" customFormat="1" ht="9.75" customHeight="1">
      <c r="A154" s="77"/>
      <c r="B154" s="93" t="s">
        <v>36</v>
      </c>
      <c r="C154" s="85"/>
      <c r="D154" s="89"/>
      <c r="E154" s="90"/>
      <c r="F154" s="82"/>
      <c r="G154" s="88"/>
      <c r="H154" s="84"/>
      <c r="I154" s="85"/>
      <c r="J154" s="84"/>
      <c r="K154" s="85"/>
      <c r="L154" s="84"/>
      <c r="M154" s="85"/>
      <c r="N154" s="84"/>
      <c r="O154" s="85"/>
    </row>
    <row r="155" spans="1:15" s="86" customFormat="1" ht="13.5" customHeight="1">
      <c r="A155" s="77"/>
      <c r="B155" s="94" t="s">
        <v>37</v>
      </c>
      <c r="C155" s="79"/>
      <c r="D155" s="154">
        <f>H155+L155+N155+J155</f>
        <v>53000</v>
      </c>
      <c r="E155" s="155"/>
      <c r="F155" s="156"/>
      <c r="G155" s="157"/>
      <c r="H155" s="97">
        <v>53000</v>
      </c>
      <c r="I155" s="99"/>
      <c r="J155" s="121"/>
      <c r="K155" s="122"/>
      <c r="L155" s="84"/>
      <c r="M155" s="85"/>
      <c r="N155" s="84"/>
      <c r="O155" s="85"/>
    </row>
    <row r="156" spans="1:15" s="76" customFormat="1" ht="12" customHeight="1">
      <c r="A156" s="67"/>
      <c r="B156" s="68" t="s">
        <v>30</v>
      </c>
      <c r="C156" s="69"/>
      <c r="D156" s="70">
        <f t="shared" si="19"/>
        <v>9248196</v>
      </c>
      <c r="E156" s="71">
        <f t="shared" si="19"/>
        <v>1168775</v>
      </c>
      <c r="F156" s="72" t="e">
        <f>E156/C156*100</f>
        <v>#DIV/0!</v>
      </c>
      <c r="G156" s="73">
        <f>E156/D156*100</f>
        <v>12.637870131645135</v>
      </c>
      <c r="H156" s="74">
        <f>SUM(H157:H158)</f>
        <v>9048196</v>
      </c>
      <c r="I156" s="75">
        <f>SUM(I157:I158)</f>
        <v>1168775</v>
      </c>
      <c r="J156" s="74">
        <f>SUM(J157:J158)</f>
        <v>200000</v>
      </c>
      <c r="K156" s="75"/>
      <c r="L156" s="74"/>
      <c r="M156" s="75"/>
      <c r="N156" s="74"/>
      <c r="O156" s="75"/>
    </row>
    <row r="157" spans="1:15" s="86" customFormat="1" ht="11.25" customHeight="1" hidden="1">
      <c r="A157" s="77"/>
      <c r="B157" s="78" t="s">
        <v>45</v>
      </c>
      <c r="C157" s="79"/>
      <c r="D157" s="89">
        <f t="shared" si="19"/>
        <v>0</v>
      </c>
      <c r="E157" s="90">
        <f t="shared" si="19"/>
        <v>0</v>
      </c>
      <c r="F157" s="82"/>
      <c r="G157" s="88"/>
      <c r="H157" s="84"/>
      <c r="I157" s="85"/>
      <c r="J157" s="84"/>
      <c r="K157" s="85"/>
      <c r="L157" s="84"/>
      <c r="M157" s="85"/>
      <c r="N157" s="84"/>
      <c r="O157" s="85"/>
    </row>
    <row r="158" spans="1:15" s="86" customFormat="1" ht="12" customHeight="1">
      <c r="A158" s="159"/>
      <c r="B158" s="78" t="s">
        <v>31</v>
      </c>
      <c r="C158" s="79">
        <v>4722790</v>
      </c>
      <c r="D158" s="89">
        <f t="shared" si="19"/>
        <v>9248196</v>
      </c>
      <c r="E158" s="90">
        <f t="shared" si="19"/>
        <v>1168775</v>
      </c>
      <c r="F158" s="82">
        <f>E158/C158*100</f>
        <v>24.74755388234497</v>
      </c>
      <c r="G158" s="88">
        <f>E158/D158*100</f>
        <v>12.637870131645135</v>
      </c>
      <c r="H158" s="84">
        <v>9048196</v>
      </c>
      <c r="I158" s="85">
        <v>1168775</v>
      </c>
      <c r="J158" s="84">
        <v>200000</v>
      </c>
      <c r="K158" s="85"/>
      <c r="L158" s="84"/>
      <c r="M158" s="85"/>
      <c r="N158" s="84"/>
      <c r="O158" s="85"/>
    </row>
    <row r="159" spans="1:15" s="86" customFormat="1" ht="12" customHeight="1" hidden="1">
      <c r="A159" s="159"/>
      <c r="B159" s="78" t="s">
        <v>39</v>
      </c>
      <c r="C159" s="79">
        <v>200000</v>
      </c>
      <c r="D159" s="89">
        <f t="shared" si="19"/>
        <v>0</v>
      </c>
      <c r="E159" s="90">
        <f t="shared" si="19"/>
        <v>0</v>
      </c>
      <c r="F159" s="82">
        <f>E159/C159*100</f>
        <v>0</v>
      </c>
      <c r="G159" s="88"/>
      <c r="H159" s="84">
        <v>0</v>
      </c>
      <c r="I159" s="85"/>
      <c r="J159" s="84"/>
      <c r="K159" s="85"/>
      <c r="L159" s="84"/>
      <c r="M159" s="85"/>
      <c r="N159" s="84"/>
      <c r="O159" s="85"/>
    </row>
    <row r="160" spans="1:15" s="44" customFormat="1" ht="37.5" customHeight="1">
      <c r="A160" s="87" t="s">
        <v>81</v>
      </c>
      <c r="B160" s="57" t="s">
        <v>82</v>
      </c>
      <c r="C160" s="58">
        <f>C161+C169+C171</f>
        <v>15292097</v>
      </c>
      <c r="D160" s="59">
        <f t="shared" si="19"/>
        <v>22152250</v>
      </c>
      <c r="E160" s="60">
        <f t="shared" si="19"/>
        <v>13545981</v>
      </c>
      <c r="F160" s="61">
        <f>E160/C160*100</f>
        <v>88.5815790993217</v>
      </c>
      <c r="G160" s="62">
        <f>E160/D160*100</f>
        <v>61.14945885858095</v>
      </c>
      <c r="H160" s="65">
        <v>5120700</v>
      </c>
      <c r="I160" s="64">
        <v>2718670</v>
      </c>
      <c r="J160" s="65">
        <v>17029450</v>
      </c>
      <c r="K160" s="64">
        <v>10827311</v>
      </c>
      <c r="L160" s="65">
        <v>2100</v>
      </c>
      <c r="M160" s="64"/>
      <c r="N160" s="65"/>
      <c r="O160" s="64"/>
    </row>
    <row r="161" spans="1:15" s="141" customFormat="1" ht="12.75" customHeight="1">
      <c r="A161" s="164"/>
      <c r="B161" s="68" t="s">
        <v>21</v>
      </c>
      <c r="C161" s="69">
        <v>13241493</v>
      </c>
      <c r="D161" s="70">
        <f t="shared" si="19"/>
        <v>15220050</v>
      </c>
      <c r="E161" s="71">
        <f t="shared" si="19"/>
        <v>7550777</v>
      </c>
      <c r="F161" s="72">
        <f>E161/C161*100</f>
        <v>57.023607534286356</v>
      </c>
      <c r="G161" s="73">
        <f>E161/D161*100</f>
        <v>49.610724012076176</v>
      </c>
      <c r="H161" s="74">
        <f>H160-H168</f>
        <v>5120700</v>
      </c>
      <c r="I161" s="75">
        <f>I160-I168</f>
        <v>2718670</v>
      </c>
      <c r="J161" s="74">
        <f>J160-J168</f>
        <v>10097250</v>
      </c>
      <c r="K161" s="75">
        <f>K160-K168</f>
        <v>4832107</v>
      </c>
      <c r="L161" s="74">
        <f>L160-L168</f>
        <v>2100</v>
      </c>
      <c r="M161" s="75"/>
      <c r="N161" s="74"/>
      <c r="O161" s="75"/>
    </row>
    <row r="162" spans="1:15" s="166" customFormat="1" ht="9.75" customHeight="1">
      <c r="A162" s="165"/>
      <c r="B162" s="104" t="s">
        <v>34</v>
      </c>
      <c r="C162" s="112"/>
      <c r="D162" s="113">
        <f t="shared" si="19"/>
        <v>41900</v>
      </c>
      <c r="E162" s="114">
        <f t="shared" si="19"/>
        <v>25870</v>
      </c>
      <c r="F162" s="108"/>
      <c r="G162" s="115">
        <f>E162/D162*100</f>
        <v>61.74224343675417</v>
      </c>
      <c r="H162" s="110">
        <v>41900</v>
      </c>
      <c r="I162" s="105">
        <v>25870</v>
      </c>
      <c r="J162" s="110"/>
      <c r="K162" s="105"/>
      <c r="L162" s="110"/>
      <c r="M162" s="105"/>
      <c r="N162" s="110"/>
      <c r="O162" s="105"/>
    </row>
    <row r="163" spans="1:15" s="166" customFormat="1" ht="11.25" customHeight="1">
      <c r="A163" s="159"/>
      <c r="B163" s="78" t="s">
        <v>35</v>
      </c>
      <c r="C163" s="79"/>
      <c r="D163" s="89">
        <f t="shared" si="19"/>
        <v>14250850</v>
      </c>
      <c r="E163" s="90">
        <f t="shared" si="19"/>
        <v>7407191</v>
      </c>
      <c r="F163" s="82"/>
      <c r="G163" s="88">
        <f>E163/D163*100</f>
        <v>51.9771873256683</v>
      </c>
      <c r="H163" s="84">
        <v>4153600</v>
      </c>
      <c r="I163" s="85">
        <v>2575084</v>
      </c>
      <c r="J163" s="84">
        <v>10097250</v>
      </c>
      <c r="K163" s="85">
        <v>4832107</v>
      </c>
      <c r="L163" s="84"/>
      <c r="M163" s="85"/>
      <c r="N163" s="84"/>
      <c r="O163" s="85"/>
    </row>
    <row r="164" spans="1:15" s="166" customFormat="1" ht="10.5" customHeight="1">
      <c r="A164" s="159"/>
      <c r="B164" s="78" t="s">
        <v>27</v>
      </c>
      <c r="C164" s="79"/>
      <c r="D164" s="89">
        <f t="shared" si="19"/>
        <v>927300</v>
      </c>
      <c r="E164" s="90">
        <f t="shared" si="19"/>
        <v>117716</v>
      </c>
      <c r="F164" s="82"/>
      <c r="G164" s="88">
        <f>E164/D164*100</f>
        <v>12.694489377763398</v>
      </c>
      <c r="H164" s="84">
        <f>H161-H162-H163</f>
        <v>925200</v>
      </c>
      <c r="I164" s="85">
        <f>I161-I162-I163</f>
        <v>117716</v>
      </c>
      <c r="J164" s="84"/>
      <c r="K164" s="85"/>
      <c r="L164" s="84">
        <v>2100</v>
      </c>
      <c r="M164" s="85"/>
      <c r="N164" s="84"/>
      <c r="O164" s="85"/>
    </row>
    <row r="165" spans="1:15" s="166" customFormat="1" ht="10.5" customHeight="1">
      <c r="A165" s="159"/>
      <c r="B165" s="93" t="s">
        <v>36</v>
      </c>
      <c r="C165" s="79"/>
      <c r="D165" s="89"/>
      <c r="E165" s="90"/>
      <c r="F165" s="82"/>
      <c r="G165" s="88"/>
      <c r="H165" s="84"/>
      <c r="I165" s="85"/>
      <c r="J165" s="84"/>
      <c r="K165" s="85"/>
      <c r="L165" s="84"/>
      <c r="M165" s="85"/>
      <c r="N165" s="84"/>
      <c r="O165" s="85"/>
    </row>
    <row r="166" spans="1:15" s="86" customFormat="1" ht="21.75" customHeight="1">
      <c r="A166" s="77"/>
      <c r="B166" s="94" t="s">
        <v>38</v>
      </c>
      <c r="C166" s="79">
        <v>9460</v>
      </c>
      <c r="D166" s="95">
        <f t="shared" si="19"/>
        <v>2100</v>
      </c>
      <c r="E166" s="95"/>
      <c r="F166" s="82"/>
      <c r="G166" s="88"/>
      <c r="H166" s="84"/>
      <c r="I166" s="85"/>
      <c r="J166" s="84"/>
      <c r="K166" s="85"/>
      <c r="L166" s="97">
        <v>2100</v>
      </c>
      <c r="M166" s="99"/>
      <c r="N166" s="84"/>
      <c r="O166" s="85"/>
    </row>
    <row r="167" spans="1:15" s="86" customFormat="1" ht="13.5" customHeight="1">
      <c r="A167" s="77"/>
      <c r="B167" s="94" t="s">
        <v>37</v>
      </c>
      <c r="C167" s="79"/>
      <c r="D167" s="95">
        <f t="shared" si="19"/>
        <v>30000</v>
      </c>
      <c r="E167" s="95">
        <f t="shared" si="19"/>
        <v>30000</v>
      </c>
      <c r="F167" s="82"/>
      <c r="G167" s="88">
        <f aca="true" t="shared" si="20" ref="G167:G199">E167/D167*100</f>
        <v>100</v>
      </c>
      <c r="H167" s="84"/>
      <c r="I167" s="85"/>
      <c r="J167" s="97">
        <v>30000</v>
      </c>
      <c r="K167" s="99">
        <v>30000</v>
      </c>
      <c r="L167" s="84"/>
      <c r="M167" s="85"/>
      <c r="N167" s="84"/>
      <c r="O167" s="85"/>
    </row>
    <row r="168" spans="1:15" s="141" customFormat="1" ht="12.75" customHeight="1">
      <c r="A168" s="164"/>
      <c r="B168" s="68" t="s">
        <v>30</v>
      </c>
      <c r="C168" s="69"/>
      <c r="D168" s="70">
        <f t="shared" si="19"/>
        <v>6932200</v>
      </c>
      <c r="E168" s="71">
        <f t="shared" si="19"/>
        <v>5995204</v>
      </c>
      <c r="F168" s="72"/>
      <c r="G168" s="73">
        <f t="shared" si="20"/>
        <v>86.48342517526903</v>
      </c>
      <c r="H168" s="74"/>
      <c r="I168" s="75"/>
      <c r="J168" s="74">
        <f>J169+J171</f>
        <v>6932200</v>
      </c>
      <c r="K168" s="75">
        <f>K169+K171</f>
        <v>5995204</v>
      </c>
      <c r="L168" s="74"/>
      <c r="M168" s="75"/>
      <c r="N168" s="74"/>
      <c r="O168" s="75"/>
    </row>
    <row r="169" spans="1:15" s="86" customFormat="1" ht="12.75" customHeight="1">
      <c r="A169" s="77"/>
      <c r="B169" s="78" t="s">
        <v>45</v>
      </c>
      <c r="C169" s="79"/>
      <c r="D169" s="89">
        <f t="shared" si="19"/>
        <v>9200</v>
      </c>
      <c r="E169" s="90">
        <f t="shared" si="19"/>
        <v>9200</v>
      </c>
      <c r="F169" s="82"/>
      <c r="G169" s="88">
        <f t="shared" si="20"/>
        <v>100</v>
      </c>
      <c r="H169" s="84"/>
      <c r="I169" s="85"/>
      <c r="J169" s="84">
        <v>9200</v>
      </c>
      <c r="K169" s="85">
        <v>9200</v>
      </c>
      <c r="L169" s="84"/>
      <c r="M169" s="85"/>
      <c r="N169" s="84"/>
      <c r="O169" s="85"/>
    </row>
    <row r="170" spans="1:15" s="86" customFormat="1" ht="12" customHeight="1">
      <c r="A170" s="77"/>
      <c r="B170" s="78" t="s">
        <v>46</v>
      </c>
      <c r="C170" s="79"/>
      <c r="D170" s="89">
        <f t="shared" si="19"/>
        <v>9200</v>
      </c>
      <c r="E170" s="90">
        <f t="shared" si="19"/>
        <v>9200</v>
      </c>
      <c r="F170" s="82"/>
      <c r="G170" s="88">
        <f t="shared" si="20"/>
        <v>100</v>
      </c>
      <c r="H170" s="84"/>
      <c r="I170" s="85"/>
      <c r="J170" s="84">
        <v>9200</v>
      </c>
      <c r="K170" s="85">
        <v>9200</v>
      </c>
      <c r="L170" s="84"/>
      <c r="M170" s="85"/>
      <c r="N170" s="84"/>
      <c r="O170" s="85"/>
    </row>
    <row r="171" spans="1:15" s="86" customFormat="1" ht="12" customHeight="1">
      <c r="A171" s="159"/>
      <c r="B171" s="78" t="s">
        <v>31</v>
      </c>
      <c r="C171" s="79">
        <v>2050604</v>
      </c>
      <c r="D171" s="89">
        <f t="shared" si="19"/>
        <v>6923000</v>
      </c>
      <c r="E171" s="90">
        <f t="shared" si="19"/>
        <v>5986004</v>
      </c>
      <c r="F171" s="82">
        <f>E171/C171*100</f>
        <v>291.9141872345904</v>
      </c>
      <c r="G171" s="88">
        <f t="shared" si="20"/>
        <v>86.46546294958833</v>
      </c>
      <c r="H171" s="84"/>
      <c r="I171" s="85"/>
      <c r="J171" s="84">
        <f>923000+1962000+2692500+1345500</f>
        <v>6923000</v>
      </c>
      <c r="K171" s="85">
        <v>5986004</v>
      </c>
      <c r="L171" s="84"/>
      <c r="M171" s="85"/>
      <c r="N171" s="84"/>
      <c r="O171" s="85"/>
    </row>
    <row r="172" spans="1:15" s="44" customFormat="1" ht="76.5" customHeight="1" hidden="1">
      <c r="A172" s="135" t="s">
        <v>83</v>
      </c>
      <c r="B172" s="167" t="s">
        <v>84</v>
      </c>
      <c r="C172" s="137">
        <f>SUM(C173)</f>
        <v>0</v>
      </c>
      <c r="D172" s="89">
        <f aca="true" t="shared" si="21" ref="D172:E174">H172+L172+N172+J172</f>
        <v>0</v>
      </c>
      <c r="E172" s="90">
        <f t="shared" si="21"/>
        <v>0</v>
      </c>
      <c r="F172" s="72"/>
      <c r="G172" s="88" t="e">
        <f t="shared" si="20"/>
        <v>#DIV/0!</v>
      </c>
      <c r="H172" s="127"/>
      <c r="I172" s="128"/>
      <c r="J172" s="127"/>
      <c r="K172" s="128"/>
      <c r="L172" s="127"/>
      <c r="M172" s="128"/>
      <c r="N172" s="127"/>
      <c r="O172" s="128"/>
    </row>
    <row r="173" spans="1:15" s="166" customFormat="1" ht="12.75" customHeight="1" hidden="1">
      <c r="A173" s="159"/>
      <c r="B173" s="78" t="s">
        <v>85</v>
      </c>
      <c r="C173" s="79"/>
      <c r="D173" s="89">
        <f t="shared" si="21"/>
        <v>0</v>
      </c>
      <c r="E173" s="90">
        <f t="shared" si="21"/>
        <v>0</v>
      </c>
      <c r="F173" s="162"/>
      <c r="G173" s="88" t="e">
        <f t="shared" si="20"/>
        <v>#DIV/0!</v>
      </c>
      <c r="H173" s="84"/>
      <c r="I173" s="85"/>
      <c r="J173" s="84"/>
      <c r="K173" s="85"/>
      <c r="L173" s="84"/>
      <c r="M173" s="85"/>
      <c r="N173" s="84"/>
      <c r="O173" s="85"/>
    </row>
    <row r="174" spans="1:15" s="166" customFormat="1" ht="11.25" customHeight="1">
      <c r="A174" s="165"/>
      <c r="B174" s="104" t="s">
        <v>46</v>
      </c>
      <c r="C174" s="112"/>
      <c r="D174" s="89">
        <f t="shared" si="21"/>
        <v>303000</v>
      </c>
      <c r="E174" s="90">
        <f t="shared" si="21"/>
        <v>303000</v>
      </c>
      <c r="F174" s="153"/>
      <c r="G174" s="88">
        <f t="shared" si="20"/>
        <v>100</v>
      </c>
      <c r="H174" s="110"/>
      <c r="I174" s="105"/>
      <c r="J174" s="110">
        <v>303000</v>
      </c>
      <c r="K174" s="105">
        <v>303000</v>
      </c>
      <c r="L174" s="110"/>
      <c r="M174" s="105"/>
      <c r="N174" s="110"/>
      <c r="O174" s="105"/>
    </row>
    <row r="175" spans="1:15" s="172" customFormat="1" ht="25.5" customHeight="1">
      <c r="A175" s="116" t="s">
        <v>86</v>
      </c>
      <c r="B175" s="57" t="s">
        <v>87</v>
      </c>
      <c r="C175" s="168">
        <f>SUM(C176:C182)</f>
        <v>3970196</v>
      </c>
      <c r="D175" s="59">
        <f>H175+L175+N175+J175</f>
        <v>7507800</v>
      </c>
      <c r="E175" s="60">
        <f>I175+M175+O175+K175</f>
        <v>2480014</v>
      </c>
      <c r="F175" s="61">
        <f>E175/C175*100</f>
        <v>62.46578254574837</v>
      </c>
      <c r="G175" s="169">
        <f t="shared" si="20"/>
        <v>33.03249953381816</v>
      </c>
      <c r="H175" s="170">
        <v>7507800</v>
      </c>
      <c r="I175" s="171">
        <v>2480014</v>
      </c>
      <c r="J175" s="170"/>
      <c r="K175" s="171"/>
      <c r="L175" s="170"/>
      <c r="M175" s="171"/>
      <c r="N175" s="170"/>
      <c r="O175" s="171"/>
    </row>
    <row r="176" spans="1:15" s="76" customFormat="1" ht="12.75" customHeight="1">
      <c r="A176" s="67"/>
      <c r="B176" s="68" t="s">
        <v>21</v>
      </c>
      <c r="C176" s="69">
        <v>3704077</v>
      </c>
      <c r="D176" s="70">
        <f aca="true" t="shared" si="22" ref="D176:E185">H176+L176+N176+J176</f>
        <v>4086300</v>
      </c>
      <c r="E176" s="71">
        <f t="shared" si="22"/>
        <v>2282009</v>
      </c>
      <c r="F176" s="72">
        <f>E176/C176*100</f>
        <v>61.608033526300886</v>
      </c>
      <c r="G176" s="73">
        <f t="shared" si="20"/>
        <v>55.84536132931992</v>
      </c>
      <c r="H176" s="74">
        <f>H175-H180</f>
        <v>4086300</v>
      </c>
      <c r="I176" s="75">
        <f>I175-I180</f>
        <v>2282009</v>
      </c>
      <c r="J176" s="74"/>
      <c r="K176" s="75"/>
      <c r="L176" s="74"/>
      <c r="M176" s="75"/>
      <c r="N176" s="74"/>
      <c r="O176" s="75"/>
    </row>
    <row r="177" spans="1:15" s="86" customFormat="1" ht="12" customHeight="1">
      <c r="A177" s="77"/>
      <c r="B177" s="78" t="s">
        <v>34</v>
      </c>
      <c r="C177" s="79"/>
      <c r="D177" s="89">
        <f t="shared" si="22"/>
        <v>12200</v>
      </c>
      <c r="E177" s="90">
        <f t="shared" si="22"/>
        <v>441</v>
      </c>
      <c r="F177" s="82"/>
      <c r="G177" s="88">
        <f t="shared" si="20"/>
        <v>3.6147540983606556</v>
      </c>
      <c r="H177" s="84">
        <v>12200</v>
      </c>
      <c r="I177" s="85">
        <v>441</v>
      </c>
      <c r="J177" s="84"/>
      <c r="K177" s="85"/>
      <c r="L177" s="84"/>
      <c r="M177" s="85"/>
      <c r="N177" s="84"/>
      <c r="O177" s="85"/>
    </row>
    <row r="178" spans="1:15" s="86" customFormat="1" ht="11.25" customHeight="1">
      <c r="A178" s="77"/>
      <c r="B178" s="78" t="s">
        <v>35</v>
      </c>
      <c r="C178" s="79"/>
      <c r="D178" s="89">
        <f t="shared" si="22"/>
        <v>3640000</v>
      </c>
      <c r="E178" s="90">
        <f t="shared" si="22"/>
        <v>2168380</v>
      </c>
      <c r="F178" s="82"/>
      <c r="G178" s="88">
        <f t="shared" si="20"/>
        <v>59.57087912087912</v>
      </c>
      <c r="H178" s="84">
        <v>3640000</v>
      </c>
      <c r="I178" s="85">
        <v>2168380</v>
      </c>
      <c r="J178" s="84"/>
      <c r="K178" s="85"/>
      <c r="L178" s="84"/>
      <c r="M178" s="85"/>
      <c r="N178" s="84"/>
      <c r="O178" s="85"/>
    </row>
    <row r="179" spans="1:15" s="86" customFormat="1" ht="11.25" customHeight="1">
      <c r="A179" s="77"/>
      <c r="B179" s="78" t="s">
        <v>27</v>
      </c>
      <c r="C179" s="79"/>
      <c r="D179" s="89">
        <f t="shared" si="22"/>
        <v>434100</v>
      </c>
      <c r="E179" s="90">
        <f t="shared" si="22"/>
        <v>113188</v>
      </c>
      <c r="F179" s="82"/>
      <c r="G179" s="88">
        <f t="shared" si="20"/>
        <v>26.074176457037552</v>
      </c>
      <c r="H179" s="84">
        <f>H176-H177-H178</f>
        <v>434100</v>
      </c>
      <c r="I179" s="85">
        <f>I176-I177-I178</f>
        <v>113188</v>
      </c>
      <c r="J179" s="84"/>
      <c r="K179" s="85"/>
      <c r="L179" s="84"/>
      <c r="M179" s="85"/>
      <c r="N179" s="84"/>
      <c r="O179" s="85"/>
    </row>
    <row r="180" spans="1:15" s="76" customFormat="1" ht="12">
      <c r="A180" s="67"/>
      <c r="B180" s="68" t="s">
        <v>30</v>
      </c>
      <c r="C180" s="69"/>
      <c r="D180" s="70">
        <f>H180+L180+N180+J180</f>
        <v>3421500</v>
      </c>
      <c r="E180" s="71">
        <f>I180+M180+O180+K180</f>
        <v>198005</v>
      </c>
      <c r="F180" s="72" t="e">
        <f>E180/C180*100</f>
        <v>#DIV/0!</v>
      </c>
      <c r="G180" s="73">
        <f t="shared" si="20"/>
        <v>5.787081689317551</v>
      </c>
      <c r="H180" s="74">
        <f>SUM(H181:H183)</f>
        <v>3421500</v>
      </c>
      <c r="I180" s="75">
        <f>SUM(I181:I183)</f>
        <v>198005</v>
      </c>
      <c r="J180" s="74"/>
      <c r="K180" s="75"/>
      <c r="L180" s="74"/>
      <c r="M180" s="75"/>
      <c r="N180" s="74"/>
      <c r="O180" s="75"/>
    </row>
    <row r="181" spans="1:15" s="86" customFormat="1" ht="10.5" customHeight="1">
      <c r="A181" s="77"/>
      <c r="B181" s="173" t="s">
        <v>88</v>
      </c>
      <c r="C181" s="79">
        <v>66119</v>
      </c>
      <c r="D181" s="89">
        <f t="shared" si="22"/>
        <v>2000000</v>
      </c>
      <c r="E181" s="90"/>
      <c r="F181" s="96"/>
      <c r="G181" s="88"/>
      <c r="H181" s="84">
        <v>2000000</v>
      </c>
      <c r="I181" s="85"/>
      <c r="J181" s="84"/>
      <c r="K181" s="85"/>
      <c r="L181" s="84"/>
      <c r="M181" s="85"/>
      <c r="N181" s="84"/>
      <c r="O181" s="85"/>
    </row>
    <row r="182" spans="1:15" s="86" customFormat="1" ht="12.75" customHeight="1" thickBot="1">
      <c r="A182" s="159"/>
      <c r="B182" s="174" t="s">
        <v>31</v>
      </c>
      <c r="C182" s="79">
        <v>200000</v>
      </c>
      <c r="D182" s="89">
        <f t="shared" si="22"/>
        <v>1421500</v>
      </c>
      <c r="E182" s="90">
        <f t="shared" si="22"/>
        <v>198005</v>
      </c>
      <c r="F182" s="96">
        <f>E182/C182*100</f>
        <v>99.0025</v>
      </c>
      <c r="G182" s="88">
        <f t="shared" si="20"/>
        <v>13.92930003517411</v>
      </c>
      <c r="H182" s="84">
        <v>1421500</v>
      </c>
      <c r="I182" s="85">
        <v>198005</v>
      </c>
      <c r="J182" s="84"/>
      <c r="K182" s="85"/>
      <c r="L182" s="84"/>
      <c r="M182" s="85"/>
      <c r="N182" s="84"/>
      <c r="O182" s="85"/>
    </row>
    <row r="183" spans="1:15" s="86" customFormat="1" ht="13.5" hidden="1" thickBot="1">
      <c r="A183" s="159"/>
      <c r="B183" s="175" t="s">
        <v>88</v>
      </c>
      <c r="C183" s="79"/>
      <c r="D183" s="89">
        <f t="shared" si="22"/>
        <v>0</v>
      </c>
      <c r="E183" s="90">
        <f t="shared" si="22"/>
        <v>0</v>
      </c>
      <c r="F183" s="162"/>
      <c r="G183" s="88" t="e">
        <f t="shared" si="20"/>
        <v>#DIV/0!</v>
      </c>
      <c r="H183" s="84"/>
      <c r="I183" s="85"/>
      <c r="J183" s="84"/>
      <c r="K183" s="85"/>
      <c r="L183" s="84"/>
      <c r="M183" s="85"/>
      <c r="N183" s="84"/>
      <c r="O183" s="85"/>
    </row>
    <row r="184" spans="1:15" s="185" customFormat="1" ht="15" customHeight="1" thickTop="1">
      <c r="A184" s="176"/>
      <c r="B184" s="177" t="s">
        <v>6</v>
      </c>
      <c r="C184" s="178">
        <f>C8+C11+C14+C19+C32+C38+C48+C58+C69+C75+C88+C92+C97+C108+C112+C119+C141+C149+C160+C172+C175</f>
        <v>217350420</v>
      </c>
      <c r="D184" s="179">
        <f t="shared" si="22"/>
        <v>353916205</v>
      </c>
      <c r="E184" s="180">
        <f t="shared" si="22"/>
        <v>157317224</v>
      </c>
      <c r="F184" s="181">
        <f>E184/C184*100</f>
        <v>72.37953531444752</v>
      </c>
      <c r="G184" s="182">
        <f t="shared" si="20"/>
        <v>44.450415600495035</v>
      </c>
      <c r="H184" s="183">
        <f>H8+H11+H14+H19+H32+H38+H48+H58+H69+H75+H88+H92+H97+H108+H112+H119+H141+H149+H160+H172+H175+H84+H130</f>
        <v>221219321</v>
      </c>
      <c r="I184" s="184">
        <f>I8+I11+I14+I19+I32+I38+I48+I58+I69+I75+I88+I92+I97+I108+I112+I119+I141+I149+I160+I172+I175+I84+I130</f>
        <v>90989869</v>
      </c>
      <c r="J184" s="183">
        <f>J8+J11+J14+J19+J32+J38+J48+J58+J69+J75+J88+J92+J97+J108+J112+J119+J141+J149+J160+J172+J175+J130</f>
        <v>101470934</v>
      </c>
      <c r="K184" s="184">
        <f>K8+K11+K14+K19+K32+K38+K48+K58+K69+K75+K88+K92+K97+K108+K112+K119+K141+K149+K160+K172+K175+K130</f>
        <v>51156859</v>
      </c>
      <c r="L184" s="183">
        <f>L8+L11+L14+L19+L32+L38+L48+L58+L69+L75+L88+L92+L97+L108+L112+L119+L141+L149+L160+L172+L175+L130</f>
        <v>20891395</v>
      </c>
      <c r="M184" s="184">
        <f>M8+M11+M14+M19+M32+M38+M48+M58+M69+M75+M88+M92+M97+M108+M112+M119+M141+M149+M160+M172+M175+M130</f>
        <v>9947451</v>
      </c>
      <c r="N184" s="183">
        <f>N8+N11+N14+N19+N32+N38+N48+N58+N69+N75+N88+N92+N97+N108+N112+N119+N141+N149+N160+N172+N175+N130+N71</f>
        <v>10334555</v>
      </c>
      <c r="O184" s="184">
        <f>O8+O11+O14+O19+O32+O38+O48+O58+O69+O75+O88+O92+O97+O108+O112+O119+O141+O149+O160+O172+O175+O130+O71</f>
        <v>5223045</v>
      </c>
    </row>
    <row r="185" spans="1:15" s="195" customFormat="1" ht="12">
      <c r="A185" s="186"/>
      <c r="B185" s="187" t="s">
        <v>89</v>
      </c>
      <c r="C185" s="188">
        <f>C9+C12+C15+C20+C33+C39+C49+C59+C70+C76+C89+C93+C98+C109+C113+C120+C142+C150+C161+C176+C173</f>
        <v>200426471</v>
      </c>
      <c r="D185" s="189">
        <f t="shared" si="22"/>
        <v>270543101</v>
      </c>
      <c r="E185" s="190">
        <f t="shared" si="22"/>
        <v>134087768</v>
      </c>
      <c r="F185" s="191">
        <f>E185/C185*100</f>
        <v>66.90122683445342</v>
      </c>
      <c r="G185" s="192">
        <f t="shared" si="20"/>
        <v>49.56244217811342</v>
      </c>
      <c r="H185" s="193">
        <f>H9+H12+H15+H20+H33+H39+H49+H59+H70+H76+H89+H93+H98+H109+H113+H120+H142+H150+H161+H176+H85+H131</f>
        <v>163006500</v>
      </c>
      <c r="I185" s="194">
        <f>I9+I12+I15+I20+I33+I39+I49+I59+I70+I76+I89+I93+I98+I109+I113+I120+I142+I150+I161+I176+I85+I131</f>
        <v>77336719</v>
      </c>
      <c r="J185" s="193">
        <f>J9+J12+J15+J20+J33+J39+J49+J59+J70+J76+J89+J93+J98+J109+J113+J120+J142+J150+J161+J176+J131</f>
        <v>78515651</v>
      </c>
      <c r="K185" s="194">
        <f>K9+K12+K15+K20+K33+K39+K49+K59+K70+K76+K89+K93+K98+K109+K113+K120+K142+K150+K161+K176+K131</f>
        <v>42538303</v>
      </c>
      <c r="L185" s="193">
        <f>L9+L12+L15+L20+L33+L39+L49+L59+L70+L76+L89+L93+L98+L109+L113+L120+L142+L150+L161+L176</f>
        <v>20891395</v>
      </c>
      <c r="M185" s="194">
        <f>M9+M12+M15+M20+M33+M39+M49+M59+M70+M76+M89+M93+M98+M109+M113+M120+M142+M150+M161+M173+M176</f>
        <v>9947451</v>
      </c>
      <c r="N185" s="193">
        <f>N9+N12+N15+N20+N33+N39+N49+N59+N70+N76+N89+N93+N98+N109+N113+N120+N142+N150+N161+N173+N176+N131+N72</f>
        <v>8129555</v>
      </c>
      <c r="O185" s="194">
        <f>O9+O12+O15+O20+O33+O39+O49+O59+O70+O76+O89+O93+O98+O109+O113+O120+O142+O150+O161+O173+O176+O131+O72</f>
        <v>4265295</v>
      </c>
    </row>
    <row r="186" spans="1:15" s="203" customFormat="1" ht="13.5" customHeight="1">
      <c r="A186" s="196"/>
      <c r="B186" s="78" t="s">
        <v>34</v>
      </c>
      <c r="C186" s="197"/>
      <c r="D186" s="198">
        <f>D21+D40+D50+D60+D73+D77+D86+D99+D114+D121+D132+D143+D151+D162+D177</f>
        <v>116061112</v>
      </c>
      <c r="E186" s="199">
        <f>E21+E40+E50+E60+E73+E77+E86+E99+E114+E121+E132+E143+E151+E162+E177</f>
        <v>60929110</v>
      </c>
      <c r="F186" s="200"/>
      <c r="G186" s="201">
        <f t="shared" si="20"/>
        <v>52.49743772918529</v>
      </c>
      <c r="H186" s="198">
        <f aca="true" t="shared" si="23" ref="H186:O186">H21+H40+H50+H60+H73+H77+H86+H99+H114+H121+H132+H143+H151+H162+H177</f>
        <v>67255499</v>
      </c>
      <c r="I186" s="202">
        <f t="shared" si="23"/>
        <v>34646189</v>
      </c>
      <c r="J186" s="198">
        <f t="shared" si="23"/>
        <v>40538785</v>
      </c>
      <c r="K186" s="202">
        <f t="shared" si="23"/>
        <v>21965921</v>
      </c>
      <c r="L186" s="198">
        <f>L21+L40+L50+L60+L73+L77+L86+L99+L114+L121+L132+L143+L151+L162+L177</f>
        <v>1749998</v>
      </c>
      <c r="M186" s="202">
        <f t="shared" si="23"/>
        <v>1023934</v>
      </c>
      <c r="N186" s="198">
        <f t="shared" si="23"/>
        <v>6516830</v>
      </c>
      <c r="O186" s="202">
        <f t="shared" si="23"/>
        <v>3293066</v>
      </c>
    </row>
    <row r="187" spans="1:15" s="203" customFormat="1" ht="12" customHeight="1">
      <c r="A187" s="196"/>
      <c r="B187" s="78" t="s">
        <v>35</v>
      </c>
      <c r="C187" s="197"/>
      <c r="D187" s="198">
        <f>D22+D36+D41+D61+D78+D100+D110+D115+D122+D133+D144+D152+D163+D178</f>
        <v>53161922</v>
      </c>
      <c r="E187" s="199">
        <f>E22+E36+E41+E61+E78+E100+E110+E115+E122+E133+E144+E152+E163+E178</f>
        <v>27344197</v>
      </c>
      <c r="F187" s="200"/>
      <c r="G187" s="201">
        <f t="shared" si="20"/>
        <v>51.43568172723326</v>
      </c>
      <c r="H187" s="198">
        <f aca="true" t="shared" si="24" ref="H187:M187">H22+H36+H41+H61+H78+H100+H110+H115+H122+H133+H144+H152+H163+H178</f>
        <v>34760048</v>
      </c>
      <c r="I187" s="202">
        <f t="shared" si="24"/>
        <v>17656928</v>
      </c>
      <c r="J187" s="198">
        <f t="shared" si="24"/>
        <v>18215474</v>
      </c>
      <c r="K187" s="202">
        <f t="shared" si="24"/>
        <v>9687269</v>
      </c>
      <c r="L187" s="198">
        <f t="shared" si="24"/>
        <v>186400</v>
      </c>
      <c r="M187" s="202">
        <f t="shared" si="24"/>
        <v>0</v>
      </c>
      <c r="N187" s="198"/>
      <c r="O187" s="202"/>
    </row>
    <row r="188" spans="1:15" s="203" customFormat="1" ht="12" customHeight="1">
      <c r="A188" s="196"/>
      <c r="B188" s="78" t="s">
        <v>27</v>
      </c>
      <c r="C188" s="197"/>
      <c r="D188" s="204">
        <f>D13+D18+D23+D37+D42+D51+D62+D74+D79+D87+D91+D94+D101+D111+D116+D123+D134+D145+D153+D164+D179</f>
        <v>101320067</v>
      </c>
      <c r="E188" s="205">
        <f aca="true" t="shared" si="25" ref="E188:O188">E13+E18+E23+E37+E42+E51+E62+E74+E79+E87+E91+E94+E101+E111+E116+E123+E134+E145+E153+E164+E179</f>
        <v>45814461</v>
      </c>
      <c r="F188" s="205">
        <f t="shared" si="25"/>
        <v>0</v>
      </c>
      <c r="G188" s="201">
        <f t="shared" si="20"/>
        <v>45.217558926406944</v>
      </c>
      <c r="H188" s="204">
        <f t="shared" si="25"/>
        <v>60990953</v>
      </c>
      <c r="I188" s="206">
        <f t="shared" si="25"/>
        <v>25033602</v>
      </c>
      <c r="J188" s="204">
        <f t="shared" si="25"/>
        <v>19761392</v>
      </c>
      <c r="K188" s="206">
        <f>K13+K18+K23+K37+K42+K51+K62+K74+K79+K87+K91+K94+K101+K111+K116+K123+K134+K145+K153+K164+K179</f>
        <v>10885113</v>
      </c>
      <c r="L188" s="204">
        <f t="shared" si="25"/>
        <v>18954997</v>
      </c>
      <c r="M188" s="206">
        <f t="shared" si="25"/>
        <v>8923517</v>
      </c>
      <c r="N188" s="204">
        <f t="shared" si="25"/>
        <v>1612725</v>
      </c>
      <c r="O188" s="206">
        <f t="shared" si="25"/>
        <v>972229</v>
      </c>
    </row>
    <row r="189" spans="1:15" s="203" customFormat="1" ht="9.75" customHeight="1">
      <c r="A189" s="196"/>
      <c r="B189" s="207" t="s">
        <v>36</v>
      </c>
      <c r="C189" s="197"/>
      <c r="D189" s="204"/>
      <c r="E189" s="205"/>
      <c r="F189" s="200"/>
      <c r="G189" s="201"/>
      <c r="H189" s="198"/>
      <c r="I189" s="202"/>
      <c r="J189" s="198"/>
      <c r="K189" s="208"/>
      <c r="L189" s="198"/>
      <c r="M189" s="202"/>
      <c r="N189" s="198"/>
      <c r="O189" s="202"/>
    </row>
    <row r="190" spans="1:15" s="214" customFormat="1" ht="23.25" customHeight="1">
      <c r="A190" s="209"/>
      <c r="B190" s="207" t="s">
        <v>38</v>
      </c>
      <c r="C190" s="119" t="e">
        <f>C53+C64+#REF!+C125</f>
        <v>#REF!</v>
      </c>
      <c r="D190" s="210">
        <f aca="true" t="shared" si="26" ref="D190:E199">H190+L190+N190+J190</f>
        <v>36700</v>
      </c>
      <c r="E190" s="211">
        <f t="shared" si="26"/>
        <v>7411</v>
      </c>
      <c r="F190" s="212" t="e">
        <f>E190/C190*100</f>
        <v>#REF!</v>
      </c>
      <c r="G190" s="201">
        <f t="shared" si="20"/>
        <v>20.193460490463217</v>
      </c>
      <c r="H190" s="121"/>
      <c r="I190" s="213"/>
      <c r="J190" s="121"/>
      <c r="K190" s="213"/>
      <c r="L190" s="121">
        <f>L166+L103+L64+L53</f>
        <v>28700</v>
      </c>
      <c r="M190" s="213">
        <f>M166+M103+M64+M53</f>
        <v>3060</v>
      </c>
      <c r="N190" s="121">
        <f>N166+N103+N64+N53</f>
        <v>8000</v>
      </c>
      <c r="O190" s="213">
        <f>O166+O103+O64+O53</f>
        <v>4351</v>
      </c>
    </row>
    <row r="191" spans="1:15" s="214" customFormat="1" ht="12.75" customHeight="1">
      <c r="A191" s="209"/>
      <c r="B191" s="207" t="s">
        <v>90</v>
      </c>
      <c r="C191" s="119"/>
      <c r="D191" s="210">
        <f t="shared" si="26"/>
        <v>2362368</v>
      </c>
      <c r="E191" s="211">
        <f t="shared" si="26"/>
        <v>1162945</v>
      </c>
      <c r="F191" s="212"/>
      <c r="G191" s="201">
        <f t="shared" si="20"/>
        <v>49.22793569841786</v>
      </c>
      <c r="H191" s="121">
        <f>H25+H35+H155</f>
        <v>153000</v>
      </c>
      <c r="I191" s="213"/>
      <c r="J191" s="121">
        <f>J167+J136+J126+J65</f>
        <v>2209368</v>
      </c>
      <c r="K191" s="213">
        <f>K167+K136+K126+K65</f>
        <v>1162945</v>
      </c>
      <c r="L191" s="121"/>
      <c r="M191" s="213"/>
      <c r="N191" s="121"/>
      <c r="O191" s="213"/>
    </row>
    <row r="192" spans="1:15" s="218" customFormat="1" ht="12">
      <c r="A192" s="186"/>
      <c r="B192" s="187" t="s">
        <v>30</v>
      </c>
      <c r="C192" s="215"/>
      <c r="D192" s="189">
        <f t="shared" si="26"/>
        <v>83373104</v>
      </c>
      <c r="E192" s="216">
        <f t="shared" si="26"/>
        <v>23229456</v>
      </c>
      <c r="F192" s="217" t="e">
        <f>E192/C192*100</f>
        <v>#DIV/0!</v>
      </c>
      <c r="G192" s="192">
        <f>E192/D192*100</f>
        <v>27.862050092317542</v>
      </c>
      <c r="H192" s="193">
        <f>H26+H43+H54+H66+H80+H104+H117+H127+H146+H156+H168+H180+H16+H137+H95</f>
        <v>58212821</v>
      </c>
      <c r="I192" s="194">
        <f>I26+I43+I54+I66+I80+I104+I117+I127+I146+I156+I168+I180+I16+I137+I95</f>
        <v>13653150</v>
      </c>
      <c r="J192" s="193">
        <f>J26+J80+J104+J127+J146+J168+J16+J156</f>
        <v>22955283</v>
      </c>
      <c r="K192" s="194">
        <f>K26+K80+K104+K127+K146+K168+K16</f>
        <v>8618556</v>
      </c>
      <c r="L192" s="193"/>
      <c r="M192" s="194"/>
      <c r="N192" s="193">
        <f>N80+N26+N54</f>
        <v>2205000</v>
      </c>
      <c r="O192" s="194">
        <f>O80+O26+O54</f>
        <v>957750</v>
      </c>
    </row>
    <row r="193" spans="1:15" s="222" customFormat="1" ht="12" customHeight="1">
      <c r="A193" s="196"/>
      <c r="B193" s="219" t="s">
        <v>45</v>
      </c>
      <c r="C193" s="220">
        <f>C10+C27+C44+C55+C67+C81+C128+C169+C181</f>
        <v>1356406</v>
      </c>
      <c r="D193" s="204">
        <f t="shared" si="26"/>
        <v>3070318</v>
      </c>
      <c r="E193" s="199">
        <f t="shared" si="26"/>
        <v>1135545</v>
      </c>
      <c r="F193" s="221">
        <f>E193/C193*100</f>
        <v>83.71719087058005</v>
      </c>
      <c r="G193" s="201">
        <f t="shared" si="20"/>
        <v>36.984605503403884</v>
      </c>
      <c r="H193" s="198">
        <f>H10+H27+H44+H67+H81+H128+H147+H169+H105+H138+H157</f>
        <v>2270275</v>
      </c>
      <c r="I193" s="202">
        <f>I10+I27+I44+I67+I81+I128+I147+I169+I105+I138+I157</f>
        <v>642504</v>
      </c>
      <c r="J193" s="198">
        <f>J10+J27+J44+J67+J81+J128+J169+J147+J105+J138+J157</f>
        <v>760043</v>
      </c>
      <c r="K193" s="202">
        <f>K10+K27+K44+K67+K81+K128+K169+K147+K105+K138+K157</f>
        <v>453041</v>
      </c>
      <c r="L193" s="198"/>
      <c r="M193" s="202"/>
      <c r="N193" s="198">
        <f>N55</f>
        <v>40000</v>
      </c>
      <c r="O193" s="202">
        <f>O55</f>
        <v>40000</v>
      </c>
    </row>
    <row r="194" spans="1:15" s="214" customFormat="1" ht="12">
      <c r="A194" s="209"/>
      <c r="B194" s="223" t="s">
        <v>46</v>
      </c>
      <c r="C194" s="119"/>
      <c r="D194" s="210">
        <f>D82+D170</f>
        <v>609200</v>
      </c>
      <c r="E194" s="211">
        <f aca="true" t="shared" si="27" ref="E194:K194">E82+E170</f>
        <v>309200</v>
      </c>
      <c r="F194" s="211">
        <f t="shared" si="27"/>
        <v>0</v>
      </c>
      <c r="G194" s="224">
        <f t="shared" si="27"/>
        <v>150</v>
      </c>
      <c r="H194" s="210"/>
      <c r="I194" s="225"/>
      <c r="J194" s="210">
        <f t="shared" si="27"/>
        <v>609200</v>
      </c>
      <c r="K194" s="225">
        <f t="shared" si="27"/>
        <v>309200</v>
      </c>
      <c r="L194" s="210"/>
      <c r="M194" s="225"/>
      <c r="N194" s="210"/>
      <c r="O194" s="213"/>
    </row>
    <row r="195" spans="1:15" s="222" customFormat="1" ht="11.25" customHeight="1">
      <c r="A195" s="196"/>
      <c r="B195" s="219" t="s">
        <v>31</v>
      </c>
      <c r="C195" s="220">
        <f>C28+C45+C68+C83+C106+C118+C148+C158+C171+C182+C129</f>
        <v>14590566</v>
      </c>
      <c r="D195" s="204">
        <f t="shared" si="26"/>
        <v>73018786</v>
      </c>
      <c r="E195" s="199">
        <f t="shared" si="26"/>
        <v>21909911</v>
      </c>
      <c r="F195" s="221">
        <f>E195/C195*100</f>
        <v>150.16491478123604</v>
      </c>
      <c r="G195" s="201">
        <f t="shared" si="20"/>
        <v>30.005854931633618</v>
      </c>
      <c r="H195" s="198">
        <f>H28+H45+H68+H83+H106+H118+H148+H158+H171+H182+H129++H56+H17+H139+H96</f>
        <v>48658546</v>
      </c>
      <c r="I195" s="202">
        <f>I28+I45+I68+I83+I106+I118+I148+I158+I171+I182+I129+I56+I17+I139+I96</f>
        <v>12826646</v>
      </c>
      <c r="J195" s="198">
        <f>J28+J45+J68+J83+J106+J118+J148+J158+J171+J182+J129+J17+J139</f>
        <v>22195240</v>
      </c>
      <c r="K195" s="202">
        <f>K28+K45+K68+K83+K106+K118+K148+K158+K171+K182+K129+K17+K139</f>
        <v>8165515</v>
      </c>
      <c r="L195" s="198"/>
      <c r="M195" s="202"/>
      <c r="N195" s="198">
        <f>N83+N28</f>
        <v>2165000</v>
      </c>
      <c r="O195" s="202">
        <f>O83+O28</f>
        <v>917750</v>
      </c>
    </row>
    <row r="196" spans="1:15" s="222" customFormat="1" ht="12">
      <c r="A196" s="196"/>
      <c r="B196" s="207" t="s">
        <v>36</v>
      </c>
      <c r="C196" s="197"/>
      <c r="D196" s="204"/>
      <c r="E196" s="199"/>
      <c r="F196" s="221"/>
      <c r="G196" s="201"/>
      <c r="H196" s="198"/>
      <c r="I196" s="202"/>
      <c r="J196" s="198"/>
      <c r="K196" s="202"/>
      <c r="L196" s="198"/>
      <c r="M196" s="202"/>
      <c r="N196" s="198"/>
      <c r="O196" s="202"/>
    </row>
    <row r="197" spans="1:16" s="222" customFormat="1" ht="22.5" customHeight="1">
      <c r="A197" s="196"/>
      <c r="B197" s="207" t="s">
        <v>38</v>
      </c>
      <c r="C197" s="197"/>
      <c r="D197" s="210">
        <f>H197+L197+N197+J197</f>
        <v>1515000</v>
      </c>
      <c r="E197" s="211">
        <f>I197+M197+O197+K197</f>
        <v>917750</v>
      </c>
      <c r="F197" s="221"/>
      <c r="G197" s="201"/>
      <c r="H197" s="198"/>
      <c r="I197" s="202"/>
      <c r="J197" s="198"/>
      <c r="K197" s="202"/>
      <c r="L197" s="198"/>
      <c r="M197" s="202"/>
      <c r="N197" s="121">
        <f>N30</f>
        <v>1515000</v>
      </c>
      <c r="O197" s="213">
        <f>O30</f>
        <v>917750</v>
      </c>
      <c r="P197" s="214"/>
    </row>
    <row r="198" spans="1:15" s="214" customFormat="1" ht="11.25" customHeight="1">
      <c r="A198" s="209"/>
      <c r="B198" s="207" t="s">
        <v>91</v>
      </c>
      <c r="C198" s="122"/>
      <c r="D198" s="210">
        <f>D46+D107+D140+D174</f>
        <v>2463000</v>
      </c>
      <c r="E198" s="211">
        <f aca="true" t="shared" si="28" ref="E198:K198">E46+E107+E140+E174</f>
        <v>423000</v>
      </c>
      <c r="F198" s="211">
        <f t="shared" si="28"/>
        <v>0</v>
      </c>
      <c r="G198" s="224">
        <f t="shared" si="28"/>
        <v>114.4578313253012</v>
      </c>
      <c r="H198" s="210">
        <f t="shared" si="28"/>
        <v>2160000</v>
      </c>
      <c r="I198" s="225">
        <f t="shared" si="28"/>
        <v>120000</v>
      </c>
      <c r="J198" s="210">
        <f t="shared" si="28"/>
        <v>303000</v>
      </c>
      <c r="K198" s="225">
        <f t="shared" si="28"/>
        <v>303000</v>
      </c>
      <c r="L198" s="210"/>
      <c r="M198" s="225"/>
      <c r="N198" s="210"/>
      <c r="O198" s="225"/>
    </row>
    <row r="199" spans="1:15" s="235" customFormat="1" ht="12" customHeight="1" thickBot="1">
      <c r="A199" s="226"/>
      <c r="B199" s="227" t="s">
        <v>88</v>
      </c>
      <c r="C199" s="228">
        <f>C47+C159+C57</f>
        <v>960000</v>
      </c>
      <c r="D199" s="229">
        <f t="shared" si="26"/>
        <v>7284000</v>
      </c>
      <c r="E199" s="230">
        <f t="shared" si="26"/>
        <v>184000</v>
      </c>
      <c r="F199" s="231">
        <f>E199/C199*100</f>
        <v>19.166666666666668</v>
      </c>
      <c r="G199" s="232">
        <f t="shared" si="20"/>
        <v>2.5260845689181766</v>
      </c>
      <c r="H199" s="233">
        <f>H47+H159+H57+H181+H31</f>
        <v>7284000</v>
      </c>
      <c r="I199" s="234">
        <f>I47+I159+I57+I181+I31</f>
        <v>184000</v>
      </c>
      <c r="J199" s="233"/>
      <c r="K199" s="234"/>
      <c r="L199" s="233"/>
      <c r="M199" s="234"/>
      <c r="N199" s="233"/>
      <c r="O199" s="234"/>
    </row>
    <row r="200" ht="16.5" thickTop="1">
      <c r="O200" s="236"/>
    </row>
    <row r="201" ht="15.75">
      <c r="A201" s="237" t="s">
        <v>92</v>
      </c>
    </row>
    <row r="202" ht="15.75">
      <c r="A202" s="237" t="s">
        <v>93</v>
      </c>
    </row>
    <row r="203" ht="15.75">
      <c r="A203" s="237" t="s">
        <v>94</v>
      </c>
    </row>
  </sheetData>
  <mergeCells count="1">
    <mergeCell ref="N1:O1"/>
  </mergeCells>
  <printOptions horizontalCentered="1"/>
  <pageMargins left="0.2" right="0.2" top="0.47" bottom="0.984251968503937" header="0.3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2008-10-09T10:32:25Z</cp:lastPrinted>
  <dcterms:created xsi:type="dcterms:W3CDTF">2008-10-09T10:30:22Z</dcterms:created>
  <dcterms:modified xsi:type="dcterms:W3CDTF">2008-10-13T12:12:54Z</dcterms:modified>
  <cp:category/>
  <cp:version/>
  <cp:contentType/>
  <cp:contentStatus/>
</cp:coreProperties>
</file>