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<sst xmlns="http://schemas.openxmlformats.org/spreadsheetml/2006/main" count="123" uniqueCount="83">
  <si>
    <t>Tabela nr 8</t>
  </si>
  <si>
    <t>DOTACJE  UDZIELANE  Z  BUDŻETU  MIASTA  NA  REALIZACJĘ  ZADAŃ  PUBLICZNYCH  W  I  PÓŁROCZU  2008  ROKU</t>
  </si>
  <si>
    <t>w złotych</t>
  </si>
  <si>
    <t xml:space="preserve">Dział </t>
  </si>
  <si>
    <t>Wyszczególnienie</t>
  </si>
  <si>
    <t>OGÓŁEM</t>
  </si>
  <si>
    <t xml:space="preserve">GMINA </t>
  </si>
  <si>
    <t xml:space="preserve">POWIAT </t>
  </si>
  <si>
    <t>Rozdz.  §</t>
  </si>
  <si>
    <t>Plan</t>
  </si>
  <si>
    <t>Wykonanie</t>
  </si>
  <si>
    <t>%         wyk.</t>
  </si>
  <si>
    <t>%        wyk.</t>
  </si>
  <si>
    <t>%     wyk.</t>
  </si>
  <si>
    <t>TRANSPORT I ŁĄCZNOŚĆ</t>
  </si>
  <si>
    <t>Infrastruktura kolejowa</t>
  </si>
  <si>
    <t>Dotacja celowa na pomoc finansową udzielaną między jednostkami samorządu terytorialnego na dofinansowanie własnych zadań bieżących</t>
  </si>
  <si>
    <t>TURYSTYKA</t>
  </si>
  <si>
    <t>Zdania w zakresie upowszechniania turystyki</t>
  </si>
  <si>
    <t>Dotacja celowa z budżetu na finansowanie lub dofinansowanie zadań zleconych do realizacji fundacjom</t>
  </si>
  <si>
    <t xml:space="preserve">Dotacja celowa z budżetu na finansowanie lub dofinansowanie zadań zleconych do realizacji stowarzyszeniom </t>
  </si>
  <si>
    <t>GOSPODARKA MIESZKANIOWA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</si>
  <si>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</si>
  <si>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</si>
  <si>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</si>
  <si>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ADMINISTRACJA PUBLICZNA</t>
  </si>
  <si>
    <t>Starostwa powiatowe</t>
  </si>
  <si>
    <t xml:space="preserve">Dotacje celowe przekazane dla powiatu na zadania bieżące realizowane na podstawie porozumień między jednostkami samorządu terytorialnego </t>
  </si>
  <si>
    <t>Pozostała działalność</t>
  </si>
  <si>
    <t>BEZPIECZEŃSTWO PUBLICZNE I OCHRONA PRZECIWPOŻAROWA</t>
  </si>
  <si>
    <t>Komendy powiatowe Państwowej Straży Pożarnej</t>
  </si>
  <si>
    <t>Dotacje celowe z budżetu na finansowanie lub dofinansowanie kosztów realizacji inwestycji i zakupów inwestycyjnych innych jednostek sektora finansów publicznych</t>
  </si>
  <si>
    <t>Ochotnicze straże pożarne</t>
  </si>
  <si>
    <t>Dotacja celowa z budżetu na finansowanie lub dofinansowanie zadań zleconych do realizacji stowarzyszeniom</t>
  </si>
  <si>
    <t>OŚWIATA I WYCHOWANIE</t>
  </si>
  <si>
    <t>Szkoły podstawowe</t>
  </si>
  <si>
    <t>Dotacja podmiotowa z budżetu dla niepublicznej jednostki systemu oświaty</t>
  </si>
  <si>
    <t>Oddziały przedszkolne w szkołach podstawowych</t>
  </si>
  <si>
    <t>Przedszkola</t>
  </si>
  <si>
    <t>Dotacja podmiotowa z budżetu dla zakładu budżetowego</t>
  </si>
  <si>
    <t>Gimnazja</t>
  </si>
  <si>
    <t>Licea ogólnokształcące</t>
  </si>
  <si>
    <t>Szkoły zawodowe</t>
  </si>
  <si>
    <t>Dotacja podmiotowa z budżetu dla publicznej jednostki systemu oświaty prowadzonej przez osobę prawną inną niż jst lub przez osobę fizyczną</t>
  </si>
  <si>
    <t xml:space="preserve">Dotacje podmiotowe z budżetu dla samorządowej  instytucji kultury </t>
  </si>
  <si>
    <t xml:space="preserve">Dotacja podmiotowa z budżetu dla niepublicznej jednostki systemu oświaty </t>
  </si>
  <si>
    <t>Dotacja podmiotowa z budżetu dla pozostałych jednostek sektora finansów publicznych</t>
  </si>
  <si>
    <t>SZKOLNICTWO WYŻSZE</t>
  </si>
  <si>
    <t>Dotacja podmiotowa z budżetu dla uczelni publicznej</t>
  </si>
  <si>
    <t>OCHRONA ZDROWIA</t>
  </si>
  <si>
    <t>Zwalczanie narkomanii</t>
  </si>
  <si>
    <t>Przeciwdziałanie alkoholizmowi</t>
  </si>
  <si>
    <t>Dotacja podmiotowa z budżetu dla samorządowej instytucji kultury</t>
  </si>
  <si>
    <t>POMOC SPOŁECZNA</t>
  </si>
  <si>
    <r>
      <t xml:space="preserve">Placówki opiekuńczo-wychowawcze - </t>
    </r>
    <r>
      <rPr>
        <b/>
        <i/>
        <sz val="10"/>
        <rFont val="Times New Roman CE"/>
        <family val="1"/>
      </rPr>
      <t>Rodzinne Domy Dziecka</t>
    </r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</si>
  <si>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</si>
  <si>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</si>
  <si>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</si>
  <si>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</si>
  <si>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Żłobki</t>
  </si>
  <si>
    <t>Rehabilitacja zawodowa i społeczna osób niepełnosprawnych</t>
  </si>
  <si>
    <t>Dotacja podmiotowa z budżetu dla jednostek niezaliczanych do sektora finansów publicznych</t>
  </si>
  <si>
    <t>EDUKACYJNA OPIEKA WYCHOWAWCZA</t>
  </si>
  <si>
    <t>Ośrodki rewalidacyjno-wychowawcze</t>
  </si>
  <si>
    <t>Dotacje podmiotowe z budżetu dla niepublicznej jednostki systemu oświaty</t>
  </si>
  <si>
    <t>Dotacja celowa z budżetu na finansowanie  lub dofinansowanie zadań zleconych do realizacji stowarzyszeniom</t>
  </si>
  <si>
    <t>GOSPODARKA KOMUNALNA I OCHRONA ŚRODOWISKA</t>
  </si>
  <si>
    <t>Gospodarka ściekowa i ochrona wód</t>
  </si>
  <si>
    <t>KULTURA I OCHRONA DZIEDZICTWA NARODOWEGO</t>
  </si>
  <si>
    <t>Pozostałe zadania w zakresie kultury</t>
  </si>
  <si>
    <t xml:space="preserve">Teatry </t>
  </si>
  <si>
    <t>Filharmonie, orkiestry, chóry i kapele</t>
  </si>
  <si>
    <t>Domy i ośrodki kultury, świetlice i kluby</t>
  </si>
  <si>
    <t>Biblioteki</t>
  </si>
  <si>
    <t>Muzea</t>
  </si>
  <si>
    <t>KULTURA FIZYCZNA I SPORT</t>
  </si>
  <si>
    <t>Zadania w zakresie kultury fizycznej i sportu</t>
  </si>
  <si>
    <t>z tego:</t>
  </si>
  <si>
    <t>dotacje na działalność bieżącą</t>
  </si>
  <si>
    <t>dotacje na działalność inwestycyjną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</si>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</sst>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10"/>
      <name val="Arial CE"/>
      <family val="0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sz val="9"/>
      <name val="Times New Roman CE"/>
      <family val="0"/>
    </font>
    <font>
      <i/>
      <sz val="9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8"/>
      <name val="Times New Roman CE"/>
      <family val="1"/>
    </font>
    <font>
      <b/>
      <i/>
      <sz val="10"/>
      <name val="Times New Roman CE"/>
      <family val="0"/>
    </font>
    <font>
      <sz val="10"/>
      <name val="Times New Roman CE"/>
      <family val="0"/>
    </font>
    <font>
      <i/>
      <sz val="10"/>
      <name val="Times New Roman CE"/>
      <family val="0"/>
    </font>
    <font>
      <sz val="11"/>
      <name val="Times New Roman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centerContinuous" vertical="center"/>
      <protection locked="0"/>
    </xf>
    <xf numFmtId="3" fontId="9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4" xfId="0" applyNumberFormat="1" applyFont="1" applyFill="1" applyBorder="1" applyAlignment="1" applyProtection="1">
      <alignment horizontal="centerContinuous" vertical="center"/>
      <protection locked="0"/>
    </xf>
    <xf numFmtId="3" fontId="2" fillId="0" borderId="5" xfId="0" applyNumberFormat="1" applyFont="1" applyFill="1" applyBorder="1" applyAlignment="1" applyProtection="1">
      <alignment horizontal="centerContinuous" vertical="center"/>
      <protection locked="0"/>
    </xf>
    <xf numFmtId="3" fontId="9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6" xfId="0" applyNumberFormat="1" applyFont="1" applyFill="1" applyBorder="1" applyAlignment="1" applyProtection="1">
      <alignment horizontal="centerContinuous" vertical="center"/>
      <protection locked="0"/>
    </xf>
    <xf numFmtId="3" fontId="9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0" xfId="0" applyNumberFormat="1" applyFont="1" applyBorder="1" applyAlignment="1">
      <alignment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>
      <alignment horizontal="center" vertical="center"/>
    </xf>
    <xf numFmtId="1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1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8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164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/>
    </xf>
    <xf numFmtId="1" fontId="4" fillId="0" borderId="5" xfId="0" applyNumberFormat="1" applyFont="1" applyFill="1" applyBorder="1" applyAlignment="1" applyProtection="1">
      <alignment horizontal="centerContinuous" vertical="center"/>
      <protection locked="0"/>
    </xf>
    <xf numFmtId="1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164" fontId="12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1" fontId="6" fillId="0" borderId="9" xfId="0" applyNumberFormat="1" applyFont="1" applyFill="1" applyBorder="1" applyAlignment="1" applyProtection="1">
      <alignment horizontal="centerContinuous" vertical="center"/>
      <protection locked="0"/>
    </xf>
    <xf numFmtId="1" fontId="6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6" xfId="2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164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/>
    </xf>
    <xf numFmtId="1" fontId="4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8" xfId="20" applyNumberFormat="1" applyFont="1" applyFill="1" applyBorder="1" applyAlignment="1" applyProtection="1">
      <alignment vertical="center" wrapText="1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164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horizontal="right" vertical="center"/>
      <protection locked="0"/>
    </xf>
    <xf numFmtId="164" fontId="4" fillId="0" borderId="33" xfId="0" applyNumberFormat="1" applyFont="1" applyFill="1" applyBorder="1" applyAlignment="1" applyProtection="1">
      <alignment vertical="center"/>
      <protection locked="0"/>
    </xf>
    <xf numFmtId="1" fontId="13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4" xfId="20" applyNumberFormat="1" applyFont="1" applyFill="1" applyBorder="1" applyAlignment="1" applyProtection="1">
      <alignment vertical="center" wrapText="1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3" fontId="13" fillId="0" borderId="9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14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14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16" xfId="2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horizontal="right" vertical="center"/>
      <protection locked="0"/>
    </xf>
    <xf numFmtId="164" fontId="4" fillId="0" borderId="14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/>
    </xf>
    <xf numFmtId="164" fontId="4" fillId="0" borderId="21" xfId="20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horizontal="right" vertical="center"/>
      <protection locked="0"/>
    </xf>
    <xf numFmtId="164" fontId="12" fillId="0" borderId="20" xfId="0" applyNumberFormat="1" applyFont="1" applyFill="1" applyBorder="1" applyAlignment="1" applyProtection="1">
      <alignment horizontal="right" vertical="center"/>
      <protection locked="0"/>
    </xf>
    <xf numFmtId="1" fontId="4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1" xfId="20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164" fontId="12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164" fontId="12" fillId="0" borderId="14" xfId="0" applyNumberFormat="1" applyFont="1" applyFill="1" applyBorder="1" applyAlignment="1" applyProtection="1">
      <alignment horizontal="right" vertical="center"/>
      <protection locked="0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64" fontId="12" fillId="0" borderId="32" xfId="0" applyNumberFormat="1" applyFont="1" applyFill="1" applyBorder="1" applyAlignment="1" applyProtection="1">
      <alignment horizontal="right" vertical="center"/>
      <protection locked="0"/>
    </xf>
    <xf numFmtId="164" fontId="12" fillId="0" borderId="35" xfId="0" applyNumberFormat="1" applyFont="1" applyFill="1" applyBorder="1" applyAlignment="1" applyProtection="1">
      <alignment horizontal="right" vertical="center"/>
      <protection locked="0"/>
    </xf>
    <xf numFmtId="1" fontId="6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8" xfId="20" applyNumberFormat="1" applyFont="1" applyFill="1" applyBorder="1" applyAlignment="1" applyProtection="1">
      <alignment vertical="center" wrapText="1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164" fontId="7" fillId="0" borderId="32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164" fontId="7" fillId="0" borderId="35" xfId="0" applyNumberFormat="1" applyFont="1" applyFill="1" applyBorder="1" applyAlignment="1" applyProtection="1">
      <alignment horizontal="right" vertical="center"/>
      <protection locked="0"/>
    </xf>
    <xf numFmtId="164" fontId="13" fillId="0" borderId="24" xfId="20" applyNumberFormat="1" applyFont="1" applyFill="1" applyBorder="1" applyAlignment="1" applyProtection="1">
      <alignment vertical="center" wrapText="1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164" fontId="14" fillId="0" borderId="14" xfId="0" applyNumberFormat="1" applyFont="1" applyFill="1" applyBorder="1" applyAlignment="1" applyProtection="1">
      <alignment horizontal="right" vertical="center"/>
      <protection locked="0"/>
    </xf>
    <xf numFmtId="1" fontId="6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36" xfId="20" applyNumberFormat="1" applyFont="1" applyFill="1" applyBorder="1" applyAlignment="1" applyProtection="1">
      <alignment vertical="center" wrapText="1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164" fontId="6" fillId="0" borderId="37" xfId="0" applyNumberFormat="1" applyFont="1" applyFill="1" applyBorder="1" applyAlignment="1" applyProtection="1">
      <alignment horizontal="right" vertical="center"/>
      <protection locked="0"/>
    </xf>
    <xf numFmtId="164" fontId="12" fillId="0" borderId="38" xfId="0" applyNumberFormat="1" applyFont="1" applyFill="1" applyBorder="1" applyAlignment="1" applyProtection="1">
      <alignment horizontal="right" vertical="center"/>
      <protection locked="0"/>
    </xf>
    <xf numFmtId="164" fontId="12" fillId="0" borderId="39" xfId="0" applyNumberFormat="1" applyFont="1" applyFill="1" applyBorder="1" applyAlignment="1" applyProtection="1">
      <alignment horizontal="right" vertical="center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0" xfId="2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NumberFormat="1" applyFont="1" applyFill="1" applyBorder="1" applyAlignment="1" applyProtection="1">
      <alignment horizontal="centerContinuous" vertical="center"/>
      <protection locked="0"/>
    </xf>
    <xf numFmtId="0" fontId="6" fillId="0" borderId="29" xfId="0" applyNumberFormat="1" applyFont="1" applyFill="1" applyBorder="1" applyAlignment="1" applyProtection="1">
      <alignment horizontal="centerContinuous"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locked="0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164" fontId="7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164" fontId="7" fillId="0" borderId="39" xfId="0" applyNumberFormat="1" applyFont="1" applyFill="1" applyBorder="1" applyAlignment="1" applyProtection="1">
      <alignment horizontal="right" vertical="center"/>
      <protection locked="0"/>
    </xf>
    <xf numFmtId="164" fontId="4" fillId="0" borderId="35" xfId="0" applyNumberFormat="1" applyFont="1" applyFill="1" applyBorder="1" applyAlignment="1" applyProtection="1">
      <alignment vertical="center"/>
      <protection locked="0"/>
    </xf>
    <xf numFmtId="164" fontId="12" fillId="0" borderId="33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6" fillId="0" borderId="35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 applyProtection="1">
      <alignment horizontal="centerContinuous" vertical="center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4" fillId="0" borderId="38" xfId="0" applyNumberFormat="1" applyFont="1" applyFill="1" applyBorder="1" applyAlignment="1" applyProtection="1">
      <alignment vertical="center"/>
      <protection locked="0"/>
    </xf>
    <xf numFmtId="1" fontId="6" fillId="0" borderId="29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35" xfId="0" applyNumberFormat="1" applyFont="1" applyFill="1" applyBorder="1" applyAlignment="1" applyProtection="1">
      <alignment horizontal="right" vertical="center"/>
      <protection locked="0"/>
    </xf>
    <xf numFmtId="164" fontId="13" fillId="0" borderId="33" xfId="0" applyNumberFormat="1" applyFont="1" applyFill="1" applyBorder="1" applyAlignment="1" applyProtection="1">
      <alignment vertical="center"/>
      <protection locked="0"/>
    </xf>
    <xf numFmtId="164" fontId="6" fillId="0" borderId="33" xfId="0" applyNumberFormat="1" applyFont="1" applyFill="1" applyBorder="1" applyAlignment="1" applyProtection="1">
      <alignment vertical="center"/>
      <protection locked="0"/>
    </xf>
    <xf numFmtId="1" fontId="4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8" xfId="20" applyNumberFormat="1" applyFont="1" applyFill="1" applyBorder="1" applyAlignment="1" applyProtection="1">
      <alignment vertical="center" wrapText="1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64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64" fontId="12" fillId="0" borderId="35" xfId="0" applyNumberFormat="1" applyFont="1" applyFill="1" applyBorder="1" applyAlignment="1" applyProtection="1">
      <alignment horizontal="right" vertical="center"/>
      <protection locked="0"/>
    </xf>
    <xf numFmtId="1" fontId="4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164" fontId="6" fillId="0" borderId="41" xfId="0" applyNumberFormat="1" applyFont="1" applyFill="1" applyBorder="1" applyAlignment="1" applyProtection="1">
      <alignment vertical="center"/>
      <protection locked="0"/>
    </xf>
    <xf numFmtId="164" fontId="4" fillId="0" borderId="14" xfId="0" applyNumberFormat="1" applyFont="1" applyFill="1" applyBorder="1" applyAlignment="1" applyProtection="1">
      <alignment vertical="center"/>
      <protection locked="0"/>
    </xf>
    <xf numFmtId="164" fontId="13" fillId="0" borderId="14" xfId="0" applyNumberFormat="1" applyFont="1" applyFill="1" applyBorder="1" applyAlignment="1" applyProtection="1">
      <alignment vertical="center"/>
      <protection locked="0"/>
    </xf>
    <xf numFmtId="1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20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164" fontId="12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164" fontId="12" fillId="0" borderId="46" xfId="0" applyNumberFormat="1" applyFont="1" applyFill="1" applyBorder="1" applyAlignment="1" applyProtection="1">
      <alignment horizontal="right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24" xfId="20" applyNumberFormat="1" applyFont="1" applyFill="1" applyBorder="1" applyAlignment="1" applyProtection="1">
      <alignment vertical="center" wrapText="1"/>
      <protection locked="0"/>
    </xf>
    <xf numFmtId="164" fontId="7" fillId="0" borderId="0" xfId="0" applyNumberFormat="1" applyFont="1" applyBorder="1" applyAlignment="1">
      <alignment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164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1" fontId="6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3" xfId="20" applyNumberFormat="1" applyFont="1" applyFill="1" applyBorder="1" applyAlignment="1" applyProtection="1">
      <alignment vertical="center" wrapText="1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164" fontId="7" fillId="0" borderId="45" xfId="0" applyNumberFormat="1" applyFont="1" applyFill="1" applyBorder="1" applyAlignment="1" applyProtection="1">
      <alignment horizontal="right"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164" fontId="7" fillId="0" borderId="46" xfId="0" applyNumberFormat="1" applyFont="1" applyFill="1" applyBorder="1" applyAlignment="1" applyProtection="1">
      <alignment horizontal="right"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" fontId="8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164" fontId="12" fillId="0" borderId="4" xfId="0" applyNumberFormat="1" applyFont="1" applyFill="1" applyBorder="1" applyAlignment="1" applyProtection="1">
      <alignment horizontal="right"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12" fillId="0" borderId="6" xfId="0" applyNumberFormat="1" applyFont="1" applyFill="1" applyBorder="1" applyAlignment="1" applyProtection="1">
      <alignment horizontal="right" vertical="center"/>
      <protection locked="0"/>
    </xf>
    <xf numFmtId="1" fontId="6" fillId="0" borderId="48" xfId="0" applyNumberFormat="1" applyFont="1" applyBorder="1" applyAlignment="1">
      <alignment/>
    </xf>
    <xf numFmtId="164" fontId="6" fillId="0" borderId="0" xfId="0" applyNumberFormat="1" applyFont="1" applyBorder="1" applyAlignment="1">
      <alignment wrapText="1"/>
    </xf>
    <xf numFmtId="3" fontId="6" fillId="0" borderId="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164" fontId="14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1" fontId="6" fillId="0" borderId="48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1" fontId="6" fillId="0" borderId="49" xfId="0" applyNumberFormat="1" applyFont="1" applyBorder="1" applyAlignment="1">
      <alignment vertical="center"/>
    </xf>
    <xf numFmtId="164" fontId="6" fillId="0" borderId="46" xfId="0" applyNumberFormat="1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164" fontId="14" fillId="0" borderId="45" xfId="0" applyNumberFormat="1" applyFont="1" applyFill="1" applyBorder="1" applyAlignment="1" applyProtection="1">
      <alignment horizontal="right" vertical="center"/>
      <protection locked="0"/>
    </xf>
    <xf numFmtId="3" fontId="6" fillId="0" borderId="42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8" fillId="0" borderId="51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tabSelected="1" workbookViewId="0" topLeftCell="A100">
      <selection activeCell="A111" sqref="A111:A113"/>
    </sheetView>
  </sheetViews>
  <sheetFormatPr defaultColWidth="9.00390625" defaultRowHeight="12.75"/>
  <cols>
    <col min="1" max="1" width="5.75390625" style="7" customWidth="1"/>
    <col min="2" max="2" width="26.125" style="8" customWidth="1"/>
    <col min="3" max="3" width="9.875" style="9" customWidth="1"/>
    <col min="4" max="4" width="10.75390625" style="10" customWidth="1"/>
    <col min="5" max="5" width="5.75390625" style="11" customWidth="1"/>
    <col min="6" max="6" width="9.75390625" style="10" customWidth="1"/>
    <col min="7" max="7" width="9.875" style="10" bestFit="1" customWidth="1"/>
    <col min="8" max="8" width="0.12890625" style="12" hidden="1" customWidth="1"/>
    <col min="9" max="9" width="9.75390625" style="10" customWidth="1"/>
    <col min="10" max="10" width="10.125" style="10" customWidth="1"/>
    <col min="11" max="11" width="0.12890625" style="12" hidden="1" customWidth="1"/>
    <col min="12" max="12" width="11.25390625" style="13" bestFit="1" customWidth="1"/>
    <col min="13" max="16384" width="9.125" style="13" customWidth="1"/>
  </cols>
  <sheetData>
    <row r="1" spans="1:11" s="6" customFormat="1" ht="23.25" customHeight="1">
      <c r="A1" s="1"/>
      <c r="B1" s="2"/>
      <c r="C1" s="3"/>
      <c r="D1" s="3"/>
      <c r="E1" s="4"/>
      <c r="F1" s="3"/>
      <c r="G1" s="3"/>
      <c r="H1" s="5"/>
      <c r="I1" s="251" t="s">
        <v>0</v>
      </c>
      <c r="J1" s="252"/>
      <c r="K1" s="5"/>
    </row>
    <row r="2" spans="1:11" s="6" customFormat="1" ht="44.25" customHeight="1">
      <c r="A2" s="1" t="s">
        <v>1</v>
      </c>
      <c r="B2" s="2"/>
      <c r="C2" s="3"/>
      <c r="D2" s="3"/>
      <c r="E2" s="4"/>
      <c r="F2" s="3"/>
      <c r="G2" s="3"/>
      <c r="H2" s="5"/>
      <c r="I2" s="3"/>
      <c r="J2" s="3"/>
      <c r="K2" s="5"/>
    </row>
    <row r="4" spans="1:14" ht="15.75" customHeight="1" thickBot="1">
      <c r="A4" s="14"/>
      <c r="B4" s="15"/>
      <c r="C4" s="16"/>
      <c r="D4" s="17"/>
      <c r="E4" s="18"/>
      <c r="F4" s="17"/>
      <c r="G4" s="17"/>
      <c r="H4" s="19"/>
      <c r="I4" s="20"/>
      <c r="J4" s="21" t="s">
        <v>2</v>
      </c>
      <c r="K4" s="22"/>
      <c r="N4" s="6"/>
    </row>
    <row r="5" spans="1:14" s="32" customFormat="1" ht="23.25" customHeight="1" thickTop="1">
      <c r="A5" s="23" t="s">
        <v>3</v>
      </c>
      <c r="B5" s="253" t="s">
        <v>4</v>
      </c>
      <c r="C5" s="24" t="s">
        <v>5</v>
      </c>
      <c r="D5" s="25"/>
      <c r="E5" s="26"/>
      <c r="F5" s="27" t="s">
        <v>6</v>
      </c>
      <c r="G5" s="28"/>
      <c r="H5" s="29"/>
      <c r="I5" s="27" t="s">
        <v>7</v>
      </c>
      <c r="J5" s="30"/>
      <c r="K5" s="31"/>
      <c r="N5" s="6"/>
    </row>
    <row r="6" spans="1:14" s="40" customFormat="1" ht="27" customHeight="1" thickBot="1">
      <c r="A6" s="33" t="s">
        <v>8</v>
      </c>
      <c r="B6" s="254"/>
      <c r="C6" s="34" t="s">
        <v>9</v>
      </c>
      <c r="D6" s="35" t="s">
        <v>10</v>
      </c>
      <c r="E6" s="36" t="s">
        <v>11</v>
      </c>
      <c r="F6" s="34" t="s">
        <v>9</v>
      </c>
      <c r="G6" s="37" t="s">
        <v>10</v>
      </c>
      <c r="H6" s="38" t="s">
        <v>12</v>
      </c>
      <c r="I6" s="34" t="s">
        <v>9</v>
      </c>
      <c r="J6" s="37" t="s">
        <v>10</v>
      </c>
      <c r="K6" s="39" t="s">
        <v>13</v>
      </c>
      <c r="N6" s="6"/>
    </row>
    <row r="7" spans="1:14" s="48" customFormat="1" ht="12" customHeight="1" thickBot="1" thickTop="1">
      <c r="A7" s="41">
        <v>1</v>
      </c>
      <c r="B7" s="42">
        <v>2</v>
      </c>
      <c r="C7" s="43">
        <v>3</v>
      </c>
      <c r="D7" s="44">
        <v>4</v>
      </c>
      <c r="E7" s="45">
        <v>5</v>
      </c>
      <c r="F7" s="43">
        <v>6</v>
      </c>
      <c r="G7" s="45">
        <v>7</v>
      </c>
      <c r="H7" s="46">
        <v>9</v>
      </c>
      <c r="I7" s="43">
        <v>8</v>
      </c>
      <c r="J7" s="45">
        <v>9</v>
      </c>
      <c r="K7" s="47">
        <v>15</v>
      </c>
      <c r="N7" s="6"/>
    </row>
    <row r="8" spans="1:14" s="57" customFormat="1" ht="22.5" customHeight="1" thickBot="1" thickTop="1">
      <c r="A8" s="49">
        <v>600</v>
      </c>
      <c r="B8" s="50" t="s">
        <v>14</v>
      </c>
      <c r="C8" s="51">
        <f>C9</f>
        <v>100000</v>
      </c>
      <c r="D8" s="52"/>
      <c r="E8" s="53"/>
      <c r="F8" s="51">
        <f>F9</f>
        <v>100000</v>
      </c>
      <c r="G8" s="54"/>
      <c r="H8" s="55"/>
      <c r="I8" s="51"/>
      <c r="J8" s="54"/>
      <c r="K8" s="56"/>
      <c r="N8" s="6"/>
    </row>
    <row r="9" spans="1:14" s="57" customFormat="1" ht="18" customHeight="1" thickBot="1" thickTop="1">
      <c r="A9" s="58">
        <v>60002</v>
      </c>
      <c r="B9" s="59" t="s">
        <v>15</v>
      </c>
      <c r="C9" s="60">
        <f>F9+I9</f>
        <v>100000</v>
      </c>
      <c r="D9" s="61"/>
      <c r="E9" s="62"/>
      <c r="F9" s="60">
        <f>F10</f>
        <v>100000</v>
      </c>
      <c r="G9" s="63"/>
      <c r="H9" s="64"/>
      <c r="I9" s="60"/>
      <c r="J9" s="63"/>
      <c r="K9" s="56"/>
      <c r="N9" s="6"/>
    </row>
    <row r="10" spans="1:14" s="73" customFormat="1" ht="63" customHeight="1" thickBot="1" thickTop="1">
      <c r="A10" s="65">
        <v>2710</v>
      </c>
      <c r="B10" s="66" t="s">
        <v>16</v>
      </c>
      <c r="C10" s="67">
        <f>F10+I10</f>
        <v>100000</v>
      </c>
      <c r="D10" s="68"/>
      <c r="E10" s="69"/>
      <c r="F10" s="67">
        <v>100000</v>
      </c>
      <c r="G10" s="70"/>
      <c r="H10" s="71"/>
      <c r="I10" s="67"/>
      <c r="J10" s="70"/>
      <c r="K10" s="72"/>
      <c r="N10" s="6"/>
    </row>
    <row r="11" spans="1:14" s="82" customFormat="1" ht="19.5" customHeight="1" thickBot="1" thickTop="1">
      <c r="A11" s="74">
        <v>630</v>
      </c>
      <c r="B11" s="75" t="s">
        <v>17</v>
      </c>
      <c r="C11" s="76">
        <f>C12</f>
        <v>7000</v>
      </c>
      <c r="D11" s="77">
        <f>D12</f>
        <v>4000</v>
      </c>
      <c r="E11" s="78">
        <f aca="true" t="shared" si="0" ref="E11:E17">D11/C11*100</f>
        <v>57.14285714285714</v>
      </c>
      <c r="F11" s="76">
        <f>F12</f>
        <v>7000</v>
      </c>
      <c r="G11" s="79">
        <f>G12</f>
        <v>4000</v>
      </c>
      <c r="H11" s="80">
        <f>G11/F11*100</f>
        <v>57.14285714285714</v>
      </c>
      <c r="I11" s="76"/>
      <c r="J11" s="79"/>
      <c r="K11" s="81"/>
      <c r="N11" s="6"/>
    </row>
    <row r="12" spans="1:14" s="82" customFormat="1" ht="27" customHeight="1" thickTop="1">
      <c r="A12" s="83">
        <v>63003</v>
      </c>
      <c r="B12" s="84" t="s">
        <v>18</v>
      </c>
      <c r="C12" s="85">
        <f aca="true" t="shared" si="1" ref="C12:D29">F12+I12</f>
        <v>7000</v>
      </c>
      <c r="D12" s="86">
        <f t="shared" si="1"/>
        <v>4000</v>
      </c>
      <c r="E12" s="87">
        <f t="shared" si="0"/>
        <v>57.14285714285714</v>
      </c>
      <c r="F12" s="88">
        <f>SUM(F13:F14)</f>
        <v>7000</v>
      </c>
      <c r="G12" s="89">
        <f>SUM(G13:G14)</f>
        <v>4000</v>
      </c>
      <c r="H12" s="90">
        <f>G12/F12*100</f>
        <v>57.14285714285714</v>
      </c>
      <c r="I12" s="88"/>
      <c r="J12" s="89"/>
      <c r="K12" s="91"/>
      <c r="N12" s="6"/>
    </row>
    <row r="13" spans="1:14" s="101" customFormat="1" ht="49.5" customHeight="1">
      <c r="A13" s="92">
        <v>2810</v>
      </c>
      <c r="B13" s="93" t="s">
        <v>19</v>
      </c>
      <c r="C13" s="94">
        <f t="shared" si="1"/>
        <v>3000</v>
      </c>
      <c r="D13" s="95">
        <f t="shared" si="1"/>
        <v>2000</v>
      </c>
      <c r="E13" s="96">
        <f>D13/C13*100</f>
        <v>66.66666666666666</v>
      </c>
      <c r="F13" s="97">
        <v>3000</v>
      </c>
      <c r="G13" s="98">
        <v>2000</v>
      </c>
      <c r="H13" s="99"/>
      <c r="I13" s="97"/>
      <c r="J13" s="98"/>
      <c r="K13" s="100"/>
      <c r="N13" s="102"/>
    </row>
    <row r="14" spans="1:28" s="107" customFormat="1" ht="53.25" customHeight="1" thickBot="1">
      <c r="A14" s="65">
        <v>2820</v>
      </c>
      <c r="B14" s="93" t="s">
        <v>20</v>
      </c>
      <c r="C14" s="94">
        <f t="shared" si="1"/>
        <v>4000</v>
      </c>
      <c r="D14" s="95">
        <f t="shared" si="1"/>
        <v>2000</v>
      </c>
      <c r="E14" s="69">
        <f t="shared" si="0"/>
        <v>50</v>
      </c>
      <c r="F14" s="94">
        <v>4000</v>
      </c>
      <c r="G14" s="103">
        <v>2000</v>
      </c>
      <c r="H14" s="104">
        <f>G14/F14*100</f>
        <v>50</v>
      </c>
      <c r="I14" s="94"/>
      <c r="J14" s="103"/>
      <c r="K14" s="105"/>
      <c r="L14" s="106"/>
      <c r="M14" s="106"/>
      <c r="N14" s="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14" s="114" customFormat="1" ht="29.25" customHeight="1" thickBot="1" thickTop="1">
      <c r="A15" s="49">
        <v>700</v>
      </c>
      <c r="B15" s="108" t="s">
        <v>21</v>
      </c>
      <c r="C15" s="109">
        <f t="shared" si="1"/>
        <v>9800000</v>
      </c>
      <c r="D15" s="110">
        <f t="shared" si="1"/>
        <v>2500000</v>
      </c>
      <c r="E15" s="53">
        <f t="shared" si="0"/>
        <v>25.510204081632654</v>
      </c>
      <c r="F15" s="109">
        <f>F16</f>
        <v>9800000</v>
      </c>
      <c r="G15" s="111">
        <f>G16</f>
        <v>2500000</v>
      </c>
      <c r="H15" s="112"/>
      <c r="I15" s="109"/>
      <c r="J15" s="111"/>
      <c r="K15" s="113"/>
      <c r="N15" s="6"/>
    </row>
    <row r="16" spans="1:14" s="114" customFormat="1" ht="27.75" customHeight="1" thickTop="1">
      <c r="A16" s="58">
        <v>70001</v>
      </c>
      <c r="B16" s="115" t="s">
        <v>22</v>
      </c>
      <c r="C16" s="116">
        <f t="shared" si="1"/>
        <v>9800000</v>
      </c>
      <c r="D16" s="117">
        <f t="shared" si="1"/>
        <v>2500000</v>
      </c>
      <c r="E16" s="62">
        <f t="shared" si="0"/>
        <v>25.510204081632654</v>
      </c>
      <c r="F16" s="116">
        <f>SUM(F17:F18)</f>
        <v>9800000</v>
      </c>
      <c r="G16" s="118">
        <f>G17+G18</f>
        <v>2500000</v>
      </c>
      <c r="H16" s="119"/>
      <c r="I16" s="116"/>
      <c r="J16" s="118"/>
      <c r="K16" s="113"/>
      <c r="N16" s="6"/>
    </row>
    <row r="17" spans="1:14" s="107" customFormat="1" ht="26.25" customHeight="1">
      <c r="A17" s="65">
        <v>2650</v>
      </c>
      <c r="B17" s="93" t="s">
        <v>23</v>
      </c>
      <c r="C17" s="94">
        <f t="shared" si="1"/>
        <v>8800000</v>
      </c>
      <c r="D17" s="95">
        <f t="shared" si="1"/>
        <v>2500000</v>
      </c>
      <c r="E17" s="69">
        <f t="shared" si="0"/>
        <v>28.40909090909091</v>
      </c>
      <c r="F17" s="94">
        <v>8800000</v>
      </c>
      <c r="G17" s="103">
        <v>2500000</v>
      </c>
      <c r="H17" s="104"/>
      <c r="I17" s="94"/>
      <c r="J17" s="103"/>
      <c r="K17" s="105"/>
      <c r="N17" s="6"/>
    </row>
    <row r="18" spans="1:14" s="107" customFormat="1" ht="66" customHeight="1" thickBot="1">
      <c r="A18" s="65">
        <v>6210</v>
      </c>
      <c r="B18" s="93" t="s">
        <v>24</v>
      </c>
      <c r="C18" s="94">
        <f t="shared" si="1"/>
        <v>1000000</v>
      </c>
      <c r="D18" s="95"/>
      <c r="E18" s="69"/>
      <c r="F18" s="94">
        <v>1000000</v>
      </c>
      <c r="G18" s="103"/>
      <c r="H18" s="104"/>
      <c r="I18" s="94"/>
      <c r="J18" s="103"/>
      <c r="K18" s="105"/>
      <c r="N18" s="6"/>
    </row>
    <row r="19" spans="1:14" s="82" customFormat="1" ht="27" customHeight="1" thickBot="1" thickTop="1">
      <c r="A19" s="74">
        <v>750</v>
      </c>
      <c r="B19" s="75" t="s">
        <v>25</v>
      </c>
      <c r="C19" s="76">
        <f t="shared" si="1"/>
        <v>2473164</v>
      </c>
      <c r="D19" s="77">
        <f t="shared" si="1"/>
        <v>1400580</v>
      </c>
      <c r="E19" s="78">
        <f aca="true" t="shared" si="2" ref="E19:E49">D19/C19*100</f>
        <v>56.63110088938703</v>
      </c>
      <c r="F19" s="76">
        <f>F22+F20</f>
        <v>860000</v>
      </c>
      <c r="G19" s="79">
        <f>G22+G20</f>
        <v>594000</v>
      </c>
      <c r="H19" s="80">
        <f aca="true" t="shared" si="3" ref="H19:H40">G19/F19*100</f>
        <v>69.06976744186046</v>
      </c>
      <c r="I19" s="76">
        <f>I20+I22</f>
        <v>1613164</v>
      </c>
      <c r="J19" s="79">
        <f>J20+J22</f>
        <v>806580</v>
      </c>
      <c r="K19" s="120"/>
      <c r="N19" s="6"/>
    </row>
    <row r="20" spans="1:14" s="82" customFormat="1" ht="15.75" customHeight="1" thickTop="1">
      <c r="A20" s="121">
        <v>75020</v>
      </c>
      <c r="B20" s="122" t="s">
        <v>26</v>
      </c>
      <c r="C20" s="123">
        <f t="shared" si="1"/>
        <v>1613164</v>
      </c>
      <c r="D20" s="124">
        <f t="shared" si="1"/>
        <v>806580</v>
      </c>
      <c r="E20" s="125">
        <f>D20/C20*100</f>
        <v>49.99987602004508</v>
      </c>
      <c r="F20" s="123"/>
      <c r="G20" s="126"/>
      <c r="H20" s="90"/>
      <c r="I20" s="123">
        <f>I21</f>
        <v>1613164</v>
      </c>
      <c r="J20" s="126">
        <f>J21</f>
        <v>806580</v>
      </c>
      <c r="K20" s="127"/>
      <c r="N20" s="6"/>
    </row>
    <row r="21" spans="1:14" s="107" customFormat="1" ht="60">
      <c r="A21" s="65">
        <v>2320</v>
      </c>
      <c r="B21" s="93" t="s">
        <v>27</v>
      </c>
      <c r="C21" s="94">
        <f t="shared" si="1"/>
        <v>1613164</v>
      </c>
      <c r="D21" s="95">
        <f t="shared" si="1"/>
        <v>806580</v>
      </c>
      <c r="E21" s="69"/>
      <c r="F21" s="94"/>
      <c r="G21" s="103"/>
      <c r="H21" s="104"/>
      <c r="I21" s="94">
        <v>1613164</v>
      </c>
      <c r="J21" s="103">
        <v>806580</v>
      </c>
      <c r="K21" s="128"/>
      <c r="M21" s="106"/>
      <c r="N21" s="6"/>
    </row>
    <row r="22" spans="1:14" s="82" customFormat="1" ht="16.5" customHeight="1">
      <c r="A22" s="83">
        <v>75095</v>
      </c>
      <c r="B22" s="84" t="s">
        <v>28</v>
      </c>
      <c r="C22" s="88">
        <f t="shared" si="1"/>
        <v>860000</v>
      </c>
      <c r="D22" s="129">
        <f t="shared" si="1"/>
        <v>594000</v>
      </c>
      <c r="E22" s="130">
        <f t="shared" si="2"/>
        <v>69.06976744186046</v>
      </c>
      <c r="F22" s="88">
        <f>SUM(F23:F24)</f>
        <v>860000</v>
      </c>
      <c r="G22" s="89">
        <f>SUM(G23:G24)</f>
        <v>594000</v>
      </c>
      <c r="H22" s="131">
        <f t="shared" si="3"/>
        <v>69.06976744186046</v>
      </c>
      <c r="I22" s="88"/>
      <c r="J22" s="89"/>
      <c r="K22" s="91"/>
      <c r="N22" s="6"/>
    </row>
    <row r="23" spans="1:14" s="107" customFormat="1" ht="48.75" customHeight="1">
      <c r="A23" s="132">
        <v>2819</v>
      </c>
      <c r="B23" s="133" t="s">
        <v>19</v>
      </c>
      <c r="C23" s="134">
        <f t="shared" si="1"/>
        <v>250000</v>
      </c>
      <c r="D23" s="135"/>
      <c r="E23" s="136"/>
      <c r="F23" s="134">
        <v>250000</v>
      </c>
      <c r="G23" s="137"/>
      <c r="H23" s="138">
        <f t="shared" si="3"/>
        <v>0</v>
      </c>
      <c r="I23" s="134"/>
      <c r="J23" s="137"/>
      <c r="K23" s="105"/>
      <c r="M23" s="106"/>
      <c r="N23" s="6"/>
    </row>
    <row r="24" spans="1:14" s="107" customFormat="1" ht="48.75" customHeight="1" thickBot="1">
      <c r="A24" s="65">
        <v>2810</v>
      </c>
      <c r="B24" s="93" t="s">
        <v>19</v>
      </c>
      <c r="C24" s="94">
        <f t="shared" si="1"/>
        <v>610000</v>
      </c>
      <c r="D24" s="95">
        <f t="shared" si="1"/>
        <v>594000</v>
      </c>
      <c r="E24" s="69">
        <f t="shared" si="2"/>
        <v>97.37704918032787</v>
      </c>
      <c r="F24" s="94">
        <v>610000</v>
      </c>
      <c r="G24" s="103">
        <v>594000</v>
      </c>
      <c r="H24" s="104"/>
      <c r="I24" s="94"/>
      <c r="J24" s="103"/>
      <c r="K24" s="105"/>
      <c r="M24" s="106"/>
      <c r="N24" s="6"/>
    </row>
    <row r="25" spans="1:14" s="82" customFormat="1" ht="44.25" customHeight="1" thickBot="1" thickTop="1">
      <c r="A25" s="74">
        <v>754</v>
      </c>
      <c r="B25" s="75" t="s">
        <v>29</v>
      </c>
      <c r="C25" s="76">
        <f t="shared" si="1"/>
        <v>622000</v>
      </c>
      <c r="D25" s="77">
        <f t="shared" si="1"/>
        <v>312000</v>
      </c>
      <c r="E25" s="78">
        <f t="shared" si="2"/>
        <v>50.160771704180064</v>
      </c>
      <c r="F25" s="76">
        <f>SUM(F28)</f>
        <v>22000</v>
      </c>
      <c r="G25" s="79">
        <f>SUM(G28)</f>
        <v>12000</v>
      </c>
      <c r="H25" s="80">
        <f t="shared" si="3"/>
        <v>54.54545454545454</v>
      </c>
      <c r="I25" s="76">
        <f>I26</f>
        <v>600000</v>
      </c>
      <c r="J25" s="79">
        <f>J26</f>
        <v>300000</v>
      </c>
      <c r="K25" s="120"/>
      <c r="N25" s="6"/>
    </row>
    <row r="26" spans="1:14" s="82" customFormat="1" ht="24.75" customHeight="1" thickTop="1">
      <c r="A26" s="121">
        <v>75411</v>
      </c>
      <c r="B26" s="122" t="s">
        <v>30</v>
      </c>
      <c r="C26" s="123">
        <f>F26+I26</f>
        <v>600000</v>
      </c>
      <c r="D26" s="124">
        <f>D27</f>
        <v>300000</v>
      </c>
      <c r="E26" s="125">
        <f t="shared" si="2"/>
        <v>50</v>
      </c>
      <c r="F26" s="123"/>
      <c r="G26" s="126"/>
      <c r="H26" s="90"/>
      <c r="I26" s="123">
        <f>I27</f>
        <v>600000</v>
      </c>
      <c r="J26" s="126">
        <f>J27</f>
        <v>300000</v>
      </c>
      <c r="K26" s="127"/>
      <c r="N26" s="6"/>
    </row>
    <row r="27" spans="1:14" s="101" customFormat="1" ht="74.25" customHeight="1">
      <c r="A27" s="92">
        <v>6220</v>
      </c>
      <c r="B27" s="139" t="s">
        <v>31</v>
      </c>
      <c r="C27" s="97">
        <f>I27</f>
        <v>600000</v>
      </c>
      <c r="D27" s="140">
        <f>J27</f>
        <v>300000</v>
      </c>
      <c r="E27" s="96"/>
      <c r="F27" s="97"/>
      <c r="G27" s="98"/>
      <c r="H27" s="99"/>
      <c r="I27" s="97">
        <v>600000</v>
      </c>
      <c r="J27" s="98">
        <v>300000</v>
      </c>
      <c r="K27" s="141"/>
      <c r="N27" s="102"/>
    </row>
    <row r="28" spans="1:14" s="82" customFormat="1" ht="15" customHeight="1">
      <c r="A28" s="83">
        <v>75412</v>
      </c>
      <c r="B28" s="84" t="s">
        <v>32</v>
      </c>
      <c r="C28" s="88">
        <f t="shared" si="1"/>
        <v>22000</v>
      </c>
      <c r="D28" s="129">
        <f t="shared" si="1"/>
        <v>12000</v>
      </c>
      <c r="E28" s="130">
        <f t="shared" si="2"/>
        <v>54.54545454545454</v>
      </c>
      <c r="F28" s="88">
        <f>SUM(F29)</f>
        <v>22000</v>
      </c>
      <c r="G28" s="89">
        <f>SUM(G29)</f>
        <v>12000</v>
      </c>
      <c r="H28" s="131">
        <f t="shared" si="3"/>
        <v>54.54545454545454</v>
      </c>
      <c r="I28" s="88"/>
      <c r="J28" s="89"/>
      <c r="K28" s="91"/>
      <c r="N28" s="6"/>
    </row>
    <row r="29" spans="1:14" s="107" customFormat="1" ht="49.5" customHeight="1" thickBot="1">
      <c r="A29" s="142">
        <v>2820</v>
      </c>
      <c r="B29" s="143" t="s">
        <v>33</v>
      </c>
      <c r="C29" s="94">
        <f t="shared" si="1"/>
        <v>22000</v>
      </c>
      <c r="D29" s="95">
        <f t="shared" si="1"/>
        <v>12000</v>
      </c>
      <c r="E29" s="69">
        <f t="shared" si="2"/>
        <v>54.54545454545454</v>
      </c>
      <c r="F29" s="144">
        <v>22000</v>
      </c>
      <c r="G29" s="145">
        <v>12000</v>
      </c>
      <c r="H29" s="104">
        <f t="shared" si="3"/>
        <v>54.54545454545454</v>
      </c>
      <c r="I29" s="144"/>
      <c r="J29" s="145"/>
      <c r="K29" s="146"/>
      <c r="M29" s="106"/>
      <c r="N29" s="6"/>
    </row>
    <row r="30" spans="1:14" s="82" customFormat="1" ht="16.5" customHeight="1" thickBot="1" thickTop="1">
      <c r="A30" s="74">
        <v>801</v>
      </c>
      <c r="B30" s="75" t="s">
        <v>34</v>
      </c>
      <c r="C30" s="76">
        <f aca="true" t="shared" si="4" ref="C30:D62">F30+I30</f>
        <v>19073808</v>
      </c>
      <c r="D30" s="77">
        <f t="shared" si="4"/>
        <v>11100100</v>
      </c>
      <c r="E30" s="78">
        <f t="shared" si="2"/>
        <v>58.19551082825202</v>
      </c>
      <c r="F30" s="76">
        <f>F31+F33+F35+F39+F41+F43+F46</f>
        <v>14047748</v>
      </c>
      <c r="G30" s="79">
        <f>G31+G33+G35+G39+G41+G43+G46</f>
        <v>7914708</v>
      </c>
      <c r="H30" s="80">
        <f t="shared" si="3"/>
        <v>56.341471956928615</v>
      </c>
      <c r="I30" s="76">
        <f>I31+I33+I35+I39+I41+I43+I46</f>
        <v>5026060</v>
      </c>
      <c r="J30" s="79">
        <f>J31+J33+J35+J39+J41+J43+J46</f>
        <v>3185392</v>
      </c>
      <c r="K30" s="147">
        <f>J30/I30*100</f>
        <v>63.37751638460345</v>
      </c>
      <c r="N30" s="6"/>
    </row>
    <row r="31" spans="1:14" s="82" customFormat="1" ht="17.25" customHeight="1" thickTop="1">
      <c r="A31" s="83">
        <v>80101</v>
      </c>
      <c r="B31" s="84" t="s">
        <v>35</v>
      </c>
      <c r="C31" s="85">
        <f t="shared" si="4"/>
        <v>685000</v>
      </c>
      <c r="D31" s="86">
        <f t="shared" si="4"/>
        <v>347354</v>
      </c>
      <c r="E31" s="87">
        <f t="shared" si="2"/>
        <v>50.70861313868613</v>
      </c>
      <c r="F31" s="88">
        <f>SUM(F32:F32)</f>
        <v>685000</v>
      </c>
      <c r="G31" s="89">
        <f>SUM(G32:G32)</f>
        <v>347354</v>
      </c>
      <c r="H31" s="148">
        <f t="shared" si="3"/>
        <v>50.70861313868613</v>
      </c>
      <c r="I31" s="88"/>
      <c r="J31" s="89"/>
      <c r="K31" s="91"/>
      <c r="N31" s="6"/>
    </row>
    <row r="32" spans="1:14" s="107" customFormat="1" ht="37.5" customHeight="1">
      <c r="A32" s="132">
        <v>2540</v>
      </c>
      <c r="B32" s="133" t="s">
        <v>36</v>
      </c>
      <c r="C32" s="134">
        <f t="shared" si="4"/>
        <v>685000</v>
      </c>
      <c r="D32" s="135">
        <f t="shared" si="4"/>
        <v>347354</v>
      </c>
      <c r="E32" s="136"/>
      <c r="F32" s="134">
        <v>685000</v>
      </c>
      <c r="G32" s="137">
        <v>347354</v>
      </c>
      <c r="H32" s="138">
        <f t="shared" si="3"/>
        <v>50.70861313868613</v>
      </c>
      <c r="I32" s="134"/>
      <c r="J32" s="137"/>
      <c r="K32" s="105"/>
      <c r="M32" s="106"/>
      <c r="N32" s="6"/>
    </row>
    <row r="33" spans="1:11" s="82" customFormat="1" ht="27" customHeight="1">
      <c r="A33" s="149">
        <v>80103</v>
      </c>
      <c r="B33" s="84" t="s">
        <v>37</v>
      </c>
      <c r="C33" s="88">
        <f t="shared" si="4"/>
        <v>66248</v>
      </c>
      <c r="D33" s="129">
        <f t="shared" si="4"/>
        <v>38048</v>
      </c>
      <c r="E33" s="130">
        <f t="shared" si="2"/>
        <v>57.43267721289699</v>
      </c>
      <c r="F33" s="88">
        <f>SUM(F34:F34)</f>
        <v>66248</v>
      </c>
      <c r="G33" s="89">
        <f>SUM(G34:G34)</f>
        <v>38048</v>
      </c>
      <c r="H33" s="131">
        <f t="shared" si="3"/>
        <v>57.43267721289699</v>
      </c>
      <c r="I33" s="88"/>
      <c r="J33" s="89"/>
      <c r="K33" s="91"/>
    </row>
    <row r="34" spans="1:13" s="107" customFormat="1" ht="34.5" customHeight="1">
      <c r="A34" s="150">
        <v>2540</v>
      </c>
      <c r="B34" s="133" t="s">
        <v>36</v>
      </c>
      <c r="C34" s="134">
        <f t="shared" si="4"/>
        <v>66248</v>
      </c>
      <c r="D34" s="135">
        <f t="shared" si="4"/>
        <v>38048</v>
      </c>
      <c r="E34" s="136"/>
      <c r="F34" s="134">
        <v>66248</v>
      </c>
      <c r="G34" s="137">
        <v>38048</v>
      </c>
      <c r="H34" s="138">
        <f t="shared" si="3"/>
        <v>57.43267721289699</v>
      </c>
      <c r="I34" s="134"/>
      <c r="J34" s="137"/>
      <c r="K34" s="105"/>
      <c r="M34" s="106"/>
    </row>
    <row r="35" spans="1:14" s="82" customFormat="1" ht="16.5" customHeight="1">
      <c r="A35" s="149">
        <v>80104</v>
      </c>
      <c r="B35" s="84" t="s">
        <v>38</v>
      </c>
      <c r="C35" s="88">
        <f t="shared" si="4"/>
        <v>12803500</v>
      </c>
      <c r="D35" s="129">
        <f t="shared" si="4"/>
        <v>7291316</v>
      </c>
      <c r="E35" s="130">
        <f>D35/C35*100</f>
        <v>56.94783457648299</v>
      </c>
      <c r="F35" s="88">
        <f>SUM(F36:F38)</f>
        <v>12803500</v>
      </c>
      <c r="G35" s="89">
        <f>SUM(G36:G38)</f>
        <v>7291316</v>
      </c>
      <c r="H35" s="131">
        <f>G35/F35*100</f>
        <v>56.94783457648299</v>
      </c>
      <c r="I35" s="88"/>
      <c r="J35" s="89"/>
      <c r="K35" s="91"/>
      <c r="N35" s="151"/>
    </row>
    <row r="36" spans="1:14" s="106" customFormat="1" ht="24" customHeight="1">
      <c r="A36" s="152">
        <v>2510</v>
      </c>
      <c r="B36" s="153" t="s">
        <v>39</v>
      </c>
      <c r="C36" s="154">
        <f t="shared" si="4"/>
        <v>11697000</v>
      </c>
      <c r="D36" s="155">
        <f t="shared" si="4"/>
        <v>7025000</v>
      </c>
      <c r="E36" s="156">
        <f>D36/C36*100</f>
        <v>60.05813456441823</v>
      </c>
      <c r="F36" s="154">
        <v>11697000</v>
      </c>
      <c r="G36" s="157">
        <v>7025000</v>
      </c>
      <c r="H36" s="158">
        <f>G36/F36*100</f>
        <v>60.05813456441823</v>
      </c>
      <c r="I36" s="154"/>
      <c r="J36" s="157"/>
      <c r="K36" s="105"/>
      <c r="N36" s="107"/>
    </row>
    <row r="37" spans="1:14" s="106" customFormat="1" ht="36.75" customHeight="1">
      <c r="A37" s="159">
        <v>2540</v>
      </c>
      <c r="B37" s="93" t="s">
        <v>36</v>
      </c>
      <c r="C37" s="94">
        <f t="shared" si="4"/>
        <v>276500</v>
      </c>
      <c r="D37" s="95">
        <f t="shared" si="4"/>
        <v>146316</v>
      </c>
      <c r="E37" s="69">
        <f>D37/C37*100</f>
        <v>52.91717902350814</v>
      </c>
      <c r="F37" s="94">
        <v>276500</v>
      </c>
      <c r="G37" s="103">
        <v>146316</v>
      </c>
      <c r="H37" s="104">
        <f>G37/F37*100</f>
        <v>52.91717902350814</v>
      </c>
      <c r="I37" s="94"/>
      <c r="J37" s="103"/>
      <c r="K37" s="105"/>
      <c r="N37" s="107"/>
    </row>
    <row r="38" spans="1:14" s="106" customFormat="1" ht="63" customHeight="1">
      <c r="A38" s="160">
        <v>6210</v>
      </c>
      <c r="B38" s="143" t="s">
        <v>24</v>
      </c>
      <c r="C38" s="161">
        <f t="shared" si="4"/>
        <v>830000</v>
      </c>
      <c r="D38" s="162">
        <f t="shared" si="4"/>
        <v>120000</v>
      </c>
      <c r="E38" s="163">
        <f>D38/C38*100</f>
        <v>14.457831325301203</v>
      </c>
      <c r="F38" s="161">
        <v>830000</v>
      </c>
      <c r="G38" s="164">
        <v>120000</v>
      </c>
      <c r="H38" s="165">
        <f>G38/F38*100</f>
        <v>14.457831325301203</v>
      </c>
      <c r="I38" s="161"/>
      <c r="J38" s="164"/>
      <c r="K38" s="105"/>
      <c r="N38" s="107"/>
    </row>
    <row r="39" spans="1:14" s="82" customFormat="1" ht="15" customHeight="1">
      <c r="A39" s="83">
        <v>80110</v>
      </c>
      <c r="B39" s="84" t="s">
        <v>40</v>
      </c>
      <c r="C39" s="88">
        <f t="shared" si="4"/>
        <v>428000</v>
      </c>
      <c r="D39" s="129">
        <f t="shared" si="4"/>
        <v>221177</v>
      </c>
      <c r="E39" s="130">
        <f t="shared" si="2"/>
        <v>51.6768691588785</v>
      </c>
      <c r="F39" s="88">
        <f>SUM(F40:F40)</f>
        <v>428000</v>
      </c>
      <c r="G39" s="89">
        <f>SUM(G40:G40)</f>
        <v>221177</v>
      </c>
      <c r="H39" s="131">
        <f t="shared" si="3"/>
        <v>51.6768691588785</v>
      </c>
      <c r="I39" s="88"/>
      <c r="J39" s="89"/>
      <c r="K39" s="91"/>
      <c r="N39" s="151"/>
    </row>
    <row r="40" spans="1:14" s="106" customFormat="1" ht="35.25" customHeight="1">
      <c r="A40" s="65">
        <v>2540</v>
      </c>
      <c r="B40" s="133" t="s">
        <v>36</v>
      </c>
      <c r="C40" s="94">
        <f t="shared" si="4"/>
        <v>428000</v>
      </c>
      <c r="D40" s="95">
        <f t="shared" si="4"/>
        <v>221177</v>
      </c>
      <c r="E40" s="69"/>
      <c r="F40" s="94">
        <v>428000</v>
      </c>
      <c r="G40" s="103">
        <v>221177</v>
      </c>
      <c r="H40" s="104">
        <f t="shared" si="3"/>
        <v>51.6768691588785</v>
      </c>
      <c r="I40" s="94"/>
      <c r="J40" s="103"/>
      <c r="K40" s="105"/>
      <c r="N40" s="107"/>
    </row>
    <row r="41" spans="1:14" s="168" customFormat="1" ht="15" customHeight="1">
      <c r="A41" s="83">
        <v>80120</v>
      </c>
      <c r="B41" s="84" t="s">
        <v>41</v>
      </c>
      <c r="C41" s="88">
        <f t="shared" si="4"/>
        <v>1840000</v>
      </c>
      <c r="D41" s="129">
        <f t="shared" si="4"/>
        <v>1132283</v>
      </c>
      <c r="E41" s="130">
        <f t="shared" si="2"/>
        <v>61.53711956521739</v>
      </c>
      <c r="F41" s="88"/>
      <c r="G41" s="89"/>
      <c r="H41" s="166"/>
      <c r="I41" s="88">
        <f>SUM(I42:I42)</f>
        <v>1840000</v>
      </c>
      <c r="J41" s="89">
        <f>SUM(J42:J42)</f>
        <v>1132283</v>
      </c>
      <c r="K41" s="167">
        <f>J41/I41*100</f>
        <v>61.53711956521739</v>
      </c>
      <c r="M41" s="82"/>
      <c r="N41" s="151"/>
    </row>
    <row r="42" spans="1:14" s="170" customFormat="1" ht="36" customHeight="1">
      <c r="A42" s="65">
        <v>2540</v>
      </c>
      <c r="B42" s="133" t="s">
        <v>36</v>
      </c>
      <c r="C42" s="94">
        <f t="shared" si="4"/>
        <v>1840000</v>
      </c>
      <c r="D42" s="95">
        <f t="shared" si="4"/>
        <v>1132283</v>
      </c>
      <c r="E42" s="69"/>
      <c r="F42" s="94"/>
      <c r="G42" s="103"/>
      <c r="H42" s="169"/>
      <c r="I42" s="94">
        <v>1840000</v>
      </c>
      <c r="J42" s="103">
        <v>1132283</v>
      </c>
      <c r="K42" s="128">
        <f>J42/I42*100</f>
        <v>61.53711956521739</v>
      </c>
      <c r="M42" s="106"/>
      <c r="N42" s="107"/>
    </row>
    <row r="43" spans="1:14" s="171" customFormat="1" ht="14.25" customHeight="1">
      <c r="A43" s="83">
        <v>80130</v>
      </c>
      <c r="B43" s="84" t="s">
        <v>42</v>
      </c>
      <c r="C43" s="88">
        <f t="shared" si="4"/>
        <v>3186060</v>
      </c>
      <c r="D43" s="129">
        <f t="shared" si="4"/>
        <v>2053109</v>
      </c>
      <c r="E43" s="130">
        <f t="shared" si="2"/>
        <v>64.44037463199061</v>
      </c>
      <c r="F43" s="88"/>
      <c r="G43" s="89"/>
      <c r="H43" s="166"/>
      <c r="I43" s="88">
        <f>SUM(I44:I45)</f>
        <v>3186060</v>
      </c>
      <c r="J43" s="89">
        <f>SUM(J44:J45)</f>
        <v>2053109</v>
      </c>
      <c r="K43" s="167">
        <f>J43/I43*100</f>
        <v>64.44037463199061</v>
      </c>
      <c r="M43" s="82"/>
      <c r="N43" s="151"/>
    </row>
    <row r="44" spans="1:14" s="170" customFormat="1" ht="37.5" customHeight="1">
      <c r="A44" s="132">
        <v>2540</v>
      </c>
      <c r="B44" s="133" t="s">
        <v>36</v>
      </c>
      <c r="C44" s="134">
        <f t="shared" si="4"/>
        <v>2856060</v>
      </c>
      <c r="D44" s="135">
        <f t="shared" si="4"/>
        <v>1925170</v>
      </c>
      <c r="E44" s="136">
        <f t="shared" si="2"/>
        <v>67.40649706238665</v>
      </c>
      <c r="F44" s="134"/>
      <c r="G44" s="137"/>
      <c r="H44" s="172"/>
      <c r="I44" s="134">
        <v>2856060</v>
      </c>
      <c r="J44" s="137">
        <v>1925170</v>
      </c>
      <c r="K44" s="128">
        <f>J44/I44*100</f>
        <v>67.40649706238665</v>
      </c>
      <c r="M44" s="106"/>
      <c r="N44" s="107"/>
    </row>
    <row r="45" spans="1:14" s="170" customFormat="1" ht="60" customHeight="1">
      <c r="A45" s="65">
        <v>2590</v>
      </c>
      <c r="B45" s="143" t="s">
        <v>43</v>
      </c>
      <c r="C45" s="94">
        <f>I45</f>
        <v>330000</v>
      </c>
      <c r="D45" s="95">
        <f>J45</f>
        <v>127939</v>
      </c>
      <c r="E45" s="69">
        <f t="shared" si="2"/>
        <v>38.769393939393936</v>
      </c>
      <c r="F45" s="94"/>
      <c r="G45" s="103"/>
      <c r="H45" s="169"/>
      <c r="I45" s="94">
        <v>330000</v>
      </c>
      <c r="J45" s="103">
        <v>127939</v>
      </c>
      <c r="K45" s="128"/>
      <c r="M45" s="106"/>
      <c r="N45" s="107"/>
    </row>
    <row r="46" spans="1:14" s="82" customFormat="1" ht="19.5" customHeight="1">
      <c r="A46" s="83">
        <v>80195</v>
      </c>
      <c r="B46" s="84" t="s">
        <v>28</v>
      </c>
      <c r="C46" s="88">
        <f t="shared" si="4"/>
        <v>65000</v>
      </c>
      <c r="D46" s="129">
        <f t="shared" si="4"/>
        <v>16813</v>
      </c>
      <c r="E46" s="130">
        <f t="shared" si="2"/>
        <v>25.866153846153843</v>
      </c>
      <c r="F46" s="88">
        <f>SUM(F47:F50)</f>
        <v>65000</v>
      </c>
      <c r="G46" s="89">
        <f>SUM(G48:G50)</f>
        <v>16813</v>
      </c>
      <c r="H46" s="131">
        <f>G46/F46*100</f>
        <v>25.866153846153843</v>
      </c>
      <c r="I46" s="88"/>
      <c r="J46" s="89"/>
      <c r="K46" s="167"/>
      <c r="N46" s="151"/>
    </row>
    <row r="47" spans="1:11" ht="29.25" customHeight="1">
      <c r="A47" s="173">
        <v>2480</v>
      </c>
      <c r="B47" s="153" t="s">
        <v>44</v>
      </c>
      <c r="C47" s="174">
        <f>F47</f>
        <v>10000</v>
      </c>
      <c r="D47" s="175"/>
      <c r="E47" s="96"/>
      <c r="F47" s="174">
        <v>10000</v>
      </c>
      <c r="G47" s="176"/>
      <c r="H47" s="177"/>
      <c r="I47" s="174"/>
      <c r="J47" s="176"/>
      <c r="K47" s="178"/>
    </row>
    <row r="48" spans="1:13" s="107" customFormat="1" ht="40.5" customHeight="1">
      <c r="A48" s="65">
        <v>2540</v>
      </c>
      <c r="B48" s="93" t="s">
        <v>45</v>
      </c>
      <c r="C48" s="94">
        <f t="shared" si="4"/>
        <v>15000</v>
      </c>
      <c r="D48" s="95">
        <f t="shared" si="4"/>
        <v>7276</v>
      </c>
      <c r="E48" s="69">
        <f t="shared" si="2"/>
        <v>48.50666666666667</v>
      </c>
      <c r="F48" s="94">
        <v>15000</v>
      </c>
      <c r="G48" s="103">
        <v>7276</v>
      </c>
      <c r="H48" s="104">
        <f>G48/F48*100</f>
        <v>48.50666666666667</v>
      </c>
      <c r="I48" s="94"/>
      <c r="J48" s="103"/>
      <c r="K48" s="128"/>
      <c r="M48" s="106"/>
    </row>
    <row r="49" spans="1:13" s="107" customFormat="1" ht="39.75" customHeight="1">
      <c r="A49" s="65">
        <v>2570</v>
      </c>
      <c r="B49" s="93" t="s">
        <v>46</v>
      </c>
      <c r="C49" s="94">
        <f t="shared" si="4"/>
        <v>15000</v>
      </c>
      <c r="D49" s="95">
        <f t="shared" si="4"/>
        <v>9537</v>
      </c>
      <c r="E49" s="69">
        <f t="shared" si="2"/>
        <v>63.580000000000005</v>
      </c>
      <c r="F49" s="94">
        <v>15000</v>
      </c>
      <c r="G49" s="103">
        <v>9537</v>
      </c>
      <c r="H49" s="104"/>
      <c r="I49" s="94"/>
      <c r="J49" s="103"/>
      <c r="K49" s="128"/>
      <c r="M49" s="106"/>
    </row>
    <row r="50" spans="1:13" s="107" customFormat="1" ht="52.5" customHeight="1" thickBot="1">
      <c r="A50" s="65">
        <v>2820</v>
      </c>
      <c r="B50" s="93" t="s">
        <v>33</v>
      </c>
      <c r="C50" s="94">
        <f t="shared" si="4"/>
        <v>25000</v>
      </c>
      <c r="D50" s="95"/>
      <c r="E50" s="69"/>
      <c r="F50" s="94">
        <v>25000</v>
      </c>
      <c r="G50" s="103"/>
      <c r="H50" s="104">
        <f>G50/F50*100</f>
        <v>0</v>
      </c>
      <c r="I50" s="94"/>
      <c r="J50" s="103"/>
      <c r="K50" s="128"/>
      <c r="M50" s="106"/>
    </row>
    <row r="51" spans="1:13" s="107" customFormat="1" ht="25.5" customHeight="1" thickBot="1" thickTop="1">
      <c r="A51" s="49">
        <v>803</v>
      </c>
      <c r="B51" s="108" t="s">
        <v>47</v>
      </c>
      <c r="C51" s="109">
        <f>F51</f>
        <v>20000</v>
      </c>
      <c r="D51" s="110"/>
      <c r="E51" s="53"/>
      <c r="F51" s="109">
        <f>F52</f>
        <v>20000</v>
      </c>
      <c r="G51" s="111"/>
      <c r="H51" s="112"/>
      <c r="I51" s="109"/>
      <c r="J51" s="111"/>
      <c r="K51" s="128"/>
      <c r="M51" s="106"/>
    </row>
    <row r="52" spans="1:13" s="107" customFormat="1" ht="18" customHeight="1" thickTop="1">
      <c r="A52" s="58">
        <v>80395</v>
      </c>
      <c r="B52" s="115" t="s">
        <v>28</v>
      </c>
      <c r="C52" s="116">
        <f>F52</f>
        <v>20000</v>
      </c>
      <c r="D52" s="117"/>
      <c r="E52" s="62"/>
      <c r="F52" s="116">
        <f>F53</f>
        <v>20000</v>
      </c>
      <c r="G52" s="118"/>
      <c r="H52" s="119"/>
      <c r="I52" s="116"/>
      <c r="J52" s="118"/>
      <c r="K52" s="128"/>
      <c r="M52" s="106"/>
    </row>
    <row r="53" spans="1:13" s="107" customFormat="1" ht="30.75" customHeight="1" thickBot="1">
      <c r="A53" s="65">
        <v>2520</v>
      </c>
      <c r="B53" s="93" t="s">
        <v>48</v>
      </c>
      <c r="C53" s="94">
        <f>F53</f>
        <v>20000</v>
      </c>
      <c r="D53" s="95"/>
      <c r="E53" s="69"/>
      <c r="F53" s="94">
        <v>20000</v>
      </c>
      <c r="G53" s="103"/>
      <c r="H53" s="104"/>
      <c r="I53" s="94"/>
      <c r="J53" s="103"/>
      <c r="K53" s="128"/>
      <c r="M53" s="106"/>
    </row>
    <row r="54" spans="1:14" s="82" customFormat="1" ht="23.25" customHeight="1" thickBot="1" thickTop="1">
      <c r="A54" s="74">
        <v>851</v>
      </c>
      <c r="B54" s="75" t="s">
        <v>49</v>
      </c>
      <c r="C54" s="76">
        <f t="shared" si="4"/>
        <v>760000</v>
      </c>
      <c r="D54" s="77">
        <f t="shared" si="4"/>
        <v>372356</v>
      </c>
      <c r="E54" s="78">
        <f>D54/C54*100</f>
        <v>48.99421052631579</v>
      </c>
      <c r="F54" s="76">
        <f>SUM(F55+F57+F60)</f>
        <v>760000</v>
      </c>
      <c r="G54" s="79">
        <f>SUM(G55+G57+G60)</f>
        <v>372356</v>
      </c>
      <c r="H54" s="80">
        <f>G54/F54*100</f>
        <v>48.99421052631579</v>
      </c>
      <c r="I54" s="76"/>
      <c r="J54" s="79"/>
      <c r="K54" s="179"/>
      <c r="N54" s="151"/>
    </row>
    <row r="55" spans="1:14" s="82" customFormat="1" ht="18.75" customHeight="1" thickTop="1">
      <c r="A55" s="83">
        <v>85153</v>
      </c>
      <c r="B55" s="84" t="s">
        <v>50</v>
      </c>
      <c r="C55" s="88">
        <f t="shared" si="4"/>
        <v>100000</v>
      </c>
      <c r="D55" s="129">
        <f t="shared" si="4"/>
        <v>45420</v>
      </c>
      <c r="E55" s="130">
        <f>D55/C55*100</f>
        <v>45.42</v>
      </c>
      <c r="F55" s="88">
        <f>SUM(F56:F56)</f>
        <v>100000</v>
      </c>
      <c r="G55" s="89">
        <f>SUM(G56:G56)</f>
        <v>45420</v>
      </c>
      <c r="H55" s="131">
        <f aca="true" t="shared" si="5" ref="H55:H61">G55/F55*100</f>
        <v>45.42</v>
      </c>
      <c r="I55" s="88"/>
      <c r="J55" s="89"/>
      <c r="K55" s="91"/>
      <c r="N55" s="151"/>
    </row>
    <row r="56" spans="1:13" s="107" customFormat="1" ht="54" customHeight="1">
      <c r="A56" s="180">
        <v>2820</v>
      </c>
      <c r="B56" s="143" t="s">
        <v>20</v>
      </c>
      <c r="C56" s="161">
        <f t="shared" si="4"/>
        <v>100000</v>
      </c>
      <c r="D56" s="162">
        <f t="shared" si="4"/>
        <v>45420</v>
      </c>
      <c r="E56" s="163"/>
      <c r="F56" s="161">
        <v>100000</v>
      </c>
      <c r="G56" s="164">
        <v>45420</v>
      </c>
      <c r="H56" s="165">
        <f t="shared" si="5"/>
        <v>45.42</v>
      </c>
      <c r="I56" s="161"/>
      <c r="J56" s="164"/>
      <c r="K56" s="105"/>
      <c r="M56" s="106"/>
    </row>
    <row r="57" spans="1:14" s="82" customFormat="1" ht="18.75" customHeight="1">
      <c r="A57" s="83">
        <v>85154</v>
      </c>
      <c r="B57" s="84" t="s">
        <v>51</v>
      </c>
      <c r="C57" s="88">
        <f t="shared" si="4"/>
        <v>520000</v>
      </c>
      <c r="D57" s="129">
        <f t="shared" si="4"/>
        <v>247336</v>
      </c>
      <c r="E57" s="130">
        <f>D57/C57*100</f>
        <v>47.56461538461538</v>
      </c>
      <c r="F57" s="88">
        <f>SUM(F58:F59)</f>
        <v>520000</v>
      </c>
      <c r="G57" s="89">
        <f>SUM(G58:G59)</f>
        <v>247336</v>
      </c>
      <c r="H57" s="131">
        <f t="shared" si="5"/>
        <v>47.56461538461538</v>
      </c>
      <c r="I57" s="88"/>
      <c r="J57" s="89"/>
      <c r="K57" s="91"/>
      <c r="N57" s="151"/>
    </row>
    <row r="58" spans="1:13" s="107" customFormat="1" ht="30.75" customHeight="1">
      <c r="A58" s="181">
        <v>2480</v>
      </c>
      <c r="B58" s="153" t="s">
        <v>52</v>
      </c>
      <c r="C58" s="154">
        <f>F58+I58</f>
        <v>80000</v>
      </c>
      <c r="D58" s="155">
        <f>G58+J58</f>
        <v>7779</v>
      </c>
      <c r="E58" s="156">
        <f>D58/C58*100</f>
        <v>9.72375</v>
      </c>
      <c r="F58" s="154">
        <v>80000</v>
      </c>
      <c r="G58" s="157">
        <v>7779</v>
      </c>
      <c r="H58" s="158">
        <f>G58/F58*100</f>
        <v>9.72375</v>
      </c>
      <c r="I58" s="154"/>
      <c r="J58" s="157"/>
      <c r="K58" s="105"/>
      <c r="M58" s="106"/>
    </row>
    <row r="59" spans="1:13" s="107" customFormat="1" ht="50.25" customHeight="1">
      <c r="A59" s="142">
        <v>2820</v>
      </c>
      <c r="B59" s="143" t="s">
        <v>20</v>
      </c>
      <c r="C59" s="161">
        <f t="shared" si="4"/>
        <v>440000</v>
      </c>
      <c r="D59" s="162">
        <f t="shared" si="4"/>
        <v>239557</v>
      </c>
      <c r="E59" s="163">
        <f>D59/C59*100</f>
        <v>54.44477272727273</v>
      </c>
      <c r="F59" s="161">
        <v>440000</v>
      </c>
      <c r="G59" s="164">
        <v>239557</v>
      </c>
      <c r="H59" s="165">
        <f t="shared" si="5"/>
        <v>54.44477272727273</v>
      </c>
      <c r="I59" s="161"/>
      <c r="J59" s="164"/>
      <c r="K59" s="105"/>
      <c r="M59" s="106"/>
    </row>
    <row r="60" spans="1:14" s="171" customFormat="1" ht="16.5" customHeight="1">
      <c r="A60" s="83">
        <v>85195</v>
      </c>
      <c r="B60" s="84" t="s">
        <v>28</v>
      </c>
      <c r="C60" s="88">
        <f t="shared" si="4"/>
        <v>140000</v>
      </c>
      <c r="D60" s="129">
        <f t="shared" si="4"/>
        <v>79600</v>
      </c>
      <c r="E60" s="130">
        <f>D60/C60*100</f>
        <v>56.85714285714286</v>
      </c>
      <c r="F60" s="88">
        <f>SUM(F61:F61)</f>
        <v>140000</v>
      </c>
      <c r="G60" s="89">
        <f>SUM(G61:G61)</f>
        <v>79600</v>
      </c>
      <c r="H60" s="131">
        <f t="shared" si="5"/>
        <v>56.85714285714286</v>
      </c>
      <c r="I60" s="88"/>
      <c r="J60" s="89"/>
      <c r="K60" s="91"/>
      <c r="M60" s="82"/>
      <c r="N60" s="151"/>
    </row>
    <row r="61" spans="1:14" s="170" customFormat="1" ht="54.75" customHeight="1" thickBot="1">
      <c r="A61" s="65">
        <v>2820</v>
      </c>
      <c r="B61" s="93" t="s">
        <v>20</v>
      </c>
      <c r="C61" s="94">
        <f t="shared" si="4"/>
        <v>140000</v>
      </c>
      <c r="D61" s="95">
        <f t="shared" si="4"/>
        <v>79600</v>
      </c>
      <c r="E61" s="69"/>
      <c r="F61" s="94">
        <v>140000</v>
      </c>
      <c r="G61" s="103">
        <v>79600</v>
      </c>
      <c r="H61" s="104">
        <f t="shared" si="5"/>
        <v>56.85714285714286</v>
      </c>
      <c r="I61" s="94"/>
      <c r="J61" s="103"/>
      <c r="K61" s="105"/>
      <c r="M61" s="106"/>
      <c r="N61" s="107"/>
    </row>
    <row r="62" spans="1:14" s="82" customFormat="1" ht="23.25" customHeight="1" thickBot="1" thickTop="1">
      <c r="A62" s="74">
        <v>852</v>
      </c>
      <c r="B62" s="75" t="s">
        <v>53</v>
      </c>
      <c r="C62" s="76">
        <f t="shared" si="4"/>
        <v>1291400</v>
      </c>
      <c r="D62" s="77">
        <f t="shared" si="4"/>
        <v>695327</v>
      </c>
      <c r="E62" s="78">
        <f>D62/C62*100</f>
        <v>53.842883692117084</v>
      </c>
      <c r="F62" s="76">
        <f>F63+F66+F68+F70+F72</f>
        <v>536400</v>
      </c>
      <c r="G62" s="79">
        <f>G63+G66+G68+G70+G72</f>
        <v>269300</v>
      </c>
      <c r="H62" s="80">
        <f>G62/F62*100</f>
        <v>50.205070842654735</v>
      </c>
      <c r="I62" s="76">
        <f>I63+I68+I70+I72</f>
        <v>755000</v>
      </c>
      <c r="J62" s="79">
        <f>J63+J68+J70+J72</f>
        <v>426027</v>
      </c>
      <c r="K62" s="120">
        <f>J62/I62*100</f>
        <v>56.42741721854304</v>
      </c>
      <c r="N62" s="151"/>
    </row>
    <row r="63" spans="1:11" s="82" customFormat="1" ht="40.5" customHeight="1" thickTop="1">
      <c r="A63" s="83">
        <v>85201</v>
      </c>
      <c r="B63" s="84" t="s">
        <v>54</v>
      </c>
      <c r="C63" s="88">
        <f aca="true" t="shared" si="6" ref="C63:D106">F63+I63</f>
        <v>445000</v>
      </c>
      <c r="D63" s="129">
        <f t="shared" si="6"/>
        <v>251461</v>
      </c>
      <c r="E63" s="130">
        <f aca="true" t="shared" si="7" ref="E63:E70">D63/C63*100</f>
        <v>56.508089887640445</v>
      </c>
      <c r="F63" s="88"/>
      <c r="G63" s="89"/>
      <c r="H63" s="182"/>
      <c r="I63" s="88">
        <f>SUM(I64:I65)</f>
        <v>445000</v>
      </c>
      <c r="J63" s="89">
        <f>SUM(J64:J65)</f>
        <v>251461</v>
      </c>
      <c r="K63" s="183"/>
    </row>
    <row r="64" spans="1:13" s="107" customFormat="1" ht="63" customHeight="1">
      <c r="A64" s="181">
        <v>2320</v>
      </c>
      <c r="B64" s="153" t="s">
        <v>27</v>
      </c>
      <c r="C64" s="154">
        <f t="shared" si="6"/>
        <v>400000</v>
      </c>
      <c r="D64" s="155">
        <f t="shared" si="6"/>
        <v>221461</v>
      </c>
      <c r="E64" s="156">
        <f t="shared" si="7"/>
        <v>55.365249999999996</v>
      </c>
      <c r="F64" s="154"/>
      <c r="G64" s="157"/>
      <c r="H64" s="158"/>
      <c r="I64" s="154">
        <v>400000</v>
      </c>
      <c r="J64" s="157">
        <v>221461</v>
      </c>
      <c r="K64" s="184"/>
      <c r="M64" s="106"/>
    </row>
    <row r="65" spans="1:11" s="106" customFormat="1" ht="51.75" customHeight="1">
      <c r="A65" s="142">
        <v>2820</v>
      </c>
      <c r="B65" s="143" t="s">
        <v>20</v>
      </c>
      <c r="C65" s="161">
        <f t="shared" si="6"/>
        <v>45000</v>
      </c>
      <c r="D65" s="162">
        <f t="shared" si="6"/>
        <v>30000</v>
      </c>
      <c r="E65" s="163">
        <f t="shared" si="7"/>
        <v>66.66666666666666</v>
      </c>
      <c r="F65" s="161"/>
      <c r="G65" s="164"/>
      <c r="H65" s="165"/>
      <c r="I65" s="161">
        <v>45000</v>
      </c>
      <c r="J65" s="164">
        <v>30000</v>
      </c>
      <c r="K65" s="184"/>
    </row>
    <row r="66" spans="1:11" s="106" customFormat="1" ht="18.75" customHeight="1">
      <c r="A66" s="185">
        <v>85203</v>
      </c>
      <c r="B66" s="186" t="s">
        <v>55</v>
      </c>
      <c r="C66" s="187">
        <f>F66</f>
        <v>386400</v>
      </c>
      <c r="D66" s="188">
        <f>D67</f>
        <v>202300</v>
      </c>
      <c r="E66" s="189">
        <f t="shared" si="7"/>
        <v>52.35507246376812</v>
      </c>
      <c r="F66" s="187">
        <f>F67</f>
        <v>386400</v>
      </c>
      <c r="G66" s="190">
        <f>G67</f>
        <v>202300</v>
      </c>
      <c r="H66" s="191"/>
      <c r="I66" s="187"/>
      <c r="J66" s="190"/>
      <c r="K66" s="184"/>
    </row>
    <row r="67" spans="1:11" s="106" customFormat="1" ht="49.5" customHeight="1">
      <c r="A67" s="142">
        <v>2820</v>
      </c>
      <c r="B67" s="93" t="s">
        <v>20</v>
      </c>
      <c r="C67" s="161">
        <f>F67</f>
        <v>386400</v>
      </c>
      <c r="D67" s="162">
        <f>G67</f>
        <v>202300</v>
      </c>
      <c r="E67" s="163"/>
      <c r="F67" s="161">
        <v>386400</v>
      </c>
      <c r="G67" s="164">
        <v>202300</v>
      </c>
      <c r="H67" s="165"/>
      <c r="I67" s="161"/>
      <c r="J67" s="164"/>
      <c r="K67" s="184"/>
    </row>
    <row r="68" spans="1:11" s="82" customFormat="1" ht="18" customHeight="1">
      <c r="A68" s="192">
        <v>85204</v>
      </c>
      <c r="B68" s="84" t="s">
        <v>56</v>
      </c>
      <c r="C68" s="88">
        <f t="shared" si="6"/>
        <v>120000</v>
      </c>
      <c r="D68" s="129">
        <f t="shared" si="6"/>
        <v>79566</v>
      </c>
      <c r="E68" s="193">
        <f t="shared" si="7"/>
        <v>66.305</v>
      </c>
      <c r="F68" s="85"/>
      <c r="G68" s="194"/>
      <c r="H68" s="131"/>
      <c r="I68" s="88">
        <f>I69</f>
        <v>120000</v>
      </c>
      <c r="J68" s="89">
        <f>J69</f>
        <v>79566</v>
      </c>
      <c r="K68" s="91"/>
    </row>
    <row r="69" spans="1:11" s="106" customFormat="1" ht="61.5" customHeight="1">
      <c r="A69" s="132">
        <v>2320</v>
      </c>
      <c r="B69" s="133" t="s">
        <v>27</v>
      </c>
      <c r="C69" s="134">
        <f t="shared" si="6"/>
        <v>120000</v>
      </c>
      <c r="D69" s="135">
        <f t="shared" si="6"/>
        <v>79566</v>
      </c>
      <c r="E69" s="136"/>
      <c r="F69" s="134"/>
      <c r="G69" s="137"/>
      <c r="H69" s="138"/>
      <c r="I69" s="134">
        <v>120000</v>
      </c>
      <c r="J69" s="137">
        <v>79566</v>
      </c>
      <c r="K69" s="184"/>
    </row>
    <row r="70" spans="1:11" s="82" customFormat="1" ht="56.25" customHeight="1">
      <c r="A70" s="83">
        <v>85220</v>
      </c>
      <c r="B70" s="84" t="s">
        <v>57</v>
      </c>
      <c r="C70" s="88">
        <f t="shared" si="6"/>
        <v>190000</v>
      </c>
      <c r="D70" s="129">
        <f t="shared" si="6"/>
        <v>95000</v>
      </c>
      <c r="E70" s="130">
        <f t="shared" si="7"/>
        <v>50</v>
      </c>
      <c r="F70" s="88"/>
      <c r="G70" s="89"/>
      <c r="H70" s="131"/>
      <c r="I70" s="88">
        <f>I71</f>
        <v>190000</v>
      </c>
      <c r="J70" s="89">
        <f>J71</f>
        <v>95000</v>
      </c>
      <c r="K70" s="91"/>
    </row>
    <row r="71" spans="1:11" s="106" customFormat="1" ht="53.25" customHeight="1">
      <c r="A71" s="142">
        <v>2820</v>
      </c>
      <c r="B71" s="153" t="s">
        <v>20</v>
      </c>
      <c r="C71" s="154">
        <f t="shared" si="6"/>
        <v>190000</v>
      </c>
      <c r="D71" s="155">
        <f t="shared" si="6"/>
        <v>95000</v>
      </c>
      <c r="E71" s="163"/>
      <c r="F71" s="161"/>
      <c r="G71" s="164"/>
      <c r="H71" s="138"/>
      <c r="I71" s="134">
        <v>190000</v>
      </c>
      <c r="J71" s="137">
        <v>95000</v>
      </c>
      <c r="K71" s="184"/>
    </row>
    <row r="72" spans="1:11" s="82" customFormat="1" ht="16.5" customHeight="1">
      <c r="A72" s="83">
        <v>85295</v>
      </c>
      <c r="B72" s="84" t="s">
        <v>28</v>
      </c>
      <c r="C72" s="88">
        <f t="shared" si="6"/>
        <v>150000</v>
      </c>
      <c r="D72" s="129">
        <f t="shared" si="6"/>
        <v>67000</v>
      </c>
      <c r="E72" s="130">
        <f>D72/C72*100</f>
        <v>44.666666666666664</v>
      </c>
      <c r="F72" s="195">
        <f>SUM(F73:F73)</f>
        <v>150000</v>
      </c>
      <c r="G72" s="196">
        <f>SUM(G73:G73)</f>
        <v>67000</v>
      </c>
      <c r="H72" s="131">
        <f>G72/F72*100</f>
        <v>44.666666666666664</v>
      </c>
      <c r="I72" s="195"/>
      <c r="J72" s="196"/>
      <c r="K72" s="167"/>
    </row>
    <row r="73" spans="1:11" s="106" customFormat="1" ht="54.75" customHeight="1" thickBot="1">
      <c r="A73" s="181">
        <v>2820</v>
      </c>
      <c r="B73" s="153" t="s">
        <v>20</v>
      </c>
      <c r="C73" s="154">
        <f t="shared" si="6"/>
        <v>150000</v>
      </c>
      <c r="D73" s="155">
        <f t="shared" si="6"/>
        <v>67000</v>
      </c>
      <c r="E73" s="156"/>
      <c r="F73" s="154">
        <v>150000</v>
      </c>
      <c r="G73" s="157">
        <v>67000</v>
      </c>
      <c r="H73" s="158">
        <f>G73/F73*100</f>
        <v>44.666666666666664</v>
      </c>
      <c r="I73" s="154"/>
      <c r="J73" s="157"/>
      <c r="K73" s="197"/>
    </row>
    <row r="74" spans="1:11" s="82" customFormat="1" ht="45.75" customHeight="1" thickBot="1" thickTop="1">
      <c r="A74" s="74">
        <v>853</v>
      </c>
      <c r="B74" s="75" t="s">
        <v>58</v>
      </c>
      <c r="C74" s="76">
        <f>F74+I74</f>
        <v>3225700</v>
      </c>
      <c r="D74" s="77">
        <f>G74+J74</f>
        <v>1424122</v>
      </c>
      <c r="E74" s="78">
        <f>D74/C74*100</f>
        <v>44.14923892488452</v>
      </c>
      <c r="F74" s="76">
        <f>F75+F78</f>
        <v>3076700</v>
      </c>
      <c r="G74" s="79">
        <f>G75+G78</f>
        <v>1349600</v>
      </c>
      <c r="H74" s="80"/>
      <c r="I74" s="76">
        <f>I78</f>
        <v>149000</v>
      </c>
      <c r="J74" s="79">
        <f>J78</f>
        <v>74522</v>
      </c>
      <c r="K74" s="198"/>
    </row>
    <row r="75" spans="1:11" s="82" customFormat="1" ht="21" customHeight="1" thickTop="1">
      <c r="A75" s="83">
        <v>85305</v>
      </c>
      <c r="B75" s="84" t="s">
        <v>59</v>
      </c>
      <c r="C75" s="123">
        <f t="shared" si="6"/>
        <v>3076700</v>
      </c>
      <c r="D75" s="124">
        <f t="shared" si="6"/>
        <v>1349600</v>
      </c>
      <c r="E75" s="125">
        <f>D75/C75*100</f>
        <v>43.865180225566355</v>
      </c>
      <c r="F75" s="123">
        <f>F76+F77</f>
        <v>3076700</v>
      </c>
      <c r="G75" s="126">
        <f>G76</f>
        <v>1349600</v>
      </c>
      <c r="H75" s="90"/>
      <c r="I75" s="123"/>
      <c r="J75" s="126"/>
      <c r="K75" s="198"/>
    </row>
    <row r="76" spans="1:11" s="106" customFormat="1" ht="27" customHeight="1">
      <c r="A76" s="181">
        <v>2510</v>
      </c>
      <c r="B76" s="153" t="s">
        <v>39</v>
      </c>
      <c r="C76" s="154">
        <f t="shared" si="6"/>
        <v>2746700</v>
      </c>
      <c r="D76" s="155">
        <f t="shared" si="6"/>
        <v>1349600</v>
      </c>
      <c r="E76" s="156">
        <f>D76/C76*100</f>
        <v>49.135326027596754</v>
      </c>
      <c r="F76" s="154">
        <v>2746700</v>
      </c>
      <c r="G76" s="157">
        <v>1349600</v>
      </c>
      <c r="H76" s="158"/>
      <c r="I76" s="154"/>
      <c r="J76" s="157"/>
      <c r="K76" s="105"/>
    </row>
    <row r="77" spans="1:11" s="106" customFormat="1" ht="61.5" customHeight="1">
      <c r="A77" s="65">
        <v>6210</v>
      </c>
      <c r="B77" s="93" t="s">
        <v>24</v>
      </c>
      <c r="C77" s="94">
        <f t="shared" si="6"/>
        <v>330000</v>
      </c>
      <c r="D77" s="95"/>
      <c r="E77" s="69"/>
      <c r="F77" s="161">
        <v>330000</v>
      </c>
      <c r="G77" s="164"/>
      <c r="H77" s="104"/>
      <c r="I77" s="94"/>
      <c r="J77" s="103"/>
      <c r="K77" s="105"/>
    </row>
    <row r="78" spans="1:11" s="82" customFormat="1" ht="40.5" customHeight="1">
      <c r="A78" s="185">
        <v>85311</v>
      </c>
      <c r="B78" s="186" t="s">
        <v>60</v>
      </c>
      <c r="C78" s="187">
        <f t="shared" si="6"/>
        <v>149000</v>
      </c>
      <c r="D78" s="188">
        <f t="shared" si="6"/>
        <v>74522</v>
      </c>
      <c r="E78" s="189">
        <f>D78/C78*100</f>
        <v>50.01476510067114</v>
      </c>
      <c r="F78" s="187"/>
      <c r="G78" s="190"/>
      <c r="H78" s="191"/>
      <c r="I78" s="187">
        <f>I79</f>
        <v>149000</v>
      </c>
      <c r="J78" s="190">
        <f>J79</f>
        <v>74522</v>
      </c>
      <c r="K78" s="199"/>
    </row>
    <row r="79" spans="1:11" s="106" customFormat="1" ht="43.5" customHeight="1" thickBot="1">
      <c r="A79" s="132">
        <v>2580</v>
      </c>
      <c r="B79" s="133" t="s">
        <v>61</v>
      </c>
      <c r="C79" s="134">
        <f t="shared" si="6"/>
        <v>149000</v>
      </c>
      <c r="D79" s="135">
        <f t="shared" si="6"/>
        <v>74522</v>
      </c>
      <c r="E79" s="136"/>
      <c r="F79" s="134"/>
      <c r="G79" s="137"/>
      <c r="H79" s="138"/>
      <c r="I79" s="134">
        <v>149000</v>
      </c>
      <c r="J79" s="137">
        <v>74522</v>
      </c>
      <c r="K79" s="105"/>
    </row>
    <row r="80" spans="1:13" s="171" customFormat="1" ht="35.25" customHeight="1" thickBot="1" thickTop="1">
      <c r="A80" s="200">
        <v>854</v>
      </c>
      <c r="B80" s="201" t="s">
        <v>62</v>
      </c>
      <c r="C80" s="202">
        <f t="shared" si="6"/>
        <v>605000</v>
      </c>
      <c r="D80" s="203">
        <f t="shared" si="6"/>
        <v>380141</v>
      </c>
      <c r="E80" s="204">
        <f>D80/C80*100</f>
        <v>62.83322314049586</v>
      </c>
      <c r="F80" s="202">
        <f>F83</f>
        <v>30000</v>
      </c>
      <c r="G80" s="205">
        <f>G83</f>
        <v>17500</v>
      </c>
      <c r="H80" s="206">
        <f>G80/F80*100</f>
        <v>58.333333333333336</v>
      </c>
      <c r="I80" s="202">
        <f>I81</f>
        <v>575000</v>
      </c>
      <c r="J80" s="205">
        <f>J81</f>
        <v>362641</v>
      </c>
      <c r="K80" s="120"/>
      <c r="M80" s="82"/>
    </row>
    <row r="81" spans="1:13" s="171" customFormat="1" ht="29.25" customHeight="1" thickTop="1">
      <c r="A81" s="207">
        <v>85419</v>
      </c>
      <c r="B81" s="122" t="s">
        <v>63</v>
      </c>
      <c r="C81" s="123">
        <f>I81</f>
        <v>575000</v>
      </c>
      <c r="D81" s="124">
        <f>J81</f>
        <v>362641</v>
      </c>
      <c r="E81" s="125">
        <f>D81/C81*100</f>
        <v>63.068000000000005</v>
      </c>
      <c r="F81" s="123"/>
      <c r="G81" s="126"/>
      <c r="H81" s="90"/>
      <c r="I81" s="123">
        <f>I82</f>
        <v>575000</v>
      </c>
      <c r="J81" s="126">
        <f>J82</f>
        <v>362641</v>
      </c>
      <c r="K81" s="127"/>
      <c r="M81" s="82"/>
    </row>
    <row r="82" spans="1:13" s="210" customFormat="1" ht="38.25" customHeight="1">
      <c r="A82" s="208">
        <v>2540</v>
      </c>
      <c r="B82" s="209" t="s">
        <v>64</v>
      </c>
      <c r="C82" s="174">
        <f>I82</f>
        <v>575000</v>
      </c>
      <c r="D82" s="175">
        <f>J82</f>
        <v>362641</v>
      </c>
      <c r="E82" s="96"/>
      <c r="F82" s="174"/>
      <c r="G82" s="176"/>
      <c r="H82" s="177"/>
      <c r="I82" s="174">
        <v>575000</v>
      </c>
      <c r="J82" s="176">
        <v>362641</v>
      </c>
      <c r="K82" s="178"/>
      <c r="M82" s="13"/>
    </row>
    <row r="83" spans="1:11" s="82" customFormat="1" ht="17.25" customHeight="1">
      <c r="A83" s="83">
        <v>85495</v>
      </c>
      <c r="B83" s="84" t="s">
        <v>28</v>
      </c>
      <c r="C83" s="88">
        <f t="shared" si="6"/>
        <v>30000</v>
      </c>
      <c r="D83" s="129">
        <f t="shared" si="6"/>
        <v>17500</v>
      </c>
      <c r="E83" s="130">
        <f>D83/C83*100</f>
        <v>58.333333333333336</v>
      </c>
      <c r="F83" s="88">
        <f>F84</f>
        <v>30000</v>
      </c>
      <c r="G83" s="89">
        <f>G84</f>
        <v>17500</v>
      </c>
      <c r="H83" s="131">
        <f>G83/F83*100</f>
        <v>58.333333333333336</v>
      </c>
      <c r="I83" s="88"/>
      <c r="J83" s="89"/>
      <c r="K83" s="91"/>
    </row>
    <row r="84" spans="1:11" s="106" customFormat="1" ht="54" customHeight="1" thickBot="1">
      <c r="A84" s="65">
        <v>2820</v>
      </c>
      <c r="B84" s="93" t="s">
        <v>65</v>
      </c>
      <c r="C84" s="94">
        <f t="shared" si="6"/>
        <v>30000</v>
      </c>
      <c r="D84" s="95">
        <f t="shared" si="6"/>
        <v>17500</v>
      </c>
      <c r="E84" s="69"/>
      <c r="F84" s="94">
        <v>30000</v>
      </c>
      <c r="G84" s="103">
        <v>17500</v>
      </c>
      <c r="H84" s="104">
        <f>G84/F84*100</f>
        <v>58.333333333333336</v>
      </c>
      <c r="I84" s="94"/>
      <c r="J84" s="103"/>
      <c r="K84" s="105"/>
    </row>
    <row r="85" spans="1:11" s="106" customFormat="1" ht="49.5" customHeight="1" thickBot="1" thickTop="1">
      <c r="A85" s="49">
        <v>900</v>
      </c>
      <c r="B85" s="108" t="s">
        <v>66</v>
      </c>
      <c r="C85" s="109">
        <f>F85+I85</f>
        <v>53000</v>
      </c>
      <c r="D85" s="110"/>
      <c r="E85" s="53"/>
      <c r="F85" s="109">
        <f>F86</f>
        <v>53000</v>
      </c>
      <c r="G85" s="111"/>
      <c r="H85" s="112"/>
      <c r="I85" s="109"/>
      <c r="J85" s="111"/>
      <c r="K85" s="105"/>
    </row>
    <row r="86" spans="1:11" s="106" customFormat="1" ht="26.25" customHeight="1" thickTop="1">
      <c r="A86" s="58">
        <v>90001</v>
      </c>
      <c r="B86" s="115" t="s">
        <v>67</v>
      </c>
      <c r="C86" s="116">
        <f>F86+I86</f>
        <v>53000</v>
      </c>
      <c r="D86" s="117"/>
      <c r="E86" s="62"/>
      <c r="F86" s="116">
        <f>F87</f>
        <v>53000</v>
      </c>
      <c r="G86" s="118"/>
      <c r="H86" s="119"/>
      <c r="I86" s="116"/>
      <c r="J86" s="118"/>
      <c r="K86" s="105"/>
    </row>
    <row r="87" spans="1:11" s="106" customFormat="1" ht="65.25" customHeight="1" thickBot="1">
      <c r="A87" s="65">
        <v>2710</v>
      </c>
      <c r="B87" s="66" t="s">
        <v>16</v>
      </c>
      <c r="C87" s="94">
        <f>F87</f>
        <v>53000</v>
      </c>
      <c r="D87" s="95"/>
      <c r="E87" s="69"/>
      <c r="F87" s="94">
        <v>53000</v>
      </c>
      <c r="G87" s="103"/>
      <c r="H87" s="104"/>
      <c r="I87" s="94"/>
      <c r="J87" s="103"/>
      <c r="K87" s="105"/>
    </row>
    <row r="88" spans="1:11" s="82" customFormat="1" ht="42.75" customHeight="1" thickBot="1" thickTop="1">
      <c r="A88" s="74">
        <v>921</v>
      </c>
      <c r="B88" s="75" t="s">
        <v>68</v>
      </c>
      <c r="C88" s="76">
        <f t="shared" si="6"/>
        <v>14563050</v>
      </c>
      <c r="D88" s="77">
        <f t="shared" si="6"/>
        <v>7719391</v>
      </c>
      <c r="E88" s="78">
        <f>D88/C88*100</f>
        <v>53.00669159276388</v>
      </c>
      <c r="F88" s="76">
        <f>F89+F91+F94+F96+F98+F100</f>
        <v>4153600</v>
      </c>
      <c r="G88" s="79">
        <f>G89+G91+G94+G96+G98+G100</f>
        <v>2575084</v>
      </c>
      <c r="H88" s="211" t="e">
        <f>H89+H91+H94+H98+H100+H96+#REF!</f>
        <v>#REF!</v>
      </c>
      <c r="I88" s="76">
        <f>I89+I91+I94+I96+I98+I100</f>
        <v>10409450</v>
      </c>
      <c r="J88" s="79">
        <f>J89+J91+J94+J96+J98+J100</f>
        <v>5144307</v>
      </c>
      <c r="K88" s="120">
        <f>J88/I88*100</f>
        <v>49.41958508854935</v>
      </c>
    </row>
    <row r="89" spans="1:11" s="82" customFormat="1" ht="30" customHeight="1" thickTop="1">
      <c r="A89" s="83">
        <v>92105</v>
      </c>
      <c r="B89" s="84" t="s">
        <v>69</v>
      </c>
      <c r="C89" s="88">
        <f t="shared" si="6"/>
        <v>210000</v>
      </c>
      <c r="D89" s="129">
        <f t="shared" si="6"/>
        <v>142000</v>
      </c>
      <c r="E89" s="130">
        <f>D89/C89*100</f>
        <v>67.61904761904762</v>
      </c>
      <c r="F89" s="88">
        <f>SUM(F90:F90)</f>
        <v>210000</v>
      </c>
      <c r="G89" s="89">
        <f>SUM(G90:G90)</f>
        <v>142000</v>
      </c>
      <c r="H89" s="131">
        <f>G89/F89*100</f>
        <v>67.61904761904762</v>
      </c>
      <c r="I89" s="88"/>
      <c r="J89" s="89"/>
      <c r="K89" s="91"/>
    </row>
    <row r="90" spans="1:13" s="107" customFormat="1" ht="53.25" customHeight="1">
      <c r="A90" s="132">
        <v>2820</v>
      </c>
      <c r="B90" s="133" t="s">
        <v>20</v>
      </c>
      <c r="C90" s="134">
        <f t="shared" si="6"/>
        <v>210000</v>
      </c>
      <c r="D90" s="135">
        <f t="shared" si="6"/>
        <v>142000</v>
      </c>
      <c r="E90" s="136"/>
      <c r="F90" s="134">
        <v>210000</v>
      </c>
      <c r="G90" s="137">
        <v>142000</v>
      </c>
      <c r="H90" s="138">
        <f>G90/F90*100</f>
        <v>67.61904761904762</v>
      </c>
      <c r="I90" s="134"/>
      <c r="J90" s="137"/>
      <c r="K90" s="105"/>
      <c r="M90" s="106"/>
    </row>
    <row r="91" spans="1:11" s="82" customFormat="1" ht="18" customHeight="1">
      <c r="A91" s="83">
        <v>92106</v>
      </c>
      <c r="B91" s="84" t="s">
        <v>70</v>
      </c>
      <c r="C91" s="88">
        <f t="shared" si="6"/>
        <v>2614600</v>
      </c>
      <c r="D91" s="129">
        <f t="shared" si="6"/>
        <v>1267800</v>
      </c>
      <c r="E91" s="130">
        <f>D91/C91*100</f>
        <v>48.489252658150384</v>
      </c>
      <c r="F91" s="88"/>
      <c r="G91" s="89"/>
      <c r="H91" s="131"/>
      <c r="I91" s="88">
        <f>I92+I93</f>
        <v>2614600</v>
      </c>
      <c r="J91" s="89">
        <f>J92+J93</f>
        <v>1267800</v>
      </c>
      <c r="K91" s="167">
        <f aca="true" t="shared" si="8" ref="K91:K99">J91/I91*100</f>
        <v>48.489252658150384</v>
      </c>
    </row>
    <row r="92" spans="1:13" s="107" customFormat="1" ht="30.75" customHeight="1">
      <c r="A92" s="181">
        <v>2480</v>
      </c>
      <c r="B92" s="153" t="s">
        <v>52</v>
      </c>
      <c r="C92" s="154">
        <f t="shared" si="6"/>
        <v>2605400</v>
      </c>
      <c r="D92" s="155">
        <f t="shared" si="6"/>
        <v>1258600</v>
      </c>
      <c r="E92" s="156">
        <f>D92/C92*100</f>
        <v>48.30736163353036</v>
      </c>
      <c r="F92" s="154"/>
      <c r="G92" s="157"/>
      <c r="H92" s="158"/>
      <c r="I92" s="154">
        <v>2605400</v>
      </c>
      <c r="J92" s="157">
        <v>1258600</v>
      </c>
      <c r="K92" s="128">
        <f t="shared" si="8"/>
        <v>48.30736163353036</v>
      </c>
      <c r="M92" s="106"/>
    </row>
    <row r="93" spans="1:13" s="107" customFormat="1" ht="71.25" customHeight="1">
      <c r="A93" s="142">
        <v>6220</v>
      </c>
      <c r="B93" s="143" t="s">
        <v>31</v>
      </c>
      <c r="C93" s="161">
        <f>I93</f>
        <v>9200</v>
      </c>
      <c r="D93" s="162">
        <f t="shared" si="6"/>
        <v>9200</v>
      </c>
      <c r="E93" s="163">
        <f>D93/C93*100</f>
        <v>100</v>
      </c>
      <c r="F93" s="161"/>
      <c r="G93" s="164"/>
      <c r="H93" s="165"/>
      <c r="I93" s="161">
        <v>9200</v>
      </c>
      <c r="J93" s="164">
        <v>9200</v>
      </c>
      <c r="K93" s="128"/>
      <c r="M93" s="106"/>
    </row>
    <row r="94" spans="1:11" s="82" customFormat="1" ht="25.5" customHeight="1">
      <c r="A94" s="83">
        <v>92108</v>
      </c>
      <c r="B94" s="84" t="s">
        <v>71</v>
      </c>
      <c r="C94" s="88">
        <f t="shared" si="6"/>
        <v>3029600</v>
      </c>
      <c r="D94" s="129">
        <f t="shared" si="6"/>
        <v>1448298</v>
      </c>
      <c r="E94" s="130">
        <f>D94/C94*100</f>
        <v>47.804924742540265</v>
      </c>
      <c r="F94" s="88"/>
      <c r="G94" s="89"/>
      <c r="H94" s="131"/>
      <c r="I94" s="88">
        <f>I95</f>
        <v>3029600</v>
      </c>
      <c r="J94" s="89">
        <f>SUM(J95:J95)</f>
        <v>1448298</v>
      </c>
      <c r="K94" s="167">
        <f t="shared" si="8"/>
        <v>47.804924742540265</v>
      </c>
    </row>
    <row r="95" spans="1:13" s="107" customFormat="1" ht="21" customHeight="1">
      <c r="A95" s="181">
        <v>2480</v>
      </c>
      <c r="B95" s="153" t="s">
        <v>44</v>
      </c>
      <c r="C95" s="154">
        <f t="shared" si="6"/>
        <v>3029600</v>
      </c>
      <c r="D95" s="155">
        <f t="shared" si="6"/>
        <v>1448298</v>
      </c>
      <c r="E95" s="156"/>
      <c r="F95" s="154"/>
      <c r="G95" s="157"/>
      <c r="H95" s="158"/>
      <c r="I95" s="154">
        <v>3029600</v>
      </c>
      <c r="J95" s="157">
        <v>1448298</v>
      </c>
      <c r="K95" s="128">
        <f t="shared" si="8"/>
        <v>47.804924742540265</v>
      </c>
      <c r="M95" s="106"/>
    </row>
    <row r="96" spans="1:14" s="82" customFormat="1" ht="30" customHeight="1">
      <c r="A96" s="83">
        <v>92109</v>
      </c>
      <c r="B96" s="84" t="s">
        <v>72</v>
      </c>
      <c r="C96" s="88">
        <f t="shared" si="6"/>
        <v>2676800</v>
      </c>
      <c r="D96" s="129">
        <f t="shared" si="6"/>
        <v>1789360</v>
      </c>
      <c r="E96" s="130">
        <f>D96/C96*100</f>
        <v>66.84698147041243</v>
      </c>
      <c r="F96" s="88">
        <f>SUM(F97:F97)</f>
        <v>2676800</v>
      </c>
      <c r="G96" s="89">
        <f>SUM(G97:G97)</f>
        <v>1789360</v>
      </c>
      <c r="H96" s="131">
        <f>G96/F96*100</f>
        <v>66.84698147041243</v>
      </c>
      <c r="I96" s="88"/>
      <c r="J96" s="89"/>
      <c r="K96" s="212"/>
      <c r="M96" s="106"/>
      <c r="N96" s="107"/>
    </row>
    <row r="97" spans="1:14" s="170" customFormat="1" ht="27.75" customHeight="1">
      <c r="A97" s="132">
        <v>2480</v>
      </c>
      <c r="B97" s="133" t="s">
        <v>44</v>
      </c>
      <c r="C97" s="134">
        <f t="shared" si="6"/>
        <v>2676800</v>
      </c>
      <c r="D97" s="135">
        <f t="shared" si="6"/>
        <v>1789360</v>
      </c>
      <c r="E97" s="136"/>
      <c r="F97" s="134">
        <v>2676800</v>
      </c>
      <c r="G97" s="137">
        <v>1789360</v>
      </c>
      <c r="H97" s="138">
        <f>G97/F97*100</f>
        <v>66.84698147041243</v>
      </c>
      <c r="I97" s="134"/>
      <c r="J97" s="137"/>
      <c r="K97" s="105"/>
      <c r="M97" s="106"/>
      <c r="N97" s="107"/>
    </row>
    <row r="98" spans="1:11" s="82" customFormat="1" ht="21" customHeight="1">
      <c r="A98" s="83">
        <v>92116</v>
      </c>
      <c r="B98" s="84" t="s">
        <v>73</v>
      </c>
      <c r="C98" s="88">
        <f t="shared" si="6"/>
        <v>3877200</v>
      </c>
      <c r="D98" s="129">
        <f t="shared" si="6"/>
        <v>1913872</v>
      </c>
      <c r="E98" s="130">
        <f>D98/C98*100</f>
        <v>49.36222015887754</v>
      </c>
      <c r="F98" s="88">
        <f>F99</f>
        <v>1266800</v>
      </c>
      <c r="G98" s="89">
        <f>G99</f>
        <v>643724</v>
      </c>
      <c r="H98" s="131">
        <f>G98/F98*100</f>
        <v>50.8149668455952</v>
      </c>
      <c r="I98" s="88">
        <f>I99</f>
        <v>2610400</v>
      </c>
      <c r="J98" s="89">
        <f>SUM(J99)</f>
        <v>1270148</v>
      </c>
      <c r="K98" s="167">
        <f t="shared" si="8"/>
        <v>48.65721728470733</v>
      </c>
    </row>
    <row r="99" spans="1:11" s="106" customFormat="1" ht="26.25" customHeight="1">
      <c r="A99" s="181">
        <v>2480</v>
      </c>
      <c r="B99" s="153" t="s">
        <v>44</v>
      </c>
      <c r="C99" s="154">
        <f t="shared" si="6"/>
        <v>3877200</v>
      </c>
      <c r="D99" s="155">
        <f t="shared" si="6"/>
        <v>1913872</v>
      </c>
      <c r="E99" s="156"/>
      <c r="F99" s="154">
        <v>1266800</v>
      </c>
      <c r="G99" s="157">
        <v>643724</v>
      </c>
      <c r="H99" s="158">
        <f>G99/F99*100</f>
        <v>50.8149668455952</v>
      </c>
      <c r="I99" s="154">
        <v>2610400</v>
      </c>
      <c r="J99" s="157">
        <v>1270148</v>
      </c>
      <c r="K99" s="128">
        <f t="shared" si="8"/>
        <v>48.65721728470733</v>
      </c>
    </row>
    <row r="100" spans="1:11" s="82" customFormat="1" ht="20.25" customHeight="1">
      <c r="A100" s="83">
        <v>92118</v>
      </c>
      <c r="B100" s="84" t="s">
        <v>74</v>
      </c>
      <c r="C100" s="88">
        <f t="shared" si="6"/>
        <v>2154850</v>
      </c>
      <c r="D100" s="129">
        <f t="shared" si="6"/>
        <v>1158061</v>
      </c>
      <c r="E100" s="130">
        <f>D100/C100*100</f>
        <v>53.742070213703975</v>
      </c>
      <c r="F100" s="88"/>
      <c r="G100" s="89"/>
      <c r="H100" s="131"/>
      <c r="I100" s="88">
        <f>I101+I102</f>
        <v>2154850</v>
      </c>
      <c r="J100" s="89">
        <f>J101+J102</f>
        <v>1158061</v>
      </c>
      <c r="K100" s="213">
        <f>K101+K102</f>
        <v>46.17334017334017</v>
      </c>
    </row>
    <row r="101" spans="1:11" s="106" customFormat="1" ht="29.25" customHeight="1">
      <c r="A101" s="181">
        <v>2480</v>
      </c>
      <c r="B101" s="153" t="s">
        <v>44</v>
      </c>
      <c r="C101" s="154">
        <f t="shared" si="6"/>
        <v>1851850</v>
      </c>
      <c r="D101" s="155">
        <f t="shared" si="6"/>
        <v>855061</v>
      </c>
      <c r="E101" s="156">
        <f>D101/C101*100</f>
        <v>46.17334017334017</v>
      </c>
      <c r="F101" s="154"/>
      <c r="G101" s="157"/>
      <c r="H101" s="158"/>
      <c r="I101" s="154">
        <v>1851850</v>
      </c>
      <c r="J101" s="157">
        <v>855061</v>
      </c>
      <c r="K101" s="128">
        <f>J101/I101*100</f>
        <v>46.17334017334017</v>
      </c>
    </row>
    <row r="102" spans="1:11" s="106" customFormat="1" ht="77.25" customHeight="1" thickBot="1">
      <c r="A102" s="214">
        <v>6220</v>
      </c>
      <c r="B102" s="215" t="s">
        <v>31</v>
      </c>
      <c r="C102" s="216">
        <f t="shared" si="6"/>
        <v>303000</v>
      </c>
      <c r="D102" s="217">
        <f t="shared" si="6"/>
        <v>303000</v>
      </c>
      <c r="E102" s="218">
        <f>D102/C102*100</f>
        <v>100</v>
      </c>
      <c r="F102" s="216"/>
      <c r="G102" s="219"/>
      <c r="H102" s="220"/>
      <c r="I102" s="216">
        <v>303000</v>
      </c>
      <c r="J102" s="219">
        <v>303000</v>
      </c>
      <c r="K102" s="128"/>
    </row>
    <row r="103" spans="1:11" s="82" customFormat="1" ht="35.25" customHeight="1" thickBot="1" thickTop="1">
      <c r="A103" s="74">
        <v>926</v>
      </c>
      <c r="B103" s="75" t="s">
        <v>75</v>
      </c>
      <c r="C103" s="76">
        <f t="shared" si="6"/>
        <v>3640000</v>
      </c>
      <c r="D103" s="77">
        <f t="shared" si="6"/>
        <v>2168380</v>
      </c>
      <c r="E103" s="78">
        <f>D103/C103*100</f>
        <v>59.57087912087912</v>
      </c>
      <c r="F103" s="76">
        <f>F104</f>
        <v>3640000</v>
      </c>
      <c r="G103" s="79">
        <f>G104</f>
        <v>2168380</v>
      </c>
      <c r="H103" s="80">
        <f>G103/F103*100</f>
        <v>59.57087912087912</v>
      </c>
      <c r="I103" s="76"/>
      <c r="J103" s="79"/>
      <c r="K103" s="81"/>
    </row>
    <row r="104" spans="1:11" s="82" customFormat="1" ht="27.75" customHeight="1" thickTop="1">
      <c r="A104" s="83">
        <v>92605</v>
      </c>
      <c r="B104" s="84" t="s">
        <v>76</v>
      </c>
      <c r="C104" s="88">
        <f t="shared" si="6"/>
        <v>3640000</v>
      </c>
      <c r="D104" s="129">
        <f t="shared" si="6"/>
        <v>2168380</v>
      </c>
      <c r="E104" s="130">
        <f>D104/C104*100</f>
        <v>59.57087912087912</v>
      </c>
      <c r="F104" s="88">
        <f>SUM(F105:F105)</f>
        <v>3640000</v>
      </c>
      <c r="G104" s="89">
        <f>SUM(G105:G105)</f>
        <v>2168380</v>
      </c>
      <c r="H104" s="131">
        <f>G104/F104*100</f>
        <v>59.57087912087912</v>
      </c>
      <c r="I104" s="88"/>
      <c r="J104" s="89"/>
      <c r="K104" s="91"/>
    </row>
    <row r="105" spans="1:14" s="107" customFormat="1" ht="57.75" customHeight="1" thickBot="1">
      <c r="A105" s="65">
        <v>2820</v>
      </c>
      <c r="B105" s="93" t="s">
        <v>20</v>
      </c>
      <c r="C105" s="154">
        <f t="shared" si="6"/>
        <v>3640000</v>
      </c>
      <c r="D105" s="155">
        <f t="shared" si="6"/>
        <v>2168380</v>
      </c>
      <c r="E105" s="69"/>
      <c r="F105" s="94">
        <v>3640000</v>
      </c>
      <c r="G105" s="103">
        <v>2168380</v>
      </c>
      <c r="H105" s="158">
        <f>G105/F105*100</f>
        <v>59.57087912087912</v>
      </c>
      <c r="I105" s="94"/>
      <c r="J105" s="157"/>
      <c r="K105" s="105"/>
      <c r="M105" s="106"/>
      <c r="N105" s="82"/>
    </row>
    <row r="106" spans="1:11" s="82" customFormat="1" ht="27" customHeight="1" thickBot="1" thickTop="1">
      <c r="A106" s="221"/>
      <c r="B106" s="222" t="s">
        <v>5</v>
      </c>
      <c r="C106" s="223">
        <f t="shared" si="6"/>
        <v>56234122</v>
      </c>
      <c r="D106" s="224">
        <f t="shared" si="6"/>
        <v>28076397</v>
      </c>
      <c r="E106" s="225">
        <f>D106/C106*100</f>
        <v>49.92768803254366</v>
      </c>
      <c r="F106" s="223">
        <f>F8+F11+F15+F19+F25+F30+F54+F62+F74+F80+F85+F88+F103+F51</f>
        <v>37106448</v>
      </c>
      <c r="G106" s="226">
        <f>G8+G11+G15+G19+G25+G30+G54+G62+G74+G80+G85+G88+G103+G51</f>
        <v>17776928</v>
      </c>
      <c r="H106" s="227">
        <f>G106/F106*100</f>
        <v>47.90792155584388</v>
      </c>
      <c r="I106" s="223">
        <f>I11+I19+I25+I30+I54+I62+I74+I80+I88+I103</f>
        <v>19127674</v>
      </c>
      <c r="J106" s="226">
        <f>J11+J19+J25+J30+J54+J62+J74+J80+J88+J103</f>
        <v>10299469</v>
      </c>
      <c r="K106" s="120">
        <f>J106/I106*100</f>
        <v>53.845904107315924</v>
      </c>
    </row>
    <row r="107" spans="1:14" ht="13.5" thickTop="1">
      <c r="A107" s="228"/>
      <c r="B107" s="229" t="s">
        <v>77</v>
      </c>
      <c r="C107" s="230"/>
      <c r="D107" s="231"/>
      <c r="E107" s="232"/>
      <c r="F107" s="233"/>
      <c r="G107" s="234"/>
      <c r="H107" s="177"/>
      <c r="I107" s="233"/>
      <c r="J107" s="234"/>
      <c r="N107" s="82"/>
    </row>
    <row r="108" spans="1:10" ht="17.25" customHeight="1">
      <c r="A108" s="235"/>
      <c r="B108" s="236" t="s">
        <v>78</v>
      </c>
      <c r="C108" s="237">
        <f>F108+I108</f>
        <v>53161922</v>
      </c>
      <c r="D108" s="238">
        <f>G108+J108</f>
        <v>27344197</v>
      </c>
      <c r="E108" s="232">
        <f>D108/C108*100</f>
        <v>51.43568172723326</v>
      </c>
      <c r="F108" s="239">
        <f>F106-F109</f>
        <v>34946448</v>
      </c>
      <c r="G108" s="240">
        <f>G106-G109</f>
        <v>17656928</v>
      </c>
      <c r="H108" s="177"/>
      <c r="I108" s="239">
        <f>I106-I109</f>
        <v>18215474</v>
      </c>
      <c r="J108" s="240">
        <f>J106-J109</f>
        <v>9687269</v>
      </c>
    </row>
    <row r="109" spans="1:10" ht="18" customHeight="1" thickBot="1">
      <c r="A109" s="241"/>
      <c r="B109" s="242" t="s">
        <v>79</v>
      </c>
      <c r="C109" s="243">
        <f>F109+I109</f>
        <v>3072200</v>
      </c>
      <c r="D109" s="244">
        <f>G109+J109</f>
        <v>732200</v>
      </c>
      <c r="E109" s="245">
        <f>D109/C109*100</f>
        <v>23.83308378360784</v>
      </c>
      <c r="F109" s="246">
        <f>F18+F27+F38+F77+F93+F102</f>
        <v>2160000</v>
      </c>
      <c r="G109" s="247">
        <f>G18+G27+G38+G77+G93+G102</f>
        <v>120000</v>
      </c>
      <c r="H109" s="248" t="e">
        <f>H10+H18+H38+H77+#REF!+#REF!+#REF!+H102</f>
        <v>#REF!</v>
      </c>
      <c r="I109" s="246">
        <f>I18+I27+I38+I77+I93+I102</f>
        <v>912200</v>
      </c>
      <c r="J109" s="247">
        <f>J18+J27+J38+J77+J93+J102</f>
        <v>612200</v>
      </c>
    </row>
    <row r="110" spans="7:8" ht="12.75" thickTop="1">
      <c r="G110" s="249"/>
      <c r="H110" s="177"/>
    </row>
    <row r="111" spans="1:8" ht="12.75">
      <c r="A111" s="250" t="s">
        <v>80</v>
      </c>
      <c r="G111" s="249"/>
      <c r="H111" s="177"/>
    </row>
    <row r="112" spans="1:8" ht="12.75">
      <c r="A112" s="250" t="s">
        <v>81</v>
      </c>
      <c r="G112" s="249"/>
      <c r="H112" s="177"/>
    </row>
    <row r="113" spans="1:8" ht="12.75">
      <c r="A113" s="250" t="s">
        <v>82</v>
      </c>
      <c r="G113" s="249"/>
      <c r="H113" s="177"/>
    </row>
  </sheetData>
  <mergeCells count="2">
    <mergeCell ref="I1:J1"/>
    <mergeCell ref="B5:B6"/>
  </mergeCells>
  <printOptions horizontalCentered="1"/>
  <pageMargins left="0.2362204724409449" right="0.2362204724409449" top="0.984251968503937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2008-10-13T08:08:31Z</cp:lastPrinted>
  <dcterms:created xsi:type="dcterms:W3CDTF">2008-10-13T08:06:16Z</dcterms:created>
  <dcterms:modified xsi:type="dcterms:W3CDTF">2008-10-13T12:08:38Z</dcterms:modified>
  <cp:category/>
  <cp:version/>
  <cp:contentType/>
  <cp:contentStatus/>
</cp:coreProperties>
</file>