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12780" windowHeight="688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<sst xmlns="http://schemas.openxmlformats.org/spreadsheetml/2006/main" count="154" uniqueCount="89">
  <si>
    <t>Tabela nr 3</t>
  </si>
  <si>
    <t>Realizacja  wydatków  na  zadania  własne,  zlecone  i  porozumienia  gminie  i  powiatowi  w  2008 roku</t>
  </si>
  <si>
    <t xml:space="preserve">w  układzie  działów  z  podziałem  na  wydatki  bieżące,  zakupy  inwestycyjne,  roboty  inwestycyjne  i  inne  majątkowe </t>
  </si>
  <si>
    <t>w złotych</t>
  </si>
  <si>
    <t>Dział</t>
  </si>
  <si>
    <t>WYSZCZEGÓLNIENIE</t>
  </si>
  <si>
    <t xml:space="preserve">Wykonanie  2007 r.                           </t>
  </si>
  <si>
    <t>OGÓŁEM</t>
  </si>
  <si>
    <t xml:space="preserve">WŁASNE GMINY                  </t>
  </si>
  <si>
    <t xml:space="preserve">WŁASNE POWIATU   </t>
  </si>
  <si>
    <t>ZLECONE I POROZUMIENIA GMINY</t>
  </si>
  <si>
    <t>ZLECONE I POROZUMIENIA POWIATU</t>
  </si>
  <si>
    <t>Plan</t>
  </si>
  <si>
    <t xml:space="preserve">Wykonanie                        </t>
  </si>
  <si>
    <t>Dynamika                                     5 : 3</t>
  </si>
  <si>
    <t>%                  wyk.                 planu</t>
  </si>
  <si>
    <t xml:space="preserve">Plan </t>
  </si>
  <si>
    <t xml:space="preserve">Wykonanie                      </t>
  </si>
  <si>
    <t xml:space="preserve">Wykonanie                       </t>
  </si>
  <si>
    <t>Plan 2008 r.</t>
  </si>
  <si>
    <t xml:space="preserve">Wykonanie 2008 r.                           </t>
  </si>
  <si>
    <t>010</t>
  </si>
  <si>
    <t>ROLNICTWO I ŁOWIECTWO</t>
  </si>
  <si>
    <t xml:space="preserve"> - bieżące</t>
  </si>
  <si>
    <t xml:space="preserve"> - zakupy inwestycyjne</t>
  </si>
  <si>
    <t>*</t>
  </si>
  <si>
    <t>020</t>
  </si>
  <si>
    <t>LEŚNICTWO</t>
  </si>
  <si>
    <t>500</t>
  </si>
  <si>
    <t xml:space="preserve">HANDEL </t>
  </si>
  <si>
    <t>- roboty inwestycyjne</t>
  </si>
  <si>
    <t>600</t>
  </si>
  <si>
    <t>TRANSPORT  I  ŁĄCZNOŚĆ</t>
  </si>
  <si>
    <t>630</t>
  </si>
  <si>
    <t>TURYSTYKA</t>
  </si>
  <si>
    <t>700</t>
  </si>
  <si>
    <t>GOSPODARKA MIESZKANIOWA</t>
  </si>
  <si>
    <t>- zakupy inwestycyjne</t>
  </si>
  <si>
    <t xml:space="preserve"> - inne majątkowe</t>
  </si>
  <si>
    <t>710</t>
  </si>
  <si>
    <t>DZIAŁALNOŚĆ USŁUGOWA</t>
  </si>
  <si>
    <t>750</t>
  </si>
  <si>
    <t>ADMINISTRACJA PUBLICZNA</t>
  </si>
  <si>
    <t xml:space="preserve"> - roboty inwestycyjne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</si>
  <si>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</si>
  <si>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</si>
  <si>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</si>
  <si>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</si>
  <si>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</si>
  <si>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</si>
  <si>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- bieżące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</si>
  <si>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</si>
  <si>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</si>
  <si>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</si>
  <si>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</si>
  <si>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</si>
  <si>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</si>
  <si>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</si>
  <si>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</si>
  <si>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</si>
  <si>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</si>
  <si>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</si>
  <si>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</si>
  <si>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</si>
  <si>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</si>
  <si>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</si>
  <si>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</si>
  <si>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</si>
  <si>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</si>
  <si>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</si>
  <si>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</si>
  <si>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</si>
  <si>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</si>
  <si>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</si>
  <si>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</si>
  <si>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</si>
  <si>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</si>
  <si>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t>-  inne majątkowe</t>
  </si>
  <si>
    <t>z tego:</t>
  </si>
  <si>
    <t>a) bieżące, z tego:</t>
  </si>
  <si>
    <t xml:space="preserve">  -  własne</t>
  </si>
  <si>
    <t xml:space="preserve"> -  zlecone</t>
  </si>
  <si>
    <t xml:space="preserve">  -  porozumienia</t>
  </si>
  <si>
    <t>b) zakupy inwestycyjne, z tego:</t>
  </si>
  <si>
    <t>c) roboty inwestycyjne, z tego:</t>
  </si>
  <si>
    <t>d) inne majątkowe, z tego: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</si>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</sst>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164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Continuous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64" fontId="7" fillId="0" borderId="29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3" fillId="0" borderId="35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164" fontId="13" fillId="0" borderId="35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vertical="center" wrapText="1"/>
    </xf>
    <xf numFmtId="49" fontId="12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3" fontId="12" fillId="0" borderId="44" xfId="0" applyNumberFormat="1" applyFont="1" applyBorder="1" applyAlignment="1">
      <alignment vertical="center"/>
    </xf>
    <xf numFmtId="3" fontId="12" fillId="0" borderId="45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164" fontId="12" fillId="0" borderId="43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64" fontId="14" fillId="0" borderId="29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vertical="center"/>
    </xf>
    <xf numFmtId="0" fontId="12" fillId="0" borderId="44" xfId="0" applyFont="1" applyBorder="1" applyAlignment="1">
      <alignment vertical="center" wrapText="1"/>
    </xf>
    <xf numFmtId="3" fontId="12" fillId="0" borderId="47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164" fontId="13" fillId="0" borderId="36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3" fontId="6" fillId="0" borderId="4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/>
    </xf>
    <xf numFmtId="0" fontId="1" fillId="0" borderId="45" xfId="0" applyFont="1" applyBorder="1" applyAlignment="1">
      <alignment wrapText="1"/>
    </xf>
    <xf numFmtId="164" fontId="12" fillId="0" borderId="45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0" xfId="0" applyFont="1" applyBorder="1" applyAlignment="1">
      <alignment/>
    </xf>
    <xf numFmtId="164" fontId="16" fillId="0" borderId="4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164" fontId="3" fillId="0" borderId="29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165" fontId="6" fillId="0" borderId="33" xfId="0" applyNumberFormat="1" applyFont="1" applyBorder="1" applyAlignment="1">
      <alignment vertical="center" wrapText="1"/>
    </xf>
    <xf numFmtId="49" fontId="12" fillId="0" borderId="4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34" xfId="0" applyNumberFormat="1" applyFont="1" applyBorder="1" applyAlignment="1">
      <alignment vertical="center" wrapText="1"/>
    </xf>
    <xf numFmtId="3" fontId="12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vertical="center"/>
    </xf>
    <xf numFmtId="164" fontId="11" fillId="0" borderId="54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2" fillId="0" borderId="62" xfId="0" applyNumberFormat="1" applyFont="1" applyBorder="1" applyAlignment="1">
      <alignment vertical="center"/>
    </xf>
    <xf numFmtId="49" fontId="11" fillId="0" borderId="60" xfId="0" applyNumberFormat="1" applyFont="1" applyBorder="1" applyAlignment="1">
      <alignment horizontal="left" vertical="center"/>
    </xf>
    <xf numFmtId="0" fontId="17" fillId="0" borderId="33" xfId="0" applyFont="1" applyBorder="1" applyAlignment="1">
      <alignment horizontal="left"/>
    </xf>
    <xf numFmtId="3" fontId="11" fillId="0" borderId="33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164" fontId="11" fillId="0" borderId="33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60" xfId="0" applyFont="1" applyBorder="1" applyAlignment="1">
      <alignment vertical="center" wrapText="1"/>
    </xf>
    <xf numFmtId="0" fontId="18" fillId="0" borderId="33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164" fontId="12" fillId="0" borderId="35" xfId="0" applyNumberFormat="1" applyFont="1" applyFill="1" applyBorder="1" applyAlignment="1">
      <alignment vertical="center"/>
    </xf>
    <xf numFmtId="164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vertical="center"/>
    </xf>
    <xf numFmtId="3" fontId="12" fillId="0" borderId="61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64" fontId="11" fillId="0" borderId="35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49" fontId="11" fillId="0" borderId="60" xfId="0" applyNumberFormat="1" applyFont="1" applyBorder="1" applyAlignment="1">
      <alignment horizontal="left"/>
    </xf>
    <xf numFmtId="3" fontId="11" fillId="0" borderId="33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2" fillId="0" borderId="63" xfId="0" applyFont="1" applyBorder="1" applyAlignment="1">
      <alignment vertical="center" wrapText="1"/>
    </xf>
    <xf numFmtId="0" fontId="18" fillId="0" borderId="64" xfId="0" applyFont="1" applyBorder="1" applyAlignment="1">
      <alignment vertical="center"/>
    </xf>
    <xf numFmtId="3" fontId="12" fillId="0" borderId="11" xfId="0" applyNumberFormat="1" applyFont="1" applyBorder="1" applyAlignment="1">
      <alignment wrapText="1"/>
    </xf>
    <xf numFmtId="3" fontId="12" fillId="0" borderId="65" xfId="0" applyNumberFormat="1" applyFont="1" applyFill="1" applyBorder="1" applyAlignment="1">
      <alignment vertical="center"/>
    </xf>
    <xf numFmtId="3" fontId="12" fillId="0" borderId="66" xfId="0" applyNumberFormat="1" applyFont="1" applyBorder="1" applyAlignment="1">
      <alignment vertical="center"/>
    </xf>
    <xf numFmtId="164" fontId="12" fillId="0" borderId="66" xfId="0" applyNumberFormat="1" applyFont="1" applyBorder="1" applyAlignment="1">
      <alignment vertical="center"/>
    </xf>
    <xf numFmtId="164" fontId="12" fillId="0" borderId="64" xfId="0" applyNumberFormat="1" applyFont="1" applyBorder="1" applyAlignment="1">
      <alignment horizontal="right" vertical="center"/>
    </xf>
    <xf numFmtId="3" fontId="12" fillId="0" borderId="6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workbookViewId="0" topLeftCell="A81">
      <selection activeCell="A106" sqref="A106:A108"/>
    </sheetView>
  </sheetViews>
  <sheetFormatPr defaultColWidth="9.00390625" defaultRowHeight="12.75"/>
  <cols>
    <col min="1" max="1" width="4.625" style="1" customWidth="1"/>
    <col min="2" max="2" width="20.25390625" style="2" customWidth="1"/>
    <col min="3" max="3" width="12.375" style="2" customWidth="1"/>
    <col min="4" max="4" width="12.125" style="3" customWidth="1"/>
    <col min="5" max="5" width="11.125" style="4" customWidth="1"/>
    <col min="6" max="6" width="7.25390625" style="4" customWidth="1"/>
    <col min="7" max="7" width="5.75390625" style="4" customWidth="1"/>
    <col min="8" max="8" width="11.375" style="4" customWidth="1"/>
    <col min="9" max="9" width="11.75390625" style="4" customWidth="1"/>
    <col min="10" max="10" width="11.375" style="4" customWidth="1"/>
    <col min="11" max="11" width="11.00390625" style="4" customWidth="1"/>
    <col min="12" max="12" width="10.375" style="4" customWidth="1"/>
    <col min="13" max="13" width="10.125" style="5" customWidth="1"/>
    <col min="14" max="14" width="10.375" style="4" customWidth="1"/>
    <col min="15" max="15" width="10.75390625" style="4" customWidth="1"/>
    <col min="16" max="16384" width="11.375" style="5" customWidth="1"/>
  </cols>
  <sheetData>
    <row r="1" ht="15.75">
      <c r="O1" s="6" t="s">
        <v>0</v>
      </c>
    </row>
    <row r="2" spans="1:16" s="12" customFormat="1" ht="15" customHeight="1">
      <c r="A2" s="7" t="s">
        <v>1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</row>
    <row r="3" spans="1:16" s="12" customFormat="1" ht="15" customHeight="1">
      <c r="A3" s="7" t="s">
        <v>2</v>
      </c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P3" s="11"/>
    </row>
    <row r="4" spans="1:15" s="17" customFormat="1" ht="17.25" customHeight="1" thickBot="1">
      <c r="A4" s="13"/>
      <c r="B4" s="14"/>
      <c r="C4" s="14"/>
      <c r="D4" s="15"/>
      <c r="E4" s="14"/>
      <c r="F4" s="14"/>
      <c r="G4" s="14"/>
      <c r="H4" s="16"/>
      <c r="I4" s="16"/>
      <c r="J4" s="16"/>
      <c r="K4" s="16"/>
      <c r="L4" s="14"/>
      <c r="N4" s="14"/>
      <c r="O4" s="18" t="s">
        <v>3</v>
      </c>
    </row>
    <row r="5" spans="1:16" s="32" customFormat="1" ht="45.75" customHeight="1" thickBot="1">
      <c r="A5" s="19" t="s">
        <v>4</v>
      </c>
      <c r="B5" s="20" t="s">
        <v>5</v>
      </c>
      <c r="C5" s="21" t="s">
        <v>6</v>
      </c>
      <c r="D5" s="22" t="s">
        <v>7</v>
      </c>
      <c r="E5" s="23"/>
      <c r="F5" s="23"/>
      <c r="G5" s="24"/>
      <c r="H5" s="25" t="s">
        <v>8</v>
      </c>
      <c r="I5" s="26"/>
      <c r="J5" s="25" t="s">
        <v>9</v>
      </c>
      <c r="K5" s="27"/>
      <c r="L5" s="25" t="s">
        <v>10</v>
      </c>
      <c r="M5" s="28"/>
      <c r="N5" s="29" t="s">
        <v>11</v>
      </c>
      <c r="O5" s="30"/>
      <c r="P5" s="31"/>
    </row>
    <row r="6" spans="1:16" s="45" customFormat="1" ht="39" customHeight="1" thickBot="1" thickTop="1">
      <c r="A6" s="33"/>
      <c r="B6" s="34"/>
      <c r="C6" s="35"/>
      <c r="D6" s="36" t="s">
        <v>12</v>
      </c>
      <c r="E6" s="37" t="s">
        <v>13</v>
      </c>
      <c r="F6" s="38" t="s">
        <v>14</v>
      </c>
      <c r="G6" s="39" t="s">
        <v>15</v>
      </c>
      <c r="H6" s="36" t="s">
        <v>16</v>
      </c>
      <c r="I6" s="40" t="s">
        <v>17</v>
      </c>
      <c r="J6" s="41" t="s">
        <v>16</v>
      </c>
      <c r="K6" s="42" t="s">
        <v>13</v>
      </c>
      <c r="L6" s="36" t="s">
        <v>16</v>
      </c>
      <c r="M6" s="40" t="s">
        <v>18</v>
      </c>
      <c r="N6" s="41" t="s">
        <v>19</v>
      </c>
      <c r="O6" s="43" t="s">
        <v>20</v>
      </c>
      <c r="P6" s="44"/>
    </row>
    <row r="7" spans="1:16" s="55" customFormat="1" ht="9.75" customHeight="1" thickBot="1" thickTop="1">
      <c r="A7" s="46">
        <v>1</v>
      </c>
      <c r="B7" s="47">
        <v>2</v>
      </c>
      <c r="C7" s="47">
        <v>3</v>
      </c>
      <c r="D7" s="48">
        <v>4</v>
      </c>
      <c r="E7" s="49">
        <v>5</v>
      </c>
      <c r="F7" s="49">
        <v>6</v>
      </c>
      <c r="G7" s="50">
        <v>7</v>
      </c>
      <c r="H7" s="51">
        <v>8</v>
      </c>
      <c r="I7" s="52">
        <v>9</v>
      </c>
      <c r="J7" s="51">
        <v>10</v>
      </c>
      <c r="K7" s="52">
        <v>11</v>
      </c>
      <c r="L7" s="51">
        <v>12</v>
      </c>
      <c r="M7" s="52">
        <v>13</v>
      </c>
      <c r="N7" s="51">
        <v>14</v>
      </c>
      <c r="O7" s="53">
        <v>15</v>
      </c>
      <c r="P7" s="54"/>
    </row>
    <row r="8" spans="1:16" s="67" customFormat="1" ht="30" customHeight="1" thickTop="1">
      <c r="A8" s="56" t="s">
        <v>21</v>
      </c>
      <c r="B8" s="57" t="s">
        <v>22</v>
      </c>
      <c r="C8" s="58">
        <f>SUM(C9:C10)</f>
        <v>9065</v>
      </c>
      <c r="D8" s="59">
        <f aca="true" t="shared" si="0" ref="D8:E24">H8+L8+N8+J8</f>
        <v>17492</v>
      </c>
      <c r="E8" s="60">
        <f t="shared" si="0"/>
        <v>17452</v>
      </c>
      <c r="F8" s="61">
        <f aca="true" t="shared" si="1" ref="F8:F20">E8/C8*100</f>
        <v>192.52068394925536</v>
      </c>
      <c r="G8" s="62">
        <f>E8/D8*100</f>
        <v>99.77132403384404</v>
      </c>
      <c r="H8" s="63">
        <f>SUM(H9)</f>
        <v>2300</v>
      </c>
      <c r="I8" s="64">
        <f>SUM(I9)</f>
        <v>2260</v>
      </c>
      <c r="J8" s="63"/>
      <c r="K8" s="64"/>
      <c r="L8" s="63">
        <f>L9</f>
        <v>15192</v>
      </c>
      <c r="M8" s="64">
        <f>M9</f>
        <v>15192</v>
      </c>
      <c r="N8" s="63"/>
      <c r="O8" s="65"/>
      <c r="P8" s="66"/>
    </row>
    <row r="9" spans="1:16" s="79" customFormat="1" ht="11.25" customHeight="1">
      <c r="A9" s="68"/>
      <c r="B9" s="69" t="s">
        <v>23</v>
      </c>
      <c r="C9" s="70">
        <v>9065</v>
      </c>
      <c r="D9" s="71">
        <f t="shared" si="0"/>
        <v>17492</v>
      </c>
      <c r="E9" s="72">
        <f t="shared" si="0"/>
        <v>17452</v>
      </c>
      <c r="F9" s="73"/>
      <c r="G9" s="74"/>
      <c r="H9" s="75">
        <v>2300</v>
      </c>
      <c r="I9" s="76">
        <v>2260</v>
      </c>
      <c r="J9" s="75"/>
      <c r="K9" s="76"/>
      <c r="L9" s="75">
        <v>15192</v>
      </c>
      <c r="M9" s="76">
        <v>15192</v>
      </c>
      <c r="N9" s="75"/>
      <c r="O9" s="77"/>
      <c r="P9" s="78"/>
    </row>
    <row r="10" spans="1:16" s="79" customFormat="1" ht="13.5" customHeight="1" hidden="1">
      <c r="A10" s="68"/>
      <c r="B10" s="69" t="s">
        <v>24</v>
      </c>
      <c r="C10" s="70"/>
      <c r="D10" s="71">
        <f>H10+L10+N10+J10</f>
        <v>0</v>
      </c>
      <c r="E10" s="72">
        <f>I10+M10+O10+K10</f>
        <v>0</v>
      </c>
      <c r="F10" s="80" t="e">
        <f t="shared" si="1"/>
        <v>#DIV/0!</v>
      </c>
      <c r="G10" s="81" t="s">
        <v>25</v>
      </c>
      <c r="H10" s="75"/>
      <c r="I10" s="76"/>
      <c r="J10" s="75"/>
      <c r="K10" s="76"/>
      <c r="L10" s="75"/>
      <c r="M10" s="76"/>
      <c r="N10" s="75"/>
      <c r="O10" s="77"/>
      <c r="P10" s="78"/>
    </row>
    <row r="11" spans="1:16" s="67" customFormat="1" ht="13.5" customHeight="1" hidden="1">
      <c r="A11" s="82" t="s">
        <v>26</v>
      </c>
      <c r="B11" s="57" t="s">
        <v>27</v>
      </c>
      <c r="C11" s="58">
        <f>SUM(C12)</f>
        <v>0</v>
      </c>
      <c r="D11" s="59"/>
      <c r="E11" s="60"/>
      <c r="F11" s="80" t="e">
        <f t="shared" si="1"/>
        <v>#DIV/0!</v>
      </c>
      <c r="G11" s="62"/>
      <c r="H11" s="63"/>
      <c r="I11" s="64"/>
      <c r="J11" s="63"/>
      <c r="K11" s="64"/>
      <c r="L11" s="63"/>
      <c r="M11" s="64"/>
      <c r="N11" s="63"/>
      <c r="O11" s="65"/>
      <c r="P11" s="66"/>
    </row>
    <row r="12" spans="1:16" s="79" customFormat="1" ht="15.75" customHeight="1" hidden="1">
      <c r="A12" s="68"/>
      <c r="B12" s="69" t="s">
        <v>23</v>
      </c>
      <c r="C12" s="70">
        <v>0</v>
      </c>
      <c r="D12" s="71"/>
      <c r="E12" s="72"/>
      <c r="F12" s="80" t="e">
        <f t="shared" si="1"/>
        <v>#DIV/0!</v>
      </c>
      <c r="G12" s="74"/>
      <c r="H12" s="75"/>
      <c r="I12" s="76"/>
      <c r="J12" s="75"/>
      <c r="K12" s="76"/>
      <c r="L12" s="75"/>
      <c r="M12" s="76"/>
      <c r="N12" s="75"/>
      <c r="O12" s="77"/>
      <c r="P12" s="78"/>
    </row>
    <row r="13" spans="1:16" s="67" customFormat="1" ht="16.5" customHeight="1">
      <c r="A13" s="82" t="s">
        <v>28</v>
      </c>
      <c r="B13" s="57" t="s">
        <v>29</v>
      </c>
      <c r="C13" s="58">
        <f>SUM(C14:C15)</f>
        <v>345091</v>
      </c>
      <c r="D13" s="59">
        <f t="shared" si="0"/>
        <v>180200</v>
      </c>
      <c r="E13" s="60">
        <f t="shared" si="0"/>
        <v>173118</v>
      </c>
      <c r="F13" s="83">
        <f t="shared" si="1"/>
        <v>50.1658982703113</v>
      </c>
      <c r="G13" s="62">
        <f>E13/D13*100</f>
        <v>96.06992230854607</v>
      </c>
      <c r="H13" s="63">
        <f>SUM(H14:H15)</f>
        <v>180200</v>
      </c>
      <c r="I13" s="64">
        <f>SUM(I14:I15)</f>
        <v>173118</v>
      </c>
      <c r="J13" s="63"/>
      <c r="K13" s="64"/>
      <c r="L13" s="63"/>
      <c r="M13" s="64"/>
      <c r="N13" s="63"/>
      <c r="O13" s="65"/>
      <c r="P13" s="66"/>
    </row>
    <row r="14" spans="1:16" s="79" customFormat="1" ht="12.75" customHeight="1">
      <c r="A14" s="68"/>
      <c r="B14" s="69" t="s">
        <v>23</v>
      </c>
      <c r="C14" s="70">
        <v>139849</v>
      </c>
      <c r="D14" s="71">
        <f t="shared" si="0"/>
        <v>174000</v>
      </c>
      <c r="E14" s="72">
        <f t="shared" si="0"/>
        <v>173118</v>
      </c>
      <c r="F14" s="80">
        <f t="shared" si="1"/>
        <v>123.78922981215455</v>
      </c>
      <c r="G14" s="74">
        <f aca="true" t="shared" si="2" ref="G14:G20">E14/D14*100</f>
        <v>99.49310344827586</v>
      </c>
      <c r="H14" s="75">
        <v>174000</v>
      </c>
      <c r="I14" s="76">
        <v>173118</v>
      </c>
      <c r="J14" s="75"/>
      <c r="K14" s="76"/>
      <c r="L14" s="75"/>
      <c r="M14" s="76"/>
      <c r="N14" s="75"/>
      <c r="O14" s="77"/>
      <c r="P14" s="78"/>
    </row>
    <row r="15" spans="1:16" s="79" customFormat="1" ht="13.5" customHeight="1">
      <c r="A15" s="68"/>
      <c r="B15" s="69" t="s">
        <v>30</v>
      </c>
      <c r="C15" s="70">
        <v>205242</v>
      </c>
      <c r="D15" s="71">
        <f>H15+L15+N15+J15</f>
        <v>6200</v>
      </c>
      <c r="E15" s="72"/>
      <c r="F15" s="80"/>
      <c r="G15" s="74"/>
      <c r="H15" s="75">
        <v>6200</v>
      </c>
      <c r="I15" s="76"/>
      <c r="J15" s="75"/>
      <c r="K15" s="76"/>
      <c r="L15" s="75"/>
      <c r="M15" s="76"/>
      <c r="N15" s="75"/>
      <c r="O15" s="77"/>
      <c r="P15" s="78"/>
    </row>
    <row r="16" spans="1:16" s="67" customFormat="1" ht="28.5" customHeight="1">
      <c r="A16" s="82" t="s">
        <v>31</v>
      </c>
      <c r="B16" s="57" t="s">
        <v>32</v>
      </c>
      <c r="C16" s="58">
        <f>SUM(C17:C19)</f>
        <v>32274881</v>
      </c>
      <c r="D16" s="59">
        <f t="shared" si="0"/>
        <v>43570027</v>
      </c>
      <c r="E16" s="60">
        <f t="shared" si="0"/>
        <v>38888649</v>
      </c>
      <c r="F16" s="61">
        <f t="shared" si="1"/>
        <v>120.49199809598059</v>
      </c>
      <c r="G16" s="62">
        <f t="shared" si="2"/>
        <v>89.25550815013266</v>
      </c>
      <c r="H16" s="63">
        <f>SUM(H17:H19)</f>
        <v>30291827</v>
      </c>
      <c r="I16" s="64">
        <f>SUM(I17:I19)</f>
        <v>28821819</v>
      </c>
      <c r="J16" s="63">
        <f>SUM(J17:J19)</f>
        <v>12263200</v>
      </c>
      <c r="K16" s="64">
        <f>SUM(K17:K19)</f>
        <v>9117705</v>
      </c>
      <c r="L16" s="63"/>
      <c r="M16" s="64"/>
      <c r="N16" s="63">
        <f>N19</f>
        <v>1015000</v>
      </c>
      <c r="O16" s="65">
        <f>O19</f>
        <v>949125</v>
      </c>
      <c r="P16" s="66"/>
    </row>
    <row r="17" spans="1:16" s="79" customFormat="1" ht="13.5" customHeight="1">
      <c r="A17" s="68"/>
      <c r="B17" s="69" t="s">
        <v>23</v>
      </c>
      <c r="C17" s="70">
        <v>10138389</v>
      </c>
      <c r="D17" s="71">
        <f t="shared" si="0"/>
        <v>11853090</v>
      </c>
      <c r="E17" s="72">
        <f t="shared" si="0"/>
        <v>11735266</v>
      </c>
      <c r="F17" s="80">
        <f t="shared" si="1"/>
        <v>115.75079630501452</v>
      </c>
      <c r="G17" s="74">
        <f t="shared" si="2"/>
        <v>99.00596384571449</v>
      </c>
      <c r="H17" s="75">
        <v>10899780</v>
      </c>
      <c r="I17" s="76">
        <v>10782937</v>
      </c>
      <c r="J17" s="75">
        <v>953310</v>
      </c>
      <c r="K17" s="76">
        <v>952329</v>
      </c>
      <c r="L17" s="75"/>
      <c r="M17" s="76"/>
      <c r="N17" s="75"/>
      <c r="O17" s="77"/>
      <c r="P17" s="78"/>
    </row>
    <row r="18" spans="1:16" s="79" customFormat="1" ht="13.5" customHeight="1">
      <c r="A18" s="68"/>
      <c r="B18" s="69" t="s">
        <v>24</v>
      </c>
      <c r="C18" s="70">
        <v>102251</v>
      </c>
      <c r="D18" s="71">
        <f>H18+L18+N18+J18</f>
        <v>31400</v>
      </c>
      <c r="E18" s="72">
        <f>I18+M18+O18+K18</f>
        <v>31400</v>
      </c>
      <c r="F18" s="80">
        <f t="shared" si="1"/>
        <v>30.70874612473228</v>
      </c>
      <c r="G18" s="74">
        <f t="shared" si="2"/>
        <v>100</v>
      </c>
      <c r="H18" s="75">
        <v>31400</v>
      </c>
      <c r="I18" s="76">
        <v>31400</v>
      </c>
      <c r="J18" s="75"/>
      <c r="K18" s="76"/>
      <c r="L18" s="75"/>
      <c r="M18" s="76"/>
      <c r="N18" s="75"/>
      <c r="O18" s="77"/>
      <c r="P18" s="78"/>
    </row>
    <row r="19" spans="1:16" s="79" customFormat="1" ht="13.5" customHeight="1">
      <c r="A19" s="68"/>
      <c r="B19" s="69" t="s">
        <v>30</v>
      </c>
      <c r="C19" s="70">
        <v>22034241</v>
      </c>
      <c r="D19" s="71">
        <f t="shared" si="0"/>
        <v>31685537</v>
      </c>
      <c r="E19" s="72">
        <f t="shared" si="0"/>
        <v>27121983</v>
      </c>
      <c r="F19" s="80">
        <f t="shared" si="1"/>
        <v>123.09016226154557</v>
      </c>
      <c r="G19" s="74">
        <f t="shared" si="2"/>
        <v>85.59735945141153</v>
      </c>
      <c r="H19" s="75">
        <v>19360647</v>
      </c>
      <c r="I19" s="76">
        <v>18007482</v>
      </c>
      <c r="J19" s="75">
        <v>11309890</v>
      </c>
      <c r="K19" s="76">
        <v>8165376</v>
      </c>
      <c r="L19" s="75"/>
      <c r="M19" s="76"/>
      <c r="N19" s="75">
        <v>1015000</v>
      </c>
      <c r="O19" s="77">
        <v>949125</v>
      </c>
      <c r="P19" s="78"/>
    </row>
    <row r="20" spans="1:16" s="67" customFormat="1" ht="17.25" customHeight="1">
      <c r="A20" s="82" t="s">
        <v>33</v>
      </c>
      <c r="B20" s="57" t="s">
        <v>34</v>
      </c>
      <c r="C20" s="58">
        <f>SUM(C21)</f>
        <v>144225</v>
      </c>
      <c r="D20" s="59">
        <f t="shared" si="0"/>
        <v>63000</v>
      </c>
      <c r="E20" s="60">
        <f t="shared" si="0"/>
        <v>53633</v>
      </c>
      <c r="F20" s="61">
        <f t="shared" si="1"/>
        <v>37.18703414803259</v>
      </c>
      <c r="G20" s="62">
        <f t="shared" si="2"/>
        <v>85.13174603174603</v>
      </c>
      <c r="H20" s="63">
        <f>SUM(H21)</f>
        <v>63000</v>
      </c>
      <c r="I20" s="64">
        <f>SUM(I21)</f>
        <v>53633</v>
      </c>
      <c r="J20" s="63"/>
      <c r="K20" s="64"/>
      <c r="L20" s="63"/>
      <c r="M20" s="64"/>
      <c r="N20" s="63"/>
      <c r="O20" s="65"/>
      <c r="P20" s="66"/>
    </row>
    <row r="21" spans="1:16" s="79" customFormat="1" ht="14.25" customHeight="1">
      <c r="A21" s="68"/>
      <c r="B21" s="69" t="s">
        <v>23</v>
      </c>
      <c r="C21" s="70">
        <v>144225</v>
      </c>
      <c r="D21" s="71">
        <f t="shared" si="0"/>
        <v>63000</v>
      </c>
      <c r="E21" s="72">
        <f t="shared" si="0"/>
        <v>53633</v>
      </c>
      <c r="F21" s="80"/>
      <c r="G21" s="74"/>
      <c r="H21" s="75">
        <v>63000</v>
      </c>
      <c r="I21" s="76">
        <v>53633</v>
      </c>
      <c r="J21" s="75"/>
      <c r="K21" s="76"/>
      <c r="L21" s="75"/>
      <c r="M21" s="76"/>
      <c r="N21" s="75"/>
      <c r="O21" s="77"/>
      <c r="P21" s="78"/>
    </row>
    <row r="22" spans="1:16" s="67" customFormat="1" ht="28.5" customHeight="1">
      <c r="A22" s="82" t="s">
        <v>35</v>
      </c>
      <c r="B22" s="57" t="s">
        <v>36</v>
      </c>
      <c r="C22" s="84">
        <f>SUM(C23:C26)</f>
        <v>17142983</v>
      </c>
      <c r="D22" s="59">
        <f t="shared" si="0"/>
        <v>22439522</v>
      </c>
      <c r="E22" s="60">
        <f t="shared" si="0"/>
        <v>17587565</v>
      </c>
      <c r="F22" s="61">
        <f aca="true" t="shared" si="3" ref="F22:F30">E22/C22*100</f>
        <v>102.59337596029816</v>
      </c>
      <c r="G22" s="62">
        <f aca="true" t="shared" si="4" ref="G22:G36">E22/D22*100</f>
        <v>78.37762765178331</v>
      </c>
      <c r="H22" s="63">
        <f>SUM(H23:H26)</f>
        <v>22400910</v>
      </c>
      <c r="I22" s="64">
        <f>SUM(I23:I26)</f>
        <v>17548955</v>
      </c>
      <c r="J22" s="63"/>
      <c r="K22" s="64"/>
      <c r="L22" s="63"/>
      <c r="M22" s="64"/>
      <c r="N22" s="63">
        <f>SUM(N23:N25)</f>
        <v>38612</v>
      </c>
      <c r="O22" s="65">
        <f>SUM(O23:O25)</f>
        <v>38610</v>
      </c>
      <c r="P22" s="66"/>
    </row>
    <row r="23" spans="1:16" s="79" customFormat="1" ht="12" customHeight="1">
      <c r="A23" s="68"/>
      <c r="B23" s="69" t="s">
        <v>23</v>
      </c>
      <c r="C23" s="70">
        <v>5856883</v>
      </c>
      <c r="D23" s="71">
        <f t="shared" si="0"/>
        <v>10631722</v>
      </c>
      <c r="E23" s="72">
        <f t="shared" si="0"/>
        <v>9793638</v>
      </c>
      <c r="F23" s="80">
        <f t="shared" si="3"/>
        <v>167.21587233345792</v>
      </c>
      <c r="G23" s="74">
        <f t="shared" si="4"/>
        <v>92.11713775059205</v>
      </c>
      <c r="H23" s="75">
        <v>10593110</v>
      </c>
      <c r="I23" s="76">
        <v>9755028</v>
      </c>
      <c r="J23" s="75"/>
      <c r="K23" s="76"/>
      <c r="L23" s="75"/>
      <c r="M23" s="76"/>
      <c r="N23" s="75">
        <v>38612</v>
      </c>
      <c r="O23" s="77">
        <v>38610</v>
      </c>
      <c r="P23" s="78"/>
    </row>
    <row r="24" spans="1:16" s="79" customFormat="1" ht="12" customHeight="1">
      <c r="A24" s="68"/>
      <c r="B24" s="69" t="s">
        <v>37</v>
      </c>
      <c r="C24" s="70">
        <v>1358393</v>
      </c>
      <c r="D24" s="71">
        <f t="shared" si="0"/>
        <v>800000</v>
      </c>
      <c r="E24" s="72">
        <f t="shared" si="0"/>
        <v>527448</v>
      </c>
      <c r="F24" s="80">
        <f t="shared" si="3"/>
        <v>38.82882199775764</v>
      </c>
      <c r="G24" s="74">
        <f t="shared" si="4"/>
        <v>65.931</v>
      </c>
      <c r="H24" s="75">
        <v>800000</v>
      </c>
      <c r="I24" s="76">
        <v>527448</v>
      </c>
      <c r="J24" s="75"/>
      <c r="K24" s="76"/>
      <c r="L24" s="75"/>
      <c r="M24" s="76"/>
      <c r="N24" s="75"/>
      <c r="O24" s="77"/>
      <c r="P24" s="78"/>
    </row>
    <row r="25" spans="1:16" s="79" customFormat="1" ht="12" customHeight="1">
      <c r="A25" s="68"/>
      <c r="B25" s="69" t="s">
        <v>30</v>
      </c>
      <c r="C25" s="70">
        <v>9077907</v>
      </c>
      <c r="D25" s="71">
        <f aca="true" t="shared" si="5" ref="D25:E41">H25+L25+N25+J25</f>
        <v>7651000</v>
      </c>
      <c r="E25" s="72">
        <f t="shared" si="5"/>
        <v>7009679</v>
      </c>
      <c r="F25" s="80">
        <f t="shared" si="3"/>
        <v>77.21690693680823</v>
      </c>
      <c r="G25" s="74">
        <f t="shared" si="4"/>
        <v>91.6178146647497</v>
      </c>
      <c r="H25" s="75">
        <v>7651000</v>
      </c>
      <c r="I25" s="76">
        <v>7009679</v>
      </c>
      <c r="J25" s="75"/>
      <c r="K25" s="76"/>
      <c r="L25" s="75"/>
      <c r="M25" s="76"/>
      <c r="N25" s="75"/>
      <c r="O25" s="77"/>
      <c r="P25" s="78"/>
    </row>
    <row r="26" spans="1:16" s="79" customFormat="1" ht="12" customHeight="1">
      <c r="A26" s="68"/>
      <c r="B26" s="69" t="s">
        <v>38</v>
      </c>
      <c r="C26" s="70">
        <v>849800</v>
      </c>
      <c r="D26" s="71">
        <f t="shared" si="5"/>
        <v>3356800</v>
      </c>
      <c r="E26" s="72">
        <f t="shared" si="5"/>
        <v>256800</v>
      </c>
      <c r="F26" s="80">
        <f t="shared" si="3"/>
        <v>30.218875029418683</v>
      </c>
      <c r="G26" s="74">
        <f t="shared" si="4"/>
        <v>7.650142993326978</v>
      </c>
      <c r="H26" s="75">
        <v>3356800</v>
      </c>
      <c r="I26" s="76">
        <v>256800</v>
      </c>
      <c r="J26" s="75"/>
      <c r="K26" s="76"/>
      <c r="L26" s="75"/>
      <c r="M26" s="76"/>
      <c r="N26" s="75"/>
      <c r="O26" s="85"/>
      <c r="P26" s="78"/>
    </row>
    <row r="27" spans="1:16" s="67" customFormat="1" ht="26.25" customHeight="1">
      <c r="A27" s="86" t="s">
        <v>39</v>
      </c>
      <c r="B27" s="57" t="s">
        <v>40</v>
      </c>
      <c r="C27" s="58">
        <f>C28+C29+C30</f>
        <v>2094253</v>
      </c>
      <c r="D27" s="59">
        <f t="shared" si="5"/>
        <v>3799410</v>
      </c>
      <c r="E27" s="60">
        <f>I27+M27+O27+K27</f>
        <v>2745240</v>
      </c>
      <c r="F27" s="87">
        <f t="shared" si="3"/>
        <v>131.08444872706403</v>
      </c>
      <c r="G27" s="62">
        <f t="shared" si="4"/>
        <v>72.2543763373787</v>
      </c>
      <c r="H27" s="63">
        <f>SUM(H28:H31)</f>
        <v>3067700</v>
      </c>
      <c r="I27" s="64">
        <f>SUM(I28:I31)</f>
        <v>2017847</v>
      </c>
      <c r="J27" s="63">
        <f>SUM(J28:J30)</f>
        <v>200000</v>
      </c>
      <c r="K27" s="64">
        <f>SUM(K28:K30)</f>
        <v>195684</v>
      </c>
      <c r="L27" s="63">
        <f>L28</f>
        <v>16600</v>
      </c>
      <c r="M27" s="64">
        <f>M28</f>
        <v>16599</v>
      </c>
      <c r="N27" s="63">
        <f>SUM(N28:N29)</f>
        <v>515110</v>
      </c>
      <c r="O27" s="88">
        <f>SUM(O28:O29)</f>
        <v>515110</v>
      </c>
      <c r="P27" s="66"/>
    </row>
    <row r="28" spans="1:16" s="79" customFormat="1" ht="12.75" customHeight="1">
      <c r="A28" s="68"/>
      <c r="B28" s="69" t="s">
        <v>23</v>
      </c>
      <c r="C28" s="70">
        <v>1802617</v>
      </c>
      <c r="D28" s="71">
        <f t="shared" si="5"/>
        <v>3379410</v>
      </c>
      <c r="E28" s="72">
        <f t="shared" si="5"/>
        <v>2426532</v>
      </c>
      <c r="F28" s="80">
        <f t="shared" si="3"/>
        <v>134.61162299035237</v>
      </c>
      <c r="G28" s="74">
        <f t="shared" si="4"/>
        <v>71.80342130726962</v>
      </c>
      <c r="H28" s="75">
        <v>2687700</v>
      </c>
      <c r="I28" s="76">
        <v>1739139</v>
      </c>
      <c r="J28" s="75">
        <v>200000</v>
      </c>
      <c r="K28" s="76">
        <v>195684</v>
      </c>
      <c r="L28" s="75">
        <v>16600</v>
      </c>
      <c r="M28" s="76">
        <v>16599</v>
      </c>
      <c r="N28" s="75">
        <v>475110</v>
      </c>
      <c r="O28" s="77">
        <v>475110</v>
      </c>
      <c r="P28" s="78"/>
    </row>
    <row r="29" spans="1:16" s="79" customFormat="1" ht="12.75" customHeight="1">
      <c r="A29" s="68"/>
      <c r="B29" s="69" t="s">
        <v>37</v>
      </c>
      <c r="C29" s="70">
        <v>3628</v>
      </c>
      <c r="D29" s="71">
        <f t="shared" si="5"/>
        <v>40000</v>
      </c>
      <c r="E29" s="72">
        <f t="shared" si="5"/>
        <v>40000</v>
      </c>
      <c r="F29" s="80">
        <f t="shared" si="3"/>
        <v>1102.5358324145534</v>
      </c>
      <c r="G29" s="74">
        <f>E29/D29*100</f>
        <v>100</v>
      </c>
      <c r="H29" s="75"/>
      <c r="I29" s="76"/>
      <c r="J29" s="75"/>
      <c r="K29" s="76"/>
      <c r="L29" s="75"/>
      <c r="M29" s="76"/>
      <c r="N29" s="75">
        <v>40000</v>
      </c>
      <c r="O29" s="77">
        <v>40000</v>
      </c>
      <c r="P29" s="78"/>
    </row>
    <row r="30" spans="1:16" s="79" customFormat="1" ht="12.75" customHeight="1">
      <c r="A30" s="68"/>
      <c r="B30" s="69" t="s">
        <v>30</v>
      </c>
      <c r="C30" s="70">
        <v>288008</v>
      </c>
      <c r="D30" s="71">
        <f t="shared" si="5"/>
        <v>380000</v>
      </c>
      <c r="E30" s="72">
        <f t="shared" si="5"/>
        <v>278708</v>
      </c>
      <c r="F30" s="80">
        <f t="shared" si="3"/>
        <v>96.77092302991583</v>
      </c>
      <c r="G30" s="74">
        <f>E30/D30*100</f>
        <v>73.34421052631579</v>
      </c>
      <c r="H30" s="75">
        <v>380000</v>
      </c>
      <c r="I30" s="76">
        <v>278708</v>
      </c>
      <c r="J30" s="75"/>
      <c r="K30" s="76"/>
      <c r="L30" s="75"/>
      <c r="M30" s="76"/>
      <c r="N30" s="75"/>
      <c r="O30" s="85"/>
      <c r="P30" s="78"/>
    </row>
    <row r="31" spans="1:16" s="79" customFormat="1" ht="12.75" customHeight="1" hidden="1">
      <c r="A31" s="68"/>
      <c r="B31" s="69" t="s">
        <v>38</v>
      </c>
      <c r="C31" s="70"/>
      <c r="D31" s="71">
        <f t="shared" si="5"/>
        <v>0</v>
      </c>
      <c r="E31" s="72">
        <f t="shared" si="5"/>
        <v>0</v>
      </c>
      <c r="F31" s="89" t="s">
        <v>25</v>
      </c>
      <c r="G31" s="81" t="s">
        <v>25</v>
      </c>
      <c r="H31" s="75"/>
      <c r="I31" s="76"/>
      <c r="J31" s="75"/>
      <c r="K31" s="76"/>
      <c r="L31" s="75"/>
      <c r="M31" s="76"/>
      <c r="N31" s="75"/>
      <c r="O31" s="85"/>
      <c r="P31" s="78"/>
    </row>
    <row r="32" spans="1:16" s="67" customFormat="1" ht="31.5" customHeight="1">
      <c r="A32" s="86" t="s">
        <v>41</v>
      </c>
      <c r="B32" s="90" t="s">
        <v>42</v>
      </c>
      <c r="C32" s="58">
        <f>C33+C34+C35</f>
        <v>27104458</v>
      </c>
      <c r="D32" s="59">
        <f t="shared" si="5"/>
        <v>32238057</v>
      </c>
      <c r="E32" s="60">
        <f t="shared" si="5"/>
        <v>30589484</v>
      </c>
      <c r="F32" s="61">
        <f>E32/C32*100</f>
        <v>112.85775941359906</v>
      </c>
      <c r="G32" s="62">
        <f t="shared" si="4"/>
        <v>94.88625198472724</v>
      </c>
      <c r="H32" s="63">
        <f>SUM(H33:H35)</f>
        <v>26610894</v>
      </c>
      <c r="I32" s="64">
        <f>SUM(I33:I35)</f>
        <v>25051209</v>
      </c>
      <c r="J32" s="63">
        <f>J33+J34+J35</f>
        <v>4548137</v>
      </c>
      <c r="K32" s="64">
        <f>K33+K34+K35</f>
        <v>4459257</v>
      </c>
      <c r="L32" s="63">
        <f>L33+L34+L35</f>
        <v>770400</v>
      </c>
      <c r="M32" s="64">
        <f>M33+M34+M35</f>
        <v>770400</v>
      </c>
      <c r="N32" s="63">
        <f>N33+N34+N35</f>
        <v>308626</v>
      </c>
      <c r="O32" s="88">
        <f>SUM(O33:O33)</f>
        <v>308618</v>
      </c>
      <c r="P32" s="66"/>
    </row>
    <row r="33" spans="1:16" s="79" customFormat="1" ht="12.75" customHeight="1">
      <c r="A33" s="68"/>
      <c r="B33" s="69" t="s">
        <v>23</v>
      </c>
      <c r="C33" s="70">
        <v>26216738</v>
      </c>
      <c r="D33" s="71">
        <f t="shared" si="5"/>
        <v>30436432</v>
      </c>
      <c r="E33" s="72">
        <f t="shared" si="5"/>
        <v>29118117</v>
      </c>
      <c r="F33" s="80">
        <f>E33/C33*100</f>
        <v>111.06689550774776</v>
      </c>
      <c r="G33" s="74">
        <f t="shared" si="4"/>
        <v>95.66862830702364</v>
      </c>
      <c r="H33" s="75">
        <v>24809269</v>
      </c>
      <c r="I33" s="76">
        <v>23579842</v>
      </c>
      <c r="J33" s="75">
        <v>4548137</v>
      </c>
      <c r="K33" s="76">
        <v>4459257</v>
      </c>
      <c r="L33" s="75">
        <v>770400</v>
      </c>
      <c r="M33" s="76">
        <v>770400</v>
      </c>
      <c r="N33" s="75">
        <v>308626</v>
      </c>
      <c r="O33" s="77">
        <v>308618</v>
      </c>
      <c r="P33" s="78"/>
    </row>
    <row r="34" spans="1:16" s="79" customFormat="1" ht="11.25" customHeight="1">
      <c r="A34" s="68"/>
      <c r="B34" s="69" t="s">
        <v>37</v>
      </c>
      <c r="C34" s="70">
        <v>441553</v>
      </c>
      <c r="D34" s="71">
        <f t="shared" si="5"/>
        <v>766625</v>
      </c>
      <c r="E34" s="72">
        <f t="shared" si="5"/>
        <v>543205</v>
      </c>
      <c r="F34" s="80">
        <f>E34/C34*100</f>
        <v>123.02147194108069</v>
      </c>
      <c r="G34" s="74">
        <f t="shared" si="4"/>
        <v>70.85667699331485</v>
      </c>
      <c r="H34" s="75">
        <v>766625</v>
      </c>
      <c r="I34" s="76">
        <v>543205</v>
      </c>
      <c r="J34" s="75"/>
      <c r="K34" s="76"/>
      <c r="L34" s="75"/>
      <c r="M34" s="76"/>
      <c r="N34" s="75"/>
      <c r="O34" s="77"/>
      <c r="P34" s="78"/>
    </row>
    <row r="35" spans="1:16" s="79" customFormat="1" ht="14.25" customHeight="1">
      <c r="A35" s="91"/>
      <c r="B35" s="92" t="s">
        <v>43</v>
      </c>
      <c r="C35" s="93">
        <v>446167</v>
      </c>
      <c r="D35" s="94">
        <f t="shared" si="5"/>
        <v>1035000</v>
      </c>
      <c r="E35" s="95">
        <f t="shared" si="5"/>
        <v>928162</v>
      </c>
      <c r="F35" s="73">
        <f>E35/C35*100</f>
        <v>208.03017704133205</v>
      </c>
      <c r="G35" s="96">
        <f>E35/D35*100</f>
        <v>89.67748792270531</v>
      </c>
      <c r="H35" s="97">
        <v>1035000</v>
      </c>
      <c r="I35" s="98">
        <v>928162</v>
      </c>
      <c r="J35" s="97"/>
      <c r="K35" s="98"/>
      <c r="L35" s="97"/>
      <c r="M35" s="98"/>
      <c r="N35" s="97"/>
      <c r="O35" s="85"/>
      <c r="P35" s="78"/>
    </row>
    <row r="36" spans="1:16" s="67" customFormat="1" ht="104.25" customHeight="1">
      <c r="A36" s="82" t="s">
        <v>44</v>
      </c>
      <c r="B36" s="57" t="s">
        <v>45</v>
      </c>
      <c r="C36" s="58">
        <f>SUM(C37)</f>
        <v>139594</v>
      </c>
      <c r="D36" s="59">
        <f>H36+L36+N36+J36</f>
        <v>15917</v>
      </c>
      <c r="E36" s="60">
        <f t="shared" si="5"/>
        <v>15664</v>
      </c>
      <c r="F36" s="61">
        <f>E36/C36*100</f>
        <v>11.221112655271718</v>
      </c>
      <c r="G36" s="62">
        <f t="shared" si="4"/>
        <v>98.41050449205252</v>
      </c>
      <c r="H36" s="63"/>
      <c r="I36" s="64"/>
      <c r="J36" s="63"/>
      <c r="K36" s="64"/>
      <c r="L36" s="63">
        <f>SUM(L37)</f>
        <v>15917</v>
      </c>
      <c r="M36" s="64">
        <f>SUM(M37)</f>
        <v>15664</v>
      </c>
      <c r="N36" s="63"/>
      <c r="O36" s="65"/>
      <c r="P36" s="66"/>
    </row>
    <row r="37" spans="1:16" s="79" customFormat="1" ht="12.75" customHeight="1">
      <c r="A37" s="68"/>
      <c r="B37" s="69" t="s">
        <v>23</v>
      </c>
      <c r="C37" s="70">
        <v>139594</v>
      </c>
      <c r="D37" s="71">
        <f t="shared" si="5"/>
        <v>15917</v>
      </c>
      <c r="E37" s="72">
        <f t="shared" si="5"/>
        <v>15664</v>
      </c>
      <c r="F37" s="80"/>
      <c r="G37" s="74"/>
      <c r="H37" s="75"/>
      <c r="I37" s="76"/>
      <c r="J37" s="75"/>
      <c r="K37" s="76"/>
      <c r="L37" s="75">
        <v>15917</v>
      </c>
      <c r="M37" s="76">
        <v>15664</v>
      </c>
      <c r="N37" s="75"/>
      <c r="O37" s="77"/>
      <c r="P37" s="78"/>
    </row>
    <row r="38" spans="1:16" s="67" customFormat="1" ht="27.75" customHeight="1" hidden="1">
      <c r="A38" s="82" t="s">
        <v>46</v>
      </c>
      <c r="B38" s="57" t="s">
        <v>47</v>
      </c>
      <c r="C38" s="58">
        <f>C39</f>
        <v>0</v>
      </c>
      <c r="D38" s="59">
        <f>H38+L38+N38+J38</f>
        <v>0</v>
      </c>
      <c r="E38" s="60">
        <f>I38+M38+O38+K38</f>
        <v>0</v>
      </c>
      <c r="F38" s="99" t="s">
        <v>25</v>
      </c>
      <c r="G38" s="100" t="s">
        <v>25</v>
      </c>
      <c r="H38" s="63"/>
      <c r="I38" s="64"/>
      <c r="J38" s="63"/>
      <c r="K38" s="64"/>
      <c r="L38" s="63"/>
      <c r="M38" s="64"/>
      <c r="N38" s="63">
        <f>SUM(N39)</f>
        <v>0</v>
      </c>
      <c r="O38" s="65">
        <f>SUM(O39)</f>
        <v>0</v>
      </c>
      <c r="P38" s="66"/>
    </row>
    <row r="39" spans="1:16" s="79" customFormat="1" ht="12.75" customHeight="1" hidden="1">
      <c r="A39" s="68"/>
      <c r="B39" s="69" t="s">
        <v>23</v>
      </c>
      <c r="C39" s="70">
        <v>0</v>
      </c>
      <c r="D39" s="71">
        <f>H39+L39+N39+J39</f>
        <v>0</v>
      </c>
      <c r="E39" s="72">
        <f>I39+M39+O39+K39</f>
        <v>0</v>
      </c>
      <c r="F39" s="80"/>
      <c r="G39" s="74"/>
      <c r="H39" s="75"/>
      <c r="I39" s="76"/>
      <c r="J39" s="75"/>
      <c r="K39" s="76"/>
      <c r="L39" s="75"/>
      <c r="M39" s="76"/>
      <c r="N39" s="75"/>
      <c r="O39" s="77"/>
      <c r="P39" s="78"/>
    </row>
    <row r="40" spans="1:16" s="67" customFormat="1" ht="63.75">
      <c r="A40" s="82" t="s">
        <v>48</v>
      </c>
      <c r="B40" s="57" t="s">
        <v>49</v>
      </c>
      <c r="C40" s="58">
        <f>SUM(C41:C43)</f>
        <v>7263555</v>
      </c>
      <c r="D40" s="59">
        <f t="shared" si="5"/>
        <v>10262791</v>
      </c>
      <c r="E40" s="60">
        <f t="shared" si="5"/>
        <v>9747179</v>
      </c>
      <c r="F40" s="101">
        <f>E40/C40*100</f>
        <v>134.1929537258271</v>
      </c>
      <c r="G40" s="62">
        <f aca="true" t="shared" si="6" ref="G40:G46">E40/D40*100</f>
        <v>94.9759086003018</v>
      </c>
      <c r="H40" s="63">
        <f aca="true" t="shared" si="7" ref="H40:O40">SUM(H41:H43)</f>
        <v>578000</v>
      </c>
      <c r="I40" s="64">
        <f t="shared" si="7"/>
        <v>62584</v>
      </c>
      <c r="J40" s="63">
        <f t="shared" si="7"/>
        <v>1490500</v>
      </c>
      <c r="K40" s="64">
        <f t="shared" si="7"/>
        <v>1490500</v>
      </c>
      <c r="L40" s="63">
        <f t="shared" si="7"/>
        <v>8000</v>
      </c>
      <c r="M40" s="64">
        <f t="shared" si="7"/>
        <v>7999</v>
      </c>
      <c r="N40" s="63">
        <f t="shared" si="7"/>
        <v>8186291</v>
      </c>
      <c r="O40" s="65">
        <f t="shared" si="7"/>
        <v>8186096</v>
      </c>
      <c r="P40" s="66"/>
    </row>
    <row r="41" spans="1:16" s="79" customFormat="1" ht="12.75" customHeight="1">
      <c r="A41" s="68"/>
      <c r="B41" s="69" t="s">
        <v>50</v>
      </c>
      <c r="C41" s="70">
        <v>6899555</v>
      </c>
      <c r="D41" s="71">
        <f t="shared" si="5"/>
        <v>8757252</v>
      </c>
      <c r="E41" s="72">
        <f t="shared" si="5"/>
        <v>8241714</v>
      </c>
      <c r="F41" s="80">
        <f>E41/C41*100</f>
        <v>119.45283427699323</v>
      </c>
      <c r="G41" s="74">
        <f>E41/D41*100</f>
        <v>94.11301627496846</v>
      </c>
      <c r="H41" s="75">
        <v>561700</v>
      </c>
      <c r="I41" s="76">
        <v>46358</v>
      </c>
      <c r="J41" s="75">
        <v>753755</v>
      </c>
      <c r="K41" s="76">
        <v>753755</v>
      </c>
      <c r="L41" s="75">
        <v>8000</v>
      </c>
      <c r="M41" s="76">
        <v>7999</v>
      </c>
      <c r="N41" s="75">
        <v>7433797</v>
      </c>
      <c r="O41" s="77">
        <v>7433602</v>
      </c>
      <c r="P41" s="78"/>
    </row>
    <row r="42" spans="1:16" s="79" customFormat="1" ht="12.75" customHeight="1">
      <c r="A42" s="68"/>
      <c r="B42" s="69" t="s">
        <v>37</v>
      </c>
      <c r="C42" s="70">
        <v>154000</v>
      </c>
      <c r="D42" s="71">
        <f>H42+L42+N42+J42</f>
        <v>363345</v>
      </c>
      <c r="E42" s="72">
        <f>I42+M42+O42+K42</f>
        <v>363271</v>
      </c>
      <c r="F42" s="80">
        <f>E42/C42*100</f>
        <v>235.89025974025972</v>
      </c>
      <c r="G42" s="74">
        <f>E42/D42*100</f>
        <v>99.97963368148729</v>
      </c>
      <c r="H42" s="75">
        <v>16300</v>
      </c>
      <c r="I42" s="76">
        <v>16226</v>
      </c>
      <c r="J42" s="75">
        <v>336745</v>
      </c>
      <c r="K42" s="76">
        <v>336745</v>
      </c>
      <c r="L42" s="75"/>
      <c r="M42" s="76"/>
      <c r="N42" s="75">
        <v>10300</v>
      </c>
      <c r="O42" s="77">
        <v>10300</v>
      </c>
      <c r="P42" s="78"/>
    </row>
    <row r="43" spans="1:16" s="79" customFormat="1" ht="12">
      <c r="A43" s="68"/>
      <c r="B43" s="102" t="s">
        <v>30</v>
      </c>
      <c r="C43" s="103">
        <v>210000</v>
      </c>
      <c r="D43" s="71">
        <f>H43+J43+L43+N43</f>
        <v>1142194</v>
      </c>
      <c r="E43" s="72">
        <f>I43+K43+M43+O43</f>
        <v>1142194</v>
      </c>
      <c r="F43" s="73">
        <f>E43/C43*100</f>
        <v>543.9019047619047</v>
      </c>
      <c r="G43" s="74">
        <f>E43/D43*100</f>
        <v>100</v>
      </c>
      <c r="H43" s="97"/>
      <c r="I43" s="98"/>
      <c r="J43" s="97">
        <v>400000</v>
      </c>
      <c r="K43" s="98">
        <v>400000</v>
      </c>
      <c r="L43" s="97"/>
      <c r="M43" s="98"/>
      <c r="N43" s="97">
        <v>742194</v>
      </c>
      <c r="O43" s="85">
        <v>742194</v>
      </c>
      <c r="P43" s="78"/>
    </row>
    <row r="44" spans="1:16" s="67" customFormat="1" ht="135.75" customHeight="1">
      <c r="A44" s="82" t="s">
        <v>51</v>
      </c>
      <c r="B44" s="104" t="s">
        <v>52</v>
      </c>
      <c r="C44" s="58">
        <f>SUM(C45)</f>
        <v>525856</v>
      </c>
      <c r="D44" s="59">
        <f aca="true" t="shared" si="8" ref="D44:E60">H44+L44+N44+J44</f>
        <v>607000</v>
      </c>
      <c r="E44" s="60">
        <f t="shared" si="8"/>
        <v>545091</v>
      </c>
      <c r="F44" s="61">
        <f>E44/C44*100</f>
        <v>103.6578454938234</v>
      </c>
      <c r="G44" s="105">
        <f t="shared" si="6"/>
        <v>89.800823723229</v>
      </c>
      <c r="H44" s="106">
        <f>H45</f>
        <v>607000</v>
      </c>
      <c r="I44" s="107">
        <f>I45</f>
        <v>545091</v>
      </c>
      <c r="J44" s="106"/>
      <c r="K44" s="107"/>
      <c r="L44" s="106"/>
      <c r="M44" s="107"/>
      <c r="N44" s="106"/>
      <c r="O44" s="88"/>
      <c r="P44" s="66"/>
    </row>
    <row r="45" spans="1:16" s="79" customFormat="1" ht="12">
      <c r="A45" s="68"/>
      <c r="B45" s="69" t="s">
        <v>50</v>
      </c>
      <c r="C45" s="70">
        <v>525856</v>
      </c>
      <c r="D45" s="94">
        <f t="shared" si="8"/>
        <v>607000</v>
      </c>
      <c r="E45" s="95">
        <f t="shared" si="8"/>
        <v>545091</v>
      </c>
      <c r="F45" s="108"/>
      <c r="G45" s="96"/>
      <c r="H45" s="75">
        <v>607000</v>
      </c>
      <c r="I45" s="76">
        <v>545091</v>
      </c>
      <c r="J45" s="75"/>
      <c r="K45" s="76"/>
      <c r="L45" s="75"/>
      <c r="M45" s="76"/>
      <c r="N45" s="75"/>
      <c r="O45" s="77"/>
      <c r="P45" s="78"/>
    </row>
    <row r="46" spans="1:16" s="67" customFormat="1" ht="33" customHeight="1">
      <c r="A46" s="82" t="s">
        <v>53</v>
      </c>
      <c r="B46" s="57" t="s">
        <v>54</v>
      </c>
      <c r="C46" s="58">
        <f>C47+C48</f>
        <v>2375307</v>
      </c>
      <c r="D46" s="59">
        <f t="shared" si="8"/>
        <v>3103000</v>
      </c>
      <c r="E46" s="60">
        <f t="shared" si="8"/>
        <v>2473971</v>
      </c>
      <c r="F46" s="61">
        <f>E46/C46*100</f>
        <v>104.15373675907998</v>
      </c>
      <c r="G46" s="62">
        <f t="shared" si="6"/>
        <v>79.72835965194972</v>
      </c>
      <c r="H46" s="63">
        <f>H47+H48</f>
        <v>3103000</v>
      </c>
      <c r="I46" s="64">
        <f>I47+I48</f>
        <v>2473971</v>
      </c>
      <c r="J46" s="63"/>
      <c r="K46" s="64"/>
      <c r="L46" s="63"/>
      <c r="M46" s="64"/>
      <c r="N46" s="63"/>
      <c r="O46" s="65"/>
      <c r="P46" s="66"/>
    </row>
    <row r="47" spans="1:15" s="78" customFormat="1" ht="12" customHeight="1">
      <c r="A47" s="68"/>
      <c r="B47" s="69" t="s">
        <v>23</v>
      </c>
      <c r="C47" s="70">
        <v>2375307</v>
      </c>
      <c r="D47" s="71">
        <f t="shared" si="8"/>
        <v>3103000</v>
      </c>
      <c r="E47" s="72">
        <f t="shared" si="8"/>
        <v>2473971</v>
      </c>
      <c r="F47" s="109"/>
      <c r="G47" s="74"/>
      <c r="H47" s="75">
        <v>3103000</v>
      </c>
      <c r="I47" s="76">
        <v>2473971</v>
      </c>
      <c r="J47" s="75"/>
      <c r="K47" s="76"/>
      <c r="L47" s="75"/>
      <c r="M47" s="76"/>
      <c r="N47" s="75"/>
      <c r="O47" s="77"/>
    </row>
    <row r="48" spans="1:16" s="120" customFormat="1" ht="12.75" customHeight="1" hidden="1">
      <c r="A48" s="110"/>
      <c r="B48" s="111" t="s">
        <v>37</v>
      </c>
      <c r="C48" s="112"/>
      <c r="D48" s="113">
        <f t="shared" si="8"/>
        <v>0</v>
      </c>
      <c r="E48" s="114">
        <f t="shared" si="8"/>
        <v>0</v>
      </c>
      <c r="F48" s="101" t="e">
        <f>E48/C48*100</f>
        <v>#DIV/0!</v>
      </c>
      <c r="G48" s="115"/>
      <c r="H48" s="116"/>
      <c r="I48" s="117"/>
      <c r="J48" s="116"/>
      <c r="K48" s="117"/>
      <c r="L48" s="116"/>
      <c r="M48" s="117"/>
      <c r="N48" s="116"/>
      <c r="O48" s="118"/>
      <c r="P48" s="119"/>
    </row>
    <row r="49" spans="1:16" s="67" customFormat="1" ht="20.25" customHeight="1">
      <c r="A49" s="82" t="s">
        <v>55</v>
      </c>
      <c r="B49" s="57" t="s">
        <v>56</v>
      </c>
      <c r="C49" s="121">
        <v>2504940</v>
      </c>
      <c r="D49" s="63">
        <f t="shared" si="8"/>
        <v>3630664</v>
      </c>
      <c r="E49" s="60">
        <f t="shared" si="8"/>
        <v>1543618</v>
      </c>
      <c r="F49" s="61">
        <f>E49/C49*100</f>
        <v>61.622953044783515</v>
      </c>
      <c r="G49" s="62">
        <f aca="true" t="shared" si="9" ref="G49:G56">E49/D49*100</f>
        <v>42.51613478966933</v>
      </c>
      <c r="H49" s="122">
        <f>SUM(H50:H51)</f>
        <v>2087046</v>
      </c>
      <c r="I49" s="123"/>
      <c r="J49" s="122">
        <f>J50</f>
        <v>1543618</v>
      </c>
      <c r="K49" s="123">
        <f>K50</f>
        <v>1543618</v>
      </c>
      <c r="L49" s="122"/>
      <c r="M49" s="64"/>
      <c r="N49" s="63"/>
      <c r="O49" s="65"/>
      <c r="P49" s="66"/>
    </row>
    <row r="50" spans="1:16" s="79" customFormat="1" ht="12" customHeight="1">
      <c r="A50" s="68"/>
      <c r="B50" s="69" t="s">
        <v>23</v>
      </c>
      <c r="C50" s="124">
        <v>2504940</v>
      </c>
      <c r="D50" s="75">
        <f>H50+L50+N50+J50</f>
        <v>3532611</v>
      </c>
      <c r="E50" s="72">
        <f>I50+M50+O50+K50</f>
        <v>1543618</v>
      </c>
      <c r="F50" s="80">
        <f>E50/C50*100</f>
        <v>61.622953044783515</v>
      </c>
      <c r="G50" s="74">
        <f>E50/D50*100</f>
        <v>43.69623488122525</v>
      </c>
      <c r="H50" s="75">
        <v>1988993</v>
      </c>
      <c r="I50" s="76"/>
      <c r="J50" s="75">
        <v>1543618</v>
      </c>
      <c r="K50" s="76">
        <v>1543618</v>
      </c>
      <c r="L50" s="75"/>
      <c r="M50" s="76"/>
      <c r="N50" s="75"/>
      <c r="O50" s="77"/>
      <c r="P50" s="78"/>
    </row>
    <row r="51" spans="1:15" ht="12" customHeight="1">
      <c r="A51" s="125"/>
      <c r="B51" s="92" t="s">
        <v>30</v>
      </c>
      <c r="C51" s="126"/>
      <c r="D51" s="97">
        <f>H51+L51+N51+J51</f>
        <v>98053</v>
      </c>
      <c r="E51" s="95"/>
      <c r="F51" s="73"/>
      <c r="G51" s="127"/>
      <c r="H51" s="128">
        <v>98053</v>
      </c>
      <c r="I51" s="129"/>
      <c r="J51" s="130"/>
      <c r="K51" s="131"/>
      <c r="L51" s="130"/>
      <c r="M51" s="132"/>
      <c r="N51" s="133"/>
      <c r="O51" s="134"/>
    </row>
    <row r="52" spans="1:16" s="67" customFormat="1" ht="31.5" customHeight="1">
      <c r="A52" s="82" t="s">
        <v>57</v>
      </c>
      <c r="B52" s="57" t="s">
        <v>58</v>
      </c>
      <c r="C52" s="58">
        <f>SUM(C53:C55)</f>
        <v>109862426</v>
      </c>
      <c r="D52" s="59">
        <f t="shared" si="8"/>
        <v>121291237</v>
      </c>
      <c r="E52" s="60">
        <f t="shared" si="8"/>
        <v>120558423</v>
      </c>
      <c r="F52" s="61">
        <f>E52/C52*100</f>
        <v>109.73580994834393</v>
      </c>
      <c r="G52" s="62">
        <f t="shared" si="9"/>
        <v>99.39582279963061</v>
      </c>
      <c r="H52" s="63">
        <f>SUM(H53:H55)</f>
        <v>72146621</v>
      </c>
      <c r="I52" s="64">
        <f>SUM(I53:I55)</f>
        <v>71524203</v>
      </c>
      <c r="J52" s="63">
        <f>SUM(J53:J55)</f>
        <v>49137516</v>
      </c>
      <c r="K52" s="64">
        <f>SUM(K53:K55)</f>
        <v>49027120</v>
      </c>
      <c r="L52" s="63">
        <f>L53</f>
        <v>7100</v>
      </c>
      <c r="M52" s="64">
        <f>M53</f>
        <v>7100</v>
      </c>
      <c r="N52" s="63"/>
      <c r="O52" s="65"/>
      <c r="P52" s="66"/>
    </row>
    <row r="53" spans="1:16" s="79" customFormat="1" ht="11.25" customHeight="1">
      <c r="A53" s="68"/>
      <c r="B53" s="69" t="s">
        <v>23</v>
      </c>
      <c r="C53" s="70">
        <v>106483831</v>
      </c>
      <c r="D53" s="71">
        <f t="shared" si="8"/>
        <v>114849730</v>
      </c>
      <c r="E53" s="72">
        <f t="shared" si="8"/>
        <v>114608534</v>
      </c>
      <c r="F53" s="80">
        <f>E53/C53*100</f>
        <v>107.62998750486352</v>
      </c>
      <c r="G53" s="74">
        <f t="shared" si="9"/>
        <v>99.78998992857885</v>
      </c>
      <c r="H53" s="75">
        <v>68084346</v>
      </c>
      <c r="I53" s="76">
        <v>67893085</v>
      </c>
      <c r="J53" s="75">
        <v>46758284</v>
      </c>
      <c r="K53" s="76">
        <v>46708349</v>
      </c>
      <c r="L53" s="75">
        <v>7100</v>
      </c>
      <c r="M53" s="76">
        <v>7100</v>
      </c>
      <c r="N53" s="75"/>
      <c r="O53" s="77"/>
      <c r="P53" s="78"/>
    </row>
    <row r="54" spans="1:16" s="79" customFormat="1" ht="12" customHeight="1">
      <c r="A54" s="68"/>
      <c r="B54" s="69" t="s">
        <v>24</v>
      </c>
      <c r="C54" s="70">
        <v>165329</v>
      </c>
      <c r="D54" s="71">
        <f>H54+L54+N54+J54</f>
        <v>161128</v>
      </c>
      <c r="E54" s="72">
        <f>I54+M54+O54+K54</f>
        <v>161124</v>
      </c>
      <c r="F54" s="80">
        <f>E54/C54*100</f>
        <v>97.45658656376074</v>
      </c>
      <c r="G54" s="74">
        <f>E54/D54*100</f>
        <v>99.99751750161361</v>
      </c>
      <c r="H54" s="75">
        <v>40600</v>
      </c>
      <c r="I54" s="76">
        <v>40597</v>
      </c>
      <c r="J54" s="75">
        <v>120528</v>
      </c>
      <c r="K54" s="76">
        <v>120527</v>
      </c>
      <c r="L54" s="75"/>
      <c r="M54" s="76"/>
      <c r="N54" s="75"/>
      <c r="O54" s="77"/>
      <c r="P54" s="78"/>
    </row>
    <row r="55" spans="1:16" s="79" customFormat="1" ht="12" customHeight="1">
      <c r="A55" s="68"/>
      <c r="B55" s="69" t="s">
        <v>30</v>
      </c>
      <c r="C55" s="70">
        <v>3213266</v>
      </c>
      <c r="D55" s="71">
        <f t="shared" si="8"/>
        <v>6280379</v>
      </c>
      <c r="E55" s="72">
        <f t="shared" si="8"/>
        <v>5788765</v>
      </c>
      <c r="F55" s="80">
        <f>E55/C55*100</f>
        <v>180.15206335236485</v>
      </c>
      <c r="G55" s="74">
        <f t="shared" si="9"/>
        <v>92.17222400113114</v>
      </c>
      <c r="H55" s="75">
        <v>4021675</v>
      </c>
      <c r="I55" s="76">
        <v>3590521</v>
      </c>
      <c r="J55" s="75">
        <v>2258704</v>
      </c>
      <c r="K55" s="76">
        <v>2198244</v>
      </c>
      <c r="L55" s="75"/>
      <c r="M55" s="76"/>
      <c r="N55" s="75"/>
      <c r="O55" s="77"/>
      <c r="P55" s="78"/>
    </row>
    <row r="56" spans="1:16" s="67" customFormat="1" ht="27" customHeight="1">
      <c r="A56" s="82" t="s">
        <v>59</v>
      </c>
      <c r="B56" s="57" t="s">
        <v>60</v>
      </c>
      <c r="C56" s="58">
        <f>SUM(C57)</f>
        <v>39081</v>
      </c>
      <c r="D56" s="59">
        <f t="shared" si="8"/>
        <v>46060</v>
      </c>
      <c r="E56" s="60">
        <f t="shared" si="8"/>
        <v>46058</v>
      </c>
      <c r="F56" s="61">
        <f>E56/C56*100</f>
        <v>117.85266497786648</v>
      </c>
      <c r="G56" s="62">
        <f t="shared" si="9"/>
        <v>99.99565783760312</v>
      </c>
      <c r="H56" s="63">
        <f>SUM(H57)</f>
        <v>46060</v>
      </c>
      <c r="I56" s="64">
        <f>SUM(I57)</f>
        <v>46058</v>
      </c>
      <c r="J56" s="63"/>
      <c r="K56" s="64"/>
      <c r="L56" s="63"/>
      <c r="M56" s="64"/>
      <c r="N56" s="63"/>
      <c r="O56" s="65"/>
      <c r="P56" s="66"/>
    </row>
    <row r="57" spans="1:16" s="79" customFormat="1" ht="12" customHeight="1">
      <c r="A57" s="68"/>
      <c r="B57" s="102" t="s">
        <v>23</v>
      </c>
      <c r="C57" s="93">
        <v>39081</v>
      </c>
      <c r="D57" s="94">
        <f t="shared" si="8"/>
        <v>46060</v>
      </c>
      <c r="E57" s="95">
        <f t="shared" si="8"/>
        <v>46058</v>
      </c>
      <c r="F57" s="73"/>
      <c r="G57" s="135"/>
      <c r="H57" s="97">
        <v>46060</v>
      </c>
      <c r="I57" s="98">
        <v>46058</v>
      </c>
      <c r="J57" s="97"/>
      <c r="K57" s="98"/>
      <c r="L57" s="97"/>
      <c r="M57" s="98"/>
      <c r="N57" s="97"/>
      <c r="O57" s="85"/>
      <c r="P57" s="78"/>
    </row>
    <row r="58" spans="1:16" s="67" customFormat="1" ht="15" customHeight="1">
      <c r="A58" s="82" t="s">
        <v>61</v>
      </c>
      <c r="B58" s="136" t="s">
        <v>62</v>
      </c>
      <c r="C58" s="137">
        <f>SUM(C59:C61)</f>
        <v>2547898</v>
      </c>
      <c r="D58" s="138">
        <f t="shared" si="8"/>
        <v>3695769</v>
      </c>
      <c r="E58" s="139">
        <f t="shared" si="8"/>
        <v>2990693</v>
      </c>
      <c r="F58" s="83">
        <f>E58/C58*100</f>
        <v>117.37883541648841</v>
      </c>
      <c r="G58" s="140">
        <f aca="true" t="shared" si="10" ref="G58:G80">E58/D58*100</f>
        <v>80.92207602802016</v>
      </c>
      <c r="H58" s="106">
        <f>SUM(H59:H61)</f>
        <v>3626749</v>
      </c>
      <c r="I58" s="107">
        <f>SUM(I59:I61)</f>
        <v>2921775</v>
      </c>
      <c r="J58" s="106">
        <f>SUM(J59:J61)</f>
        <v>60000</v>
      </c>
      <c r="K58" s="107">
        <f>SUM(K59:K61)</f>
        <v>59950</v>
      </c>
      <c r="L58" s="106">
        <f>L59</f>
        <v>520</v>
      </c>
      <c r="M58" s="107">
        <f>M59</f>
        <v>520</v>
      </c>
      <c r="N58" s="106">
        <f>SUM(N59:N61)</f>
        <v>8500</v>
      </c>
      <c r="O58" s="88">
        <f>SUM(O59:O61)</f>
        <v>8448</v>
      </c>
      <c r="P58" s="66"/>
    </row>
    <row r="59" spans="1:16" s="79" customFormat="1" ht="11.25" customHeight="1">
      <c r="A59" s="68"/>
      <c r="B59" s="69" t="s">
        <v>23</v>
      </c>
      <c r="C59" s="70">
        <v>2125585</v>
      </c>
      <c r="D59" s="71">
        <f t="shared" si="8"/>
        <v>3002839</v>
      </c>
      <c r="E59" s="72">
        <f t="shared" si="8"/>
        <v>2413677</v>
      </c>
      <c r="F59" s="80">
        <f>E59/C59*100</f>
        <v>113.55353937857106</v>
      </c>
      <c r="G59" s="141">
        <f t="shared" si="10"/>
        <v>80.3798338838679</v>
      </c>
      <c r="H59" s="75">
        <v>2988819</v>
      </c>
      <c r="I59" s="76">
        <v>2399709</v>
      </c>
      <c r="J59" s="75">
        <v>5000</v>
      </c>
      <c r="K59" s="76">
        <v>5000</v>
      </c>
      <c r="L59" s="75">
        <v>520</v>
      </c>
      <c r="M59" s="76">
        <v>520</v>
      </c>
      <c r="N59" s="75">
        <v>8500</v>
      </c>
      <c r="O59" s="77">
        <v>8448</v>
      </c>
      <c r="P59" s="78"/>
    </row>
    <row r="60" spans="1:16" s="79" customFormat="1" ht="13.5" customHeight="1">
      <c r="A60" s="68"/>
      <c r="B60" s="142" t="s">
        <v>37</v>
      </c>
      <c r="C60" s="70"/>
      <c r="D60" s="71">
        <f t="shared" si="8"/>
        <v>7930</v>
      </c>
      <c r="E60" s="72">
        <f t="shared" si="8"/>
        <v>7930</v>
      </c>
      <c r="F60" s="89"/>
      <c r="G60" s="141">
        <f t="shared" si="10"/>
        <v>100</v>
      </c>
      <c r="H60" s="75">
        <v>7930</v>
      </c>
      <c r="I60" s="76">
        <v>7930</v>
      </c>
      <c r="J60" s="75"/>
      <c r="K60" s="76"/>
      <c r="L60" s="75"/>
      <c r="M60" s="76"/>
      <c r="N60" s="75"/>
      <c r="O60" s="77"/>
      <c r="P60" s="78"/>
    </row>
    <row r="61" spans="1:16" s="79" customFormat="1" ht="13.5" customHeight="1">
      <c r="A61" s="91"/>
      <c r="B61" s="102" t="s">
        <v>30</v>
      </c>
      <c r="C61" s="93">
        <v>422313</v>
      </c>
      <c r="D61" s="94">
        <f aca="true" t="shared" si="11" ref="D61:E75">H61+L61+N61+J61</f>
        <v>685000</v>
      </c>
      <c r="E61" s="95">
        <f t="shared" si="11"/>
        <v>569086</v>
      </c>
      <c r="F61" s="80">
        <f>E61/C61*100</f>
        <v>134.75455408666085</v>
      </c>
      <c r="G61" s="141">
        <f t="shared" si="10"/>
        <v>83.07824817518248</v>
      </c>
      <c r="H61" s="97">
        <v>630000</v>
      </c>
      <c r="I61" s="98">
        <v>514136</v>
      </c>
      <c r="J61" s="97">
        <v>55000</v>
      </c>
      <c r="K61" s="98">
        <v>54950</v>
      </c>
      <c r="L61" s="97"/>
      <c r="M61" s="98"/>
      <c r="N61" s="97"/>
      <c r="O61" s="85"/>
      <c r="P61" s="78"/>
    </row>
    <row r="62" spans="1:16" s="67" customFormat="1" ht="14.25" customHeight="1">
      <c r="A62" s="82" t="s">
        <v>63</v>
      </c>
      <c r="B62" s="143" t="s">
        <v>64</v>
      </c>
      <c r="C62" s="137">
        <f>C63+C64+C65</f>
        <v>42381189</v>
      </c>
      <c r="D62" s="138">
        <f t="shared" si="11"/>
        <v>46081265</v>
      </c>
      <c r="E62" s="139">
        <f t="shared" si="11"/>
        <v>42144784</v>
      </c>
      <c r="F62" s="144">
        <f>E62/C62*100</f>
        <v>99.44219356375301</v>
      </c>
      <c r="G62" s="62">
        <f t="shared" si="10"/>
        <v>91.45752400677368</v>
      </c>
      <c r="H62" s="106">
        <f aca="true" t="shared" si="12" ref="H62:M62">SUM(H63:H65)</f>
        <v>18415167</v>
      </c>
      <c r="I62" s="107">
        <f t="shared" si="12"/>
        <v>17288600</v>
      </c>
      <c r="J62" s="106">
        <f t="shared" si="12"/>
        <v>5136350</v>
      </c>
      <c r="K62" s="107">
        <f t="shared" si="12"/>
        <v>5012764</v>
      </c>
      <c r="L62" s="106">
        <f t="shared" si="12"/>
        <v>22512248</v>
      </c>
      <c r="M62" s="107">
        <f t="shared" si="12"/>
        <v>19825950</v>
      </c>
      <c r="N62" s="106">
        <f>N63</f>
        <v>17500</v>
      </c>
      <c r="O62" s="88">
        <f>O63</f>
        <v>17470</v>
      </c>
      <c r="P62" s="66"/>
    </row>
    <row r="63" spans="1:16" s="79" customFormat="1" ht="11.25" customHeight="1">
      <c r="A63" s="68"/>
      <c r="B63" s="69" t="s">
        <v>23</v>
      </c>
      <c r="C63" s="70">
        <v>41800270</v>
      </c>
      <c r="D63" s="71">
        <f t="shared" si="11"/>
        <v>44943745</v>
      </c>
      <c r="E63" s="72">
        <f t="shared" si="11"/>
        <v>41199799</v>
      </c>
      <c r="F63" s="80">
        <f>E63/C63*100</f>
        <v>98.56347578616119</v>
      </c>
      <c r="G63" s="74">
        <f t="shared" si="10"/>
        <v>91.66970620717076</v>
      </c>
      <c r="H63" s="75">
        <v>17750217</v>
      </c>
      <c r="I63" s="76">
        <v>16779359</v>
      </c>
      <c r="J63" s="75">
        <v>5125780</v>
      </c>
      <c r="K63" s="76">
        <v>5002194</v>
      </c>
      <c r="L63" s="75">
        <v>22050248</v>
      </c>
      <c r="M63" s="76">
        <v>19400776</v>
      </c>
      <c r="N63" s="75">
        <v>17500</v>
      </c>
      <c r="O63" s="77">
        <v>17470</v>
      </c>
      <c r="P63" s="78"/>
    </row>
    <row r="64" spans="1:16" s="79" customFormat="1" ht="12">
      <c r="A64" s="68"/>
      <c r="B64" s="69" t="s">
        <v>37</v>
      </c>
      <c r="C64" s="70">
        <v>222524</v>
      </c>
      <c r="D64" s="71">
        <f t="shared" si="11"/>
        <v>527520</v>
      </c>
      <c r="E64" s="72">
        <f t="shared" si="11"/>
        <v>371689</v>
      </c>
      <c r="F64" s="80">
        <f>E64/C64*100</f>
        <v>167.03321888874908</v>
      </c>
      <c r="G64" s="74">
        <f t="shared" si="10"/>
        <v>70.4596982104944</v>
      </c>
      <c r="H64" s="75">
        <v>454950</v>
      </c>
      <c r="I64" s="76">
        <v>299949</v>
      </c>
      <c r="J64" s="75">
        <v>10570</v>
      </c>
      <c r="K64" s="76">
        <v>10570</v>
      </c>
      <c r="L64" s="75">
        <v>62000</v>
      </c>
      <c r="M64" s="76">
        <v>61170</v>
      </c>
      <c r="N64" s="75"/>
      <c r="O64" s="77"/>
      <c r="P64" s="78"/>
    </row>
    <row r="65" spans="1:16" s="79" customFormat="1" ht="12">
      <c r="A65" s="68"/>
      <c r="B65" s="69" t="s">
        <v>30</v>
      </c>
      <c r="C65" s="70">
        <v>358395</v>
      </c>
      <c r="D65" s="71">
        <f t="shared" si="11"/>
        <v>610000</v>
      </c>
      <c r="E65" s="72">
        <f t="shared" si="11"/>
        <v>573296</v>
      </c>
      <c r="F65" s="80">
        <f>E65/C65*100</f>
        <v>159.96205304203463</v>
      </c>
      <c r="G65" s="74">
        <f>E65/D65*100</f>
        <v>93.98295081967213</v>
      </c>
      <c r="H65" s="75">
        <v>210000</v>
      </c>
      <c r="I65" s="76">
        <v>209292</v>
      </c>
      <c r="J65" s="75"/>
      <c r="K65" s="76"/>
      <c r="L65" s="75">
        <v>400000</v>
      </c>
      <c r="M65" s="76">
        <v>364004</v>
      </c>
      <c r="N65" s="75"/>
      <c r="O65" s="77"/>
      <c r="P65" s="78"/>
    </row>
    <row r="66" spans="1:16" s="67" customFormat="1" ht="53.25" customHeight="1">
      <c r="A66" s="82" t="s">
        <v>65</v>
      </c>
      <c r="B66" s="57" t="s">
        <v>66</v>
      </c>
      <c r="C66" s="58">
        <f>C67+C68+C69</f>
        <v>2504073</v>
      </c>
      <c r="D66" s="59">
        <f t="shared" si="11"/>
        <v>4893356</v>
      </c>
      <c r="E66" s="60">
        <f t="shared" si="11"/>
        <v>4413450</v>
      </c>
      <c r="F66" s="61">
        <f aca="true" t="shared" si="13" ref="F66:F82">E66/C66*100</f>
        <v>176.25085211173956</v>
      </c>
      <c r="G66" s="62">
        <f t="shared" si="10"/>
        <v>90.19270210464964</v>
      </c>
      <c r="H66" s="63">
        <f>H67+H68+H69</f>
        <v>4219758</v>
      </c>
      <c r="I66" s="64">
        <f>I67+I68+I69</f>
        <v>3915603</v>
      </c>
      <c r="J66" s="63">
        <f>J67+J68</f>
        <v>502598</v>
      </c>
      <c r="K66" s="64">
        <f>K67+K68</f>
        <v>327272</v>
      </c>
      <c r="L66" s="63"/>
      <c r="M66" s="64"/>
      <c r="N66" s="63">
        <f>SUM(N67:N68)</f>
        <v>171000</v>
      </c>
      <c r="O66" s="65">
        <f>SUM(O67:O68)</f>
        <v>170575</v>
      </c>
      <c r="P66" s="66"/>
    </row>
    <row r="67" spans="1:16" s="79" customFormat="1" ht="12" customHeight="1">
      <c r="A67" s="68"/>
      <c r="B67" s="69" t="s">
        <v>23</v>
      </c>
      <c r="C67" s="70">
        <v>2394073</v>
      </c>
      <c r="D67" s="71">
        <f t="shared" si="11"/>
        <v>4563356</v>
      </c>
      <c r="E67" s="72">
        <f t="shared" si="11"/>
        <v>4091126</v>
      </c>
      <c r="F67" s="80">
        <f t="shared" si="13"/>
        <v>170.8855995619181</v>
      </c>
      <c r="G67" s="74">
        <f t="shared" si="10"/>
        <v>89.65169493679652</v>
      </c>
      <c r="H67" s="75">
        <v>3889758</v>
      </c>
      <c r="I67" s="76">
        <v>3593279</v>
      </c>
      <c r="J67" s="75">
        <v>502598</v>
      </c>
      <c r="K67" s="76">
        <v>327272</v>
      </c>
      <c r="L67" s="75"/>
      <c r="M67" s="76"/>
      <c r="N67" s="75">
        <v>171000</v>
      </c>
      <c r="O67" s="77">
        <v>170575</v>
      </c>
      <c r="P67" s="78"/>
    </row>
    <row r="68" spans="1:16" s="79" customFormat="1" ht="15" customHeight="1" hidden="1">
      <c r="A68" s="68"/>
      <c r="B68" s="69" t="s">
        <v>37</v>
      </c>
      <c r="C68" s="70">
        <v>0</v>
      </c>
      <c r="D68" s="71">
        <f t="shared" si="11"/>
        <v>0</v>
      </c>
      <c r="E68" s="72">
        <f t="shared" si="11"/>
        <v>0</v>
      </c>
      <c r="F68" s="80" t="e">
        <f t="shared" si="13"/>
        <v>#DIV/0!</v>
      </c>
      <c r="G68" s="81" t="s">
        <v>25</v>
      </c>
      <c r="H68" s="75"/>
      <c r="I68" s="76"/>
      <c r="J68" s="75"/>
      <c r="K68" s="76"/>
      <c r="L68" s="75"/>
      <c r="M68" s="76"/>
      <c r="N68" s="75"/>
      <c r="O68" s="77"/>
      <c r="P68" s="78"/>
    </row>
    <row r="69" spans="1:16" s="79" customFormat="1" ht="15" customHeight="1">
      <c r="A69" s="68"/>
      <c r="B69" s="69" t="s">
        <v>30</v>
      </c>
      <c r="C69" s="70">
        <v>110000</v>
      </c>
      <c r="D69" s="71">
        <f t="shared" si="11"/>
        <v>330000</v>
      </c>
      <c r="E69" s="72">
        <f t="shared" si="11"/>
        <v>322324</v>
      </c>
      <c r="F69" s="80">
        <f t="shared" si="13"/>
        <v>293.02181818181816</v>
      </c>
      <c r="G69" s="74"/>
      <c r="H69" s="75">
        <v>330000</v>
      </c>
      <c r="I69" s="76">
        <v>322324</v>
      </c>
      <c r="J69" s="75"/>
      <c r="K69" s="76"/>
      <c r="L69" s="75"/>
      <c r="M69" s="76"/>
      <c r="N69" s="75"/>
      <c r="O69" s="77"/>
      <c r="P69" s="78"/>
    </row>
    <row r="70" spans="1:16" s="67" customFormat="1" ht="32.25" customHeight="1">
      <c r="A70" s="82" t="s">
        <v>67</v>
      </c>
      <c r="B70" s="57" t="s">
        <v>68</v>
      </c>
      <c r="C70" s="58">
        <f>SUM(C71:C73)</f>
        <v>9871306</v>
      </c>
      <c r="D70" s="59">
        <f t="shared" si="11"/>
        <v>11405247</v>
      </c>
      <c r="E70" s="60">
        <f t="shared" si="11"/>
        <v>11337011</v>
      </c>
      <c r="F70" s="61">
        <f t="shared" si="13"/>
        <v>114.84813660927946</v>
      </c>
      <c r="G70" s="62">
        <f t="shared" si="10"/>
        <v>99.40171396551078</v>
      </c>
      <c r="H70" s="63">
        <f>SUM(H71:H73)</f>
        <v>2659072</v>
      </c>
      <c r="I70" s="64">
        <f>SUM(I71:I73)</f>
        <v>2613564</v>
      </c>
      <c r="J70" s="63">
        <f>SUM(J71:J73)</f>
        <v>8746175</v>
      </c>
      <c r="K70" s="64">
        <f>SUM(K71:K73)</f>
        <v>8723447</v>
      </c>
      <c r="L70" s="63"/>
      <c r="M70" s="64"/>
      <c r="N70" s="63"/>
      <c r="O70" s="65"/>
      <c r="P70" s="66"/>
    </row>
    <row r="71" spans="1:16" s="79" customFormat="1" ht="11.25" customHeight="1">
      <c r="A71" s="68"/>
      <c r="B71" s="69" t="s">
        <v>23</v>
      </c>
      <c r="C71" s="70">
        <v>9490813</v>
      </c>
      <c r="D71" s="71">
        <f t="shared" si="11"/>
        <v>11142447</v>
      </c>
      <c r="E71" s="72">
        <f t="shared" si="11"/>
        <v>11075213</v>
      </c>
      <c r="F71" s="145">
        <f t="shared" si="13"/>
        <v>116.69403875094788</v>
      </c>
      <c r="G71" s="74">
        <f t="shared" si="10"/>
        <v>99.39659573879956</v>
      </c>
      <c r="H71" s="75">
        <v>2613772</v>
      </c>
      <c r="I71" s="76">
        <v>2568264</v>
      </c>
      <c r="J71" s="75">
        <v>8528675</v>
      </c>
      <c r="K71" s="76">
        <v>8506949</v>
      </c>
      <c r="L71" s="75"/>
      <c r="M71" s="76"/>
      <c r="N71" s="75"/>
      <c r="O71" s="77"/>
      <c r="P71" s="78"/>
    </row>
    <row r="72" spans="1:16" s="79" customFormat="1" ht="12.75" customHeight="1">
      <c r="A72" s="68"/>
      <c r="B72" s="69" t="s">
        <v>37</v>
      </c>
      <c r="C72" s="76"/>
      <c r="D72" s="71">
        <f t="shared" si="11"/>
        <v>15000</v>
      </c>
      <c r="E72" s="72">
        <f t="shared" si="11"/>
        <v>14978</v>
      </c>
      <c r="F72" s="145"/>
      <c r="G72" s="74">
        <f t="shared" si="10"/>
        <v>99.85333333333334</v>
      </c>
      <c r="H72" s="75"/>
      <c r="I72" s="76"/>
      <c r="J72" s="75">
        <v>15000</v>
      </c>
      <c r="K72" s="76">
        <v>14978</v>
      </c>
      <c r="L72" s="75"/>
      <c r="M72" s="76"/>
      <c r="N72" s="75"/>
      <c r="O72" s="77"/>
      <c r="P72" s="78"/>
    </row>
    <row r="73" spans="1:16" s="79" customFormat="1" ht="12.75" customHeight="1">
      <c r="A73" s="146"/>
      <c r="B73" s="69" t="s">
        <v>30</v>
      </c>
      <c r="C73" s="147">
        <v>380493</v>
      </c>
      <c r="D73" s="71">
        <f t="shared" si="11"/>
        <v>247800</v>
      </c>
      <c r="E73" s="72">
        <f t="shared" si="11"/>
        <v>246820</v>
      </c>
      <c r="F73" s="145">
        <f t="shared" si="13"/>
        <v>64.8684732702047</v>
      </c>
      <c r="G73" s="74">
        <f t="shared" si="10"/>
        <v>99.60451977401131</v>
      </c>
      <c r="H73" s="75">
        <v>45300</v>
      </c>
      <c r="I73" s="76">
        <v>45300</v>
      </c>
      <c r="J73" s="75">
        <v>202500</v>
      </c>
      <c r="K73" s="76">
        <v>201520</v>
      </c>
      <c r="L73" s="75"/>
      <c r="M73" s="76"/>
      <c r="N73" s="75"/>
      <c r="O73" s="77"/>
      <c r="P73" s="78"/>
    </row>
    <row r="74" spans="1:15" s="66" customFormat="1" ht="51">
      <c r="A74" s="82" t="s">
        <v>69</v>
      </c>
      <c r="B74" s="57" t="s">
        <v>70</v>
      </c>
      <c r="C74" s="84">
        <f>SUM(C75:C78)</f>
        <v>13336539</v>
      </c>
      <c r="D74" s="59">
        <f t="shared" si="11"/>
        <v>20092604</v>
      </c>
      <c r="E74" s="60">
        <f t="shared" si="11"/>
        <v>17523267</v>
      </c>
      <c r="F74" s="61">
        <f t="shared" si="13"/>
        <v>131.39291235904608</v>
      </c>
      <c r="G74" s="62">
        <f t="shared" si="10"/>
        <v>87.21252357335068</v>
      </c>
      <c r="H74" s="63">
        <f>SUM(H75:H78)</f>
        <v>15157404</v>
      </c>
      <c r="I74" s="64">
        <f>SUM(I75:I78)</f>
        <v>12588333</v>
      </c>
      <c r="J74" s="63">
        <f>SUM(J75:J78)</f>
        <v>4935200</v>
      </c>
      <c r="K74" s="64">
        <f>SUM(K75:K78)</f>
        <v>4934934</v>
      </c>
      <c r="L74" s="63"/>
      <c r="M74" s="64"/>
      <c r="N74" s="63"/>
      <c r="O74" s="65"/>
    </row>
    <row r="75" spans="1:16" s="79" customFormat="1" ht="12" customHeight="1">
      <c r="A75" s="68"/>
      <c r="B75" s="69" t="s">
        <v>23</v>
      </c>
      <c r="C75" s="70">
        <v>10619055</v>
      </c>
      <c r="D75" s="71">
        <f t="shared" si="11"/>
        <v>12023617</v>
      </c>
      <c r="E75" s="72">
        <f t="shared" si="11"/>
        <v>11865103</v>
      </c>
      <c r="F75" s="80">
        <f t="shared" si="13"/>
        <v>111.73407614896051</v>
      </c>
      <c r="G75" s="74">
        <f t="shared" si="10"/>
        <v>98.68164463322476</v>
      </c>
      <c r="H75" s="75">
        <v>7309017</v>
      </c>
      <c r="I75" s="76">
        <v>7150578</v>
      </c>
      <c r="J75" s="75">
        <v>4714600</v>
      </c>
      <c r="K75" s="76">
        <v>4714525</v>
      </c>
      <c r="L75" s="75"/>
      <c r="M75" s="76"/>
      <c r="N75" s="75"/>
      <c r="O75" s="77"/>
      <c r="P75" s="78"/>
    </row>
    <row r="76" spans="1:16" s="79" customFormat="1" ht="12" customHeight="1" hidden="1">
      <c r="A76" s="68"/>
      <c r="B76" s="148" t="s">
        <v>37</v>
      </c>
      <c r="C76" s="70"/>
      <c r="D76" s="71"/>
      <c r="E76" s="72"/>
      <c r="F76" s="89"/>
      <c r="G76" s="74"/>
      <c r="H76" s="75"/>
      <c r="I76" s="76"/>
      <c r="J76" s="75"/>
      <c r="K76" s="76"/>
      <c r="L76" s="75"/>
      <c r="M76" s="76"/>
      <c r="N76" s="75"/>
      <c r="O76" s="77"/>
      <c r="P76" s="78"/>
    </row>
    <row r="77" spans="1:16" s="79" customFormat="1" ht="12" customHeight="1">
      <c r="A77" s="146"/>
      <c r="B77" s="69" t="s">
        <v>30</v>
      </c>
      <c r="C77" s="70">
        <v>2717484</v>
      </c>
      <c r="D77" s="71">
        <f>H77+L77+N77+J77</f>
        <v>8068987</v>
      </c>
      <c r="E77" s="72">
        <f>I77+M77+O77+K77</f>
        <v>5658164</v>
      </c>
      <c r="F77" s="80">
        <f t="shared" si="13"/>
        <v>208.2133326267974</v>
      </c>
      <c r="G77" s="74">
        <f t="shared" si="10"/>
        <v>70.12235860585722</v>
      </c>
      <c r="H77" s="75">
        <v>7848387</v>
      </c>
      <c r="I77" s="76">
        <v>5437755</v>
      </c>
      <c r="J77" s="75">
        <v>220600</v>
      </c>
      <c r="K77" s="76">
        <v>220409</v>
      </c>
      <c r="L77" s="75"/>
      <c r="M77" s="76"/>
      <c r="N77" s="75"/>
      <c r="O77" s="77"/>
      <c r="P77" s="78"/>
    </row>
    <row r="78" spans="1:16" s="79" customFormat="1" ht="12" customHeight="1">
      <c r="A78" s="149"/>
      <c r="B78" s="92" t="s">
        <v>38</v>
      </c>
      <c r="C78" s="93"/>
      <c r="D78" s="94"/>
      <c r="E78" s="95"/>
      <c r="F78" s="108"/>
      <c r="G78" s="96"/>
      <c r="H78" s="97"/>
      <c r="I78" s="98"/>
      <c r="J78" s="97"/>
      <c r="K78" s="98"/>
      <c r="L78" s="97"/>
      <c r="M78" s="98"/>
      <c r="N78" s="97"/>
      <c r="O78" s="85"/>
      <c r="P78" s="78"/>
    </row>
    <row r="79" spans="1:16" s="45" customFormat="1" ht="54.75" customHeight="1">
      <c r="A79" s="82" t="s">
        <v>71</v>
      </c>
      <c r="B79" s="57" t="s">
        <v>72</v>
      </c>
      <c r="C79" s="58">
        <f>C80+C81+C82</f>
        <v>20223219</v>
      </c>
      <c r="D79" s="59">
        <f aca="true" t="shared" si="14" ref="D79:E82">H79+L79+N79+J79</f>
        <v>22372761</v>
      </c>
      <c r="E79" s="60">
        <f t="shared" si="14"/>
        <v>22142676</v>
      </c>
      <c r="F79" s="61">
        <f t="shared" si="13"/>
        <v>109.49135248943307</v>
      </c>
      <c r="G79" s="62">
        <f t="shared" si="10"/>
        <v>98.97158424031794</v>
      </c>
      <c r="H79" s="63">
        <f>H80+H81+H82</f>
        <v>5487311</v>
      </c>
      <c r="I79" s="64">
        <f>I80+I81+I82</f>
        <v>5369919</v>
      </c>
      <c r="J79" s="63">
        <f>SUM(J80:J82)</f>
        <v>16810450</v>
      </c>
      <c r="K79" s="64">
        <f>SUM(K80:K82)</f>
        <v>16697757</v>
      </c>
      <c r="L79" s="63">
        <f>L80</f>
        <v>5000</v>
      </c>
      <c r="M79" s="64">
        <f>M80</f>
        <v>5000</v>
      </c>
      <c r="N79" s="63">
        <f>N80</f>
        <v>70000</v>
      </c>
      <c r="O79" s="65">
        <f>O80</f>
        <v>70000</v>
      </c>
      <c r="P79" s="44"/>
    </row>
    <row r="80" spans="1:15" s="78" customFormat="1" ht="12.75" customHeight="1">
      <c r="A80" s="146"/>
      <c r="B80" s="69" t="s">
        <v>50</v>
      </c>
      <c r="C80" s="70">
        <v>14833254</v>
      </c>
      <c r="D80" s="71">
        <f t="shared" si="14"/>
        <v>15398879</v>
      </c>
      <c r="E80" s="72">
        <f t="shared" si="14"/>
        <v>15272265</v>
      </c>
      <c r="F80" s="80">
        <f t="shared" si="13"/>
        <v>102.9596405481899</v>
      </c>
      <c r="G80" s="74">
        <f t="shared" si="10"/>
        <v>99.17777131699003</v>
      </c>
      <c r="H80" s="75">
        <v>5487311</v>
      </c>
      <c r="I80" s="76">
        <v>5369919</v>
      </c>
      <c r="J80" s="75">
        <v>9836568</v>
      </c>
      <c r="K80" s="76">
        <v>9827346</v>
      </c>
      <c r="L80" s="75">
        <v>5000</v>
      </c>
      <c r="M80" s="76">
        <v>5000</v>
      </c>
      <c r="N80" s="75">
        <v>70000</v>
      </c>
      <c r="O80" s="77">
        <v>70000</v>
      </c>
    </row>
    <row r="81" spans="1:16" s="79" customFormat="1" ht="13.5" customHeight="1">
      <c r="A81" s="68"/>
      <c r="B81" s="69" t="s">
        <v>37</v>
      </c>
      <c r="C81" s="70">
        <v>302413</v>
      </c>
      <c r="D81" s="150">
        <f t="shared" si="14"/>
        <v>319300</v>
      </c>
      <c r="E81" s="151">
        <f t="shared" si="14"/>
        <v>269300</v>
      </c>
      <c r="F81" s="80">
        <f t="shared" si="13"/>
        <v>89.05040457916822</v>
      </c>
      <c r="G81" s="74">
        <f>E81/D81*100</f>
        <v>84.34074538051989</v>
      </c>
      <c r="H81" s="75"/>
      <c r="I81" s="76"/>
      <c r="J81" s="75">
        <v>319300</v>
      </c>
      <c r="K81" s="76">
        <v>269300</v>
      </c>
      <c r="L81" s="75"/>
      <c r="M81" s="76"/>
      <c r="N81" s="75"/>
      <c r="O81" s="77"/>
      <c r="P81" s="78"/>
    </row>
    <row r="82" spans="1:16" s="79" customFormat="1" ht="17.25" customHeight="1">
      <c r="A82" s="146"/>
      <c r="B82" s="69" t="s">
        <v>30</v>
      </c>
      <c r="C82" s="70">
        <v>5087552</v>
      </c>
      <c r="D82" s="71">
        <f t="shared" si="14"/>
        <v>6654582</v>
      </c>
      <c r="E82" s="72">
        <f t="shared" si="14"/>
        <v>6601111</v>
      </c>
      <c r="F82" s="80">
        <f t="shared" si="13"/>
        <v>129.75024137345426</v>
      </c>
      <c r="G82" s="74">
        <f>E82/D82*100</f>
        <v>99.1964784564981</v>
      </c>
      <c r="H82" s="75"/>
      <c r="I82" s="76"/>
      <c r="J82" s="75">
        <v>6654582</v>
      </c>
      <c r="K82" s="76">
        <v>6601111</v>
      </c>
      <c r="L82" s="75"/>
      <c r="M82" s="76"/>
      <c r="N82" s="75"/>
      <c r="O82" s="77"/>
      <c r="P82" s="78"/>
    </row>
    <row r="83" spans="1:16" s="45" customFormat="1" ht="76.5" customHeight="1" hidden="1">
      <c r="A83" s="82" t="s">
        <v>73</v>
      </c>
      <c r="B83" s="57" t="s">
        <v>74</v>
      </c>
      <c r="C83" s="58">
        <f>SUM(C84)</f>
        <v>0</v>
      </c>
      <c r="D83" s="59"/>
      <c r="E83" s="60"/>
      <c r="F83" s="101"/>
      <c r="G83" s="62"/>
      <c r="H83" s="63"/>
      <c r="I83" s="64"/>
      <c r="J83" s="63"/>
      <c r="K83" s="64"/>
      <c r="L83" s="63"/>
      <c r="M83" s="64"/>
      <c r="N83" s="63"/>
      <c r="O83" s="65"/>
      <c r="P83" s="44"/>
    </row>
    <row r="84" spans="1:15" s="78" customFormat="1" ht="12.75" customHeight="1" hidden="1">
      <c r="A84" s="146"/>
      <c r="B84" s="69" t="s">
        <v>50</v>
      </c>
      <c r="C84" s="70"/>
      <c r="D84" s="71"/>
      <c r="E84" s="72"/>
      <c r="F84" s="80"/>
      <c r="G84" s="74"/>
      <c r="H84" s="75"/>
      <c r="I84" s="76"/>
      <c r="J84" s="75"/>
      <c r="K84" s="76"/>
      <c r="L84" s="75"/>
      <c r="M84" s="76"/>
      <c r="N84" s="75"/>
      <c r="O84" s="77"/>
    </row>
    <row r="85" spans="1:16" s="157" customFormat="1" ht="26.25" customHeight="1">
      <c r="A85" s="86" t="s">
        <v>75</v>
      </c>
      <c r="B85" s="57" t="s">
        <v>76</v>
      </c>
      <c r="C85" s="152">
        <f>SUM(C86:C89)</f>
        <v>15325131</v>
      </c>
      <c r="D85" s="59">
        <f>H85+L85+N85+J85</f>
        <v>13323401</v>
      </c>
      <c r="E85" s="60">
        <f>I85+M85+O85+K85</f>
        <v>10123648</v>
      </c>
      <c r="F85" s="61">
        <f>E85/C85*100</f>
        <v>66.05912862996081</v>
      </c>
      <c r="G85" s="62">
        <f>E85/D85*100</f>
        <v>75.98396235315592</v>
      </c>
      <c r="H85" s="153">
        <f>SUM(H86:H89)</f>
        <v>13323401</v>
      </c>
      <c r="I85" s="154">
        <f>SUM(I86:I89)</f>
        <v>10123648</v>
      </c>
      <c r="J85" s="153"/>
      <c r="K85" s="154"/>
      <c r="L85" s="63"/>
      <c r="M85" s="64"/>
      <c r="N85" s="153"/>
      <c r="O85" s="155"/>
      <c r="P85" s="156"/>
    </row>
    <row r="86" spans="1:16" s="79" customFormat="1" ht="12" customHeight="1">
      <c r="A86" s="68"/>
      <c r="B86" s="69" t="s">
        <v>23</v>
      </c>
      <c r="C86" s="70">
        <v>3583515</v>
      </c>
      <c r="D86" s="71">
        <f>H86+L86+N86+J86</f>
        <v>4383401</v>
      </c>
      <c r="E86" s="72">
        <f>I86+M86+O86+K86</f>
        <v>4235937</v>
      </c>
      <c r="F86" s="80">
        <f>E86/C86*100</f>
        <v>118.20620256926509</v>
      </c>
      <c r="G86" s="74">
        <f>E86/D86*100</f>
        <v>96.63585421456992</v>
      </c>
      <c r="H86" s="75">
        <v>4383401</v>
      </c>
      <c r="I86" s="76">
        <v>4235937</v>
      </c>
      <c r="J86" s="75"/>
      <c r="K86" s="76"/>
      <c r="L86" s="75"/>
      <c r="M86" s="76"/>
      <c r="N86" s="75"/>
      <c r="O86" s="77"/>
      <c r="P86" s="78"/>
    </row>
    <row r="87" spans="1:16" s="79" customFormat="1" ht="12" customHeight="1" hidden="1">
      <c r="A87" s="68"/>
      <c r="B87" s="148" t="s">
        <v>37</v>
      </c>
      <c r="C87" s="70"/>
      <c r="D87" s="71"/>
      <c r="E87" s="72">
        <f>I87+M87+O87+K87</f>
        <v>0</v>
      </c>
      <c r="F87" s="80" t="e">
        <f>E87/C87*100</f>
        <v>#DIV/0!</v>
      </c>
      <c r="G87" s="74"/>
      <c r="H87" s="75"/>
      <c r="I87" s="76"/>
      <c r="J87" s="75"/>
      <c r="K87" s="76"/>
      <c r="L87" s="75"/>
      <c r="M87" s="76"/>
      <c r="N87" s="75"/>
      <c r="O87" s="77"/>
      <c r="P87" s="78"/>
    </row>
    <row r="88" spans="1:16" s="79" customFormat="1" ht="13.5" customHeight="1">
      <c r="A88" s="68"/>
      <c r="B88" s="158" t="s">
        <v>77</v>
      </c>
      <c r="C88" s="70"/>
      <c r="D88" s="71">
        <f aca="true" t="shared" si="15" ref="D88:E104">H88+L88+N88+J88</f>
        <v>5040000</v>
      </c>
      <c r="E88" s="72">
        <f>I88+M88+O88+K88</f>
        <v>2540000</v>
      </c>
      <c r="F88" s="80"/>
      <c r="G88" s="74"/>
      <c r="H88" s="75">
        <v>5040000</v>
      </c>
      <c r="I88" s="76">
        <v>2540000</v>
      </c>
      <c r="J88" s="75"/>
      <c r="K88" s="76"/>
      <c r="L88" s="75"/>
      <c r="M88" s="76"/>
      <c r="N88" s="75"/>
      <c r="O88" s="77"/>
      <c r="P88" s="78"/>
    </row>
    <row r="89" spans="1:16" s="79" customFormat="1" ht="12" customHeight="1" thickBot="1">
      <c r="A89" s="146"/>
      <c r="B89" s="69" t="s">
        <v>30</v>
      </c>
      <c r="C89" s="70">
        <v>11741616</v>
      </c>
      <c r="D89" s="71">
        <f t="shared" si="15"/>
        <v>3900000</v>
      </c>
      <c r="E89" s="72">
        <f t="shared" si="15"/>
        <v>3347711</v>
      </c>
      <c r="F89" s="80">
        <f>E89/C89*100</f>
        <v>28.511501312936822</v>
      </c>
      <c r="G89" s="74">
        <f aca="true" t="shared" si="16" ref="G89:G104">E89/D89*100</f>
        <v>85.83874358974359</v>
      </c>
      <c r="H89" s="75">
        <v>3900000</v>
      </c>
      <c r="I89" s="76">
        <v>3347711</v>
      </c>
      <c r="J89" s="75"/>
      <c r="K89" s="76"/>
      <c r="L89" s="75"/>
      <c r="M89" s="76"/>
      <c r="N89" s="75"/>
      <c r="O89" s="159"/>
      <c r="P89" s="78"/>
    </row>
    <row r="90" spans="1:15" s="66" customFormat="1" ht="14.25" thickTop="1">
      <c r="A90" s="160" t="s">
        <v>7</v>
      </c>
      <c r="B90" s="161"/>
      <c r="C90" s="162">
        <f>C8+C11+C13+C16+C20+C22+C27+C32+C36+C40+C46+C49+C52+C56+C58+C66+C70+C74+C79+C83+C85+C44+C62+C38</f>
        <v>308015070</v>
      </c>
      <c r="D90" s="163">
        <f t="shared" si="15"/>
        <v>363128780</v>
      </c>
      <c r="E90" s="164">
        <f t="shared" si="15"/>
        <v>335660674</v>
      </c>
      <c r="F90" s="165">
        <f>E90/C90*100</f>
        <v>108.97540630073716</v>
      </c>
      <c r="G90" s="166">
        <f t="shared" si="16"/>
        <v>92.4357122010544</v>
      </c>
      <c r="H90" s="167">
        <f>H8+H11+H13+H16+H20+H22+H27+H32+H36+H40+H46+H49+H52+H56+H58+H66+H70+H74+H79+H83+H85+H44+H62+H38</f>
        <v>224073420</v>
      </c>
      <c r="I90" s="168">
        <f>I8+I11+I13+I16+I20+I22+I27+I32+I36+I40+I46+I49+I52+I56+I58+I66+I70+I74+I79+I83+I85+I44+I62+I38</f>
        <v>203142190</v>
      </c>
      <c r="J90" s="167">
        <f aca="true" t="shared" si="17" ref="J90:O90">J8+J11+J13+J16+J20+J22+J27+J32+J36+J40+J46+J49+J52+J56+J58+J66+J70+J74+J79+J83+J85+J62+J38</f>
        <v>105373744</v>
      </c>
      <c r="K90" s="168">
        <f t="shared" si="17"/>
        <v>101590008</v>
      </c>
      <c r="L90" s="167">
        <f t="shared" si="17"/>
        <v>23350977</v>
      </c>
      <c r="M90" s="169">
        <f t="shared" si="17"/>
        <v>20664424</v>
      </c>
      <c r="N90" s="170">
        <f t="shared" si="17"/>
        <v>10330639</v>
      </c>
      <c r="O90" s="171">
        <f t="shared" si="17"/>
        <v>10264052</v>
      </c>
    </row>
    <row r="91" spans="1:15" s="44" customFormat="1" ht="12.75">
      <c r="A91" s="172" t="s">
        <v>78</v>
      </c>
      <c r="B91" s="173"/>
      <c r="C91" s="174"/>
      <c r="D91" s="175"/>
      <c r="E91" s="176"/>
      <c r="F91" s="177"/>
      <c r="G91" s="178"/>
      <c r="H91" s="179"/>
      <c r="I91" s="174"/>
      <c r="J91" s="179"/>
      <c r="K91" s="174"/>
      <c r="L91" s="179"/>
      <c r="M91" s="180"/>
      <c r="N91" s="181"/>
      <c r="O91" s="182"/>
    </row>
    <row r="92" spans="1:15" s="194" customFormat="1" ht="13.5">
      <c r="A92" s="183" t="s">
        <v>79</v>
      </c>
      <c r="B92" s="184"/>
      <c r="C92" s="185">
        <f>C9+C14+C17+C21+C23+C28+C33+C37+C41+C45+C47+C50+C53+C57+C59+C63+C67+C71+C75+C80+C86</f>
        <v>248122495</v>
      </c>
      <c r="D92" s="186">
        <f t="shared" si="15"/>
        <v>282925000</v>
      </c>
      <c r="E92" s="187">
        <f t="shared" si="15"/>
        <v>270945526</v>
      </c>
      <c r="F92" s="188">
        <f>E92/C92*100</f>
        <v>109.19829175504623</v>
      </c>
      <c r="G92" s="189">
        <f t="shared" si="16"/>
        <v>95.76584819298401</v>
      </c>
      <c r="H92" s="190">
        <f>H9+H14+H17+H21+H23+H28+H33+H37+H41+H45+H47+H50+H53+H57+H59+H63+H67+H71+H75+H80+H86</f>
        <v>168042553</v>
      </c>
      <c r="I92" s="185">
        <f>I9+I14+I17+I21+I23+I28+I33+I37+I41+I45+I47+I50+I53+I57+I59+I63+I67+I71+I75+I80+I86</f>
        <v>159187565</v>
      </c>
      <c r="J92" s="190">
        <f>J9+J14+J17+J21+J23+J28+J33+J37+J41+J45+J47+J50+J53+J57+J59+J63+J67+J71+J75+J80+J86</f>
        <v>83470325</v>
      </c>
      <c r="K92" s="185">
        <f>K9+K14+K17+K21+K23+K28+K33+K37+K41+K45+K47+K50+K53+K57+K59+K63+K67+K71+K75+K80+K86</f>
        <v>82996278</v>
      </c>
      <c r="L92" s="190">
        <f>L9+L12+L14+L17+L21+L23+L28+L33+L37+L41+L47+L50+L53+L57+L59+L67+L71+L75+L80+L86+L45+L63+L39</f>
        <v>22888977</v>
      </c>
      <c r="M92" s="191">
        <f>M9+M12+M14+M17+M21+M23+M28+M33+M37+M41+M47+M50+M53+M57+M59+M67+M71+M75+M80+M86+M45+M63+M39</f>
        <v>20239250</v>
      </c>
      <c r="N92" s="192">
        <f>N9+N14+N17+N21+N23+N28+N33+N37+N41+N45+N47+N50+N53+N57+N59+N63+N67+N71+N75+N80+N86</f>
        <v>8523145</v>
      </c>
      <c r="O92" s="193">
        <f>O9+O14+O17+O21+O23+O28+O33+O37+O41+O45+O47+O50+O53+O57+O59+O63+O67+O71+O75+O80+O86</f>
        <v>8522433</v>
      </c>
    </row>
    <row r="93" spans="1:15" s="78" customFormat="1" ht="12">
      <c r="A93" s="195" t="s">
        <v>80</v>
      </c>
      <c r="B93" s="196"/>
      <c r="C93" s="76">
        <v>219696384</v>
      </c>
      <c r="D93" s="197">
        <f t="shared" si="15"/>
        <v>251512878</v>
      </c>
      <c r="E93" s="198">
        <f t="shared" si="15"/>
        <v>242183843</v>
      </c>
      <c r="F93" s="199">
        <f>E93/C93*100</f>
        <v>110.23569828076916</v>
      </c>
      <c r="G93" s="200">
        <f t="shared" si="16"/>
        <v>96.29083207421291</v>
      </c>
      <c r="H93" s="75">
        <v>168042553</v>
      </c>
      <c r="I93" s="76">
        <v>159187565</v>
      </c>
      <c r="J93" s="75">
        <v>83470325</v>
      </c>
      <c r="K93" s="76">
        <v>82996278</v>
      </c>
      <c r="L93" s="75"/>
      <c r="M93" s="201"/>
      <c r="N93" s="202"/>
      <c r="O93" s="203"/>
    </row>
    <row r="94" spans="1:15" s="78" customFormat="1" ht="12">
      <c r="A94" s="195" t="s">
        <v>81</v>
      </c>
      <c r="B94" s="196"/>
      <c r="C94" s="76">
        <v>28163096</v>
      </c>
      <c r="D94" s="197">
        <f t="shared" si="15"/>
        <v>31285877</v>
      </c>
      <c r="E94" s="198">
        <f t="shared" si="15"/>
        <v>28636287</v>
      </c>
      <c r="F94" s="199">
        <f>E94/C94*100</f>
        <v>101.68018104259559</v>
      </c>
      <c r="G94" s="200">
        <f t="shared" si="16"/>
        <v>91.53103491393257</v>
      </c>
      <c r="H94" s="75"/>
      <c r="I94" s="76"/>
      <c r="J94" s="75"/>
      <c r="K94" s="76"/>
      <c r="L94" s="75">
        <f>L9+L33+L37+L41+L59+L63-23080</f>
        <v>22837197</v>
      </c>
      <c r="M94" s="201">
        <f>M9+M33+M37+M41+M59+M63-22232</f>
        <v>20188319</v>
      </c>
      <c r="N94" s="202">
        <f>N23+N28+N33+N41+N59+N63+N67-4465</f>
        <v>8448680</v>
      </c>
      <c r="O94" s="203">
        <f>O23+O28+O33+O41+O59+O63+O67-4465</f>
        <v>8447968</v>
      </c>
    </row>
    <row r="95" spans="1:15" s="78" customFormat="1" ht="12">
      <c r="A95" s="195" t="s">
        <v>82</v>
      </c>
      <c r="B95" s="196"/>
      <c r="C95" s="204">
        <v>263015</v>
      </c>
      <c r="D95" s="197">
        <f t="shared" si="15"/>
        <v>126245</v>
      </c>
      <c r="E95" s="198">
        <f t="shared" si="15"/>
        <v>125396</v>
      </c>
      <c r="F95" s="199">
        <f>E95/C95*100</f>
        <v>47.67636826796951</v>
      </c>
      <c r="G95" s="200">
        <f t="shared" si="16"/>
        <v>99.32749811873738</v>
      </c>
      <c r="H95" s="75"/>
      <c r="I95" s="76"/>
      <c r="J95" s="75"/>
      <c r="K95" s="76"/>
      <c r="L95" s="75">
        <f>L28+L53+L80+23080</f>
        <v>51780</v>
      </c>
      <c r="M95" s="201">
        <f>M28+M53+M80+22232</f>
        <v>50931</v>
      </c>
      <c r="N95" s="202">
        <f>4465+70000</f>
        <v>74465</v>
      </c>
      <c r="O95" s="203">
        <f>4465+70000</f>
        <v>74465</v>
      </c>
    </row>
    <row r="96" spans="1:15" s="208" customFormat="1" ht="13.5">
      <c r="A96" s="183" t="s">
        <v>83</v>
      </c>
      <c r="B96" s="184"/>
      <c r="C96" s="205">
        <f>C10+C18+C24+C29+C34+C42+C68+C81+C72+C60+C64+C76+C87+C54</f>
        <v>2750091</v>
      </c>
      <c r="D96" s="186">
        <f t="shared" si="15"/>
        <v>3032248</v>
      </c>
      <c r="E96" s="206">
        <f t="shared" si="15"/>
        <v>2330345</v>
      </c>
      <c r="F96" s="207">
        <f>E96/C96*100</f>
        <v>84.73701415698608</v>
      </c>
      <c r="G96" s="189">
        <f t="shared" si="16"/>
        <v>76.85205827491683</v>
      </c>
      <c r="H96" s="190">
        <f>H10+H18+H24+H34+H42+H68+H72+H81+H60+H64+H76+H87+H54+H29</f>
        <v>2117805</v>
      </c>
      <c r="I96" s="185">
        <f>I10+I18+I24+I34+I42+I68+I72+I81+I60+I64+I76+I87+I54+I29</f>
        <v>1466755</v>
      </c>
      <c r="J96" s="190">
        <f>J10+J18+J24+J34+J42+J68+J72+J81+J60+J64+J76+J87+J54+J29</f>
        <v>802143</v>
      </c>
      <c r="K96" s="185">
        <f>K10+K18+K24+K34+K42+K68+K72+K81+K60+K64+K76+K87+K54+K29</f>
        <v>752120</v>
      </c>
      <c r="L96" s="190">
        <f>L64</f>
        <v>62000</v>
      </c>
      <c r="M96" s="191">
        <f>M64</f>
        <v>61170</v>
      </c>
      <c r="N96" s="192">
        <f>N42+N29</f>
        <v>50300</v>
      </c>
      <c r="O96" s="193">
        <f>O42+O29</f>
        <v>50300</v>
      </c>
    </row>
    <row r="97" spans="1:15" s="210" customFormat="1" ht="12.75" customHeight="1">
      <c r="A97" s="195" t="s">
        <v>80</v>
      </c>
      <c r="B97" s="196"/>
      <c r="C97" s="70">
        <v>2750091</v>
      </c>
      <c r="D97" s="197">
        <f t="shared" si="15"/>
        <v>2919948</v>
      </c>
      <c r="E97" s="72">
        <f t="shared" si="15"/>
        <v>2218875</v>
      </c>
      <c r="F97" s="209">
        <f aca="true" t="shared" si="18" ref="F97:F104">E97/C97*100</f>
        <v>80.68369373958897</v>
      </c>
      <c r="G97" s="200">
        <f t="shared" si="16"/>
        <v>75.9902231135623</v>
      </c>
      <c r="H97" s="75">
        <v>2117805</v>
      </c>
      <c r="I97" s="76">
        <v>1466755</v>
      </c>
      <c r="J97" s="75">
        <v>802143</v>
      </c>
      <c r="K97" s="76">
        <v>752120</v>
      </c>
      <c r="L97" s="75"/>
      <c r="M97" s="201"/>
      <c r="N97" s="202"/>
      <c r="O97" s="203"/>
    </row>
    <row r="98" spans="1:15" s="210" customFormat="1" ht="12.75" customHeight="1">
      <c r="A98" s="195" t="s">
        <v>81</v>
      </c>
      <c r="B98" s="196"/>
      <c r="C98" s="70"/>
      <c r="D98" s="197">
        <f t="shared" si="15"/>
        <v>112300</v>
      </c>
      <c r="E98" s="72">
        <f t="shared" si="15"/>
        <v>111470</v>
      </c>
      <c r="F98" s="207"/>
      <c r="G98" s="200">
        <f t="shared" si="16"/>
        <v>99.26090828138913</v>
      </c>
      <c r="H98" s="75"/>
      <c r="I98" s="76"/>
      <c r="J98" s="75"/>
      <c r="K98" s="76"/>
      <c r="L98" s="75">
        <f>L64</f>
        <v>62000</v>
      </c>
      <c r="M98" s="201">
        <f>M64</f>
        <v>61170</v>
      </c>
      <c r="N98" s="202">
        <f>N29+N42</f>
        <v>50300</v>
      </c>
      <c r="O98" s="203">
        <f>O29+O42</f>
        <v>50300</v>
      </c>
    </row>
    <row r="99" spans="1:15" s="208" customFormat="1" ht="13.5">
      <c r="A99" s="183" t="s">
        <v>84</v>
      </c>
      <c r="B99" s="184"/>
      <c r="C99" s="205">
        <f>C15+C19+C25+C35+C43+C55+C61+C73+C77+C82+C89+C69+C65+C30</f>
        <v>56292684</v>
      </c>
      <c r="D99" s="186">
        <f t="shared" si="15"/>
        <v>68774732</v>
      </c>
      <c r="E99" s="206">
        <f t="shared" si="15"/>
        <v>59588003</v>
      </c>
      <c r="F99" s="207">
        <f t="shared" si="18"/>
        <v>105.85390279134674</v>
      </c>
      <c r="G99" s="189">
        <f t="shared" si="16"/>
        <v>86.64229036908498</v>
      </c>
      <c r="H99" s="190">
        <f>H19+H25+H35+H43+H55+H61+H73+H77+H82+H89+H69+H65+H30+H15+H51</f>
        <v>45516262</v>
      </c>
      <c r="I99" s="185">
        <f>I19+I25+I35+I43+I55+I61+I73+I77+I82+I89+I69+I65+I30+I15</f>
        <v>39691070</v>
      </c>
      <c r="J99" s="190">
        <f>J19+J25+J35+J43+J55+J61+J73+J77+J82+J89+J69+J65+J30+J15</f>
        <v>21101276</v>
      </c>
      <c r="K99" s="185">
        <f>K19+K25+K35+K43+K55+K61+K73+K77+K82+K89+K69+K65+K30+K15</f>
        <v>17841610</v>
      </c>
      <c r="L99" s="190">
        <f>L65</f>
        <v>400000</v>
      </c>
      <c r="M99" s="191">
        <f>M65</f>
        <v>364004</v>
      </c>
      <c r="N99" s="192">
        <f>N43+N19</f>
        <v>1757194</v>
      </c>
      <c r="O99" s="193">
        <f>O43+O19</f>
        <v>1691319</v>
      </c>
    </row>
    <row r="100" spans="1:15" s="210" customFormat="1" ht="12.75" customHeight="1">
      <c r="A100" s="195" t="s">
        <v>80</v>
      </c>
      <c r="B100" s="196"/>
      <c r="C100" s="76">
        <v>54496050</v>
      </c>
      <c r="D100" s="197">
        <f t="shared" si="15"/>
        <v>66617538</v>
      </c>
      <c r="E100" s="72">
        <f t="shared" si="15"/>
        <v>57532680</v>
      </c>
      <c r="F100" s="209">
        <f t="shared" si="18"/>
        <v>105.57220202198141</v>
      </c>
      <c r="G100" s="200">
        <f t="shared" si="16"/>
        <v>86.36266323741955</v>
      </c>
      <c r="H100" s="75">
        <v>45516262</v>
      </c>
      <c r="I100" s="76">
        <v>39691070</v>
      </c>
      <c r="J100" s="75">
        <v>21101276</v>
      </c>
      <c r="K100" s="76">
        <v>17841610</v>
      </c>
      <c r="L100" s="75"/>
      <c r="M100" s="201"/>
      <c r="N100" s="202"/>
      <c r="O100" s="203"/>
    </row>
    <row r="101" spans="1:15" s="210" customFormat="1" ht="12.75" customHeight="1">
      <c r="A101" s="195" t="s">
        <v>81</v>
      </c>
      <c r="B101" s="196"/>
      <c r="C101" s="76">
        <v>216634</v>
      </c>
      <c r="D101" s="197">
        <f t="shared" si="15"/>
        <v>1142194</v>
      </c>
      <c r="E101" s="72">
        <f t="shared" si="15"/>
        <v>1106198</v>
      </c>
      <c r="F101" s="209">
        <f t="shared" si="18"/>
        <v>510.6299103557152</v>
      </c>
      <c r="G101" s="200">
        <f t="shared" si="16"/>
        <v>96.84852135451595</v>
      </c>
      <c r="H101" s="75"/>
      <c r="I101" s="76"/>
      <c r="J101" s="75"/>
      <c r="K101" s="76"/>
      <c r="L101" s="75">
        <f>L65</f>
        <v>400000</v>
      </c>
      <c r="M101" s="201">
        <f>M65</f>
        <v>364004</v>
      </c>
      <c r="N101" s="202">
        <f>N43</f>
        <v>742194</v>
      </c>
      <c r="O101" s="203">
        <f>O43</f>
        <v>742194</v>
      </c>
    </row>
    <row r="102" spans="1:15" s="210" customFormat="1" ht="12.75" customHeight="1">
      <c r="A102" s="195" t="s">
        <v>82</v>
      </c>
      <c r="B102" s="196"/>
      <c r="C102" s="76">
        <v>1580000</v>
      </c>
      <c r="D102" s="197">
        <f t="shared" si="15"/>
        <v>1015000</v>
      </c>
      <c r="E102" s="72">
        <f t="shared" si="15"/>
        <v>949125</v>
      </c>
      <c r="F102" s="209">
        <f t="shared" si="18"/>
        <v>60.071202531645575</v>
      </c>
      <c r="G102" s="200">
        <f t="shared" si="16"/>
        <v>93.50985221674877</v>
      </c>
      <c r="H102" s="75"/>
      <c r="I102" s="76"/>
      <c r="J102" s="75"/>
      <c r="K102" s="76"/>
      <c r="L102" s="75"/>
      <c r="M102" s="201"/>
      <c r="N102" s="202">
        <f>N19</f>
        <v>1015000</v>
      </c>
      <c r="O102" s="203">
        <f>O19</f>
        <v>949125</v>
      </c>
    </row>
    <row r="103" spans="1:15" s="217" customFormat="1" ht="13.5">
      <c r="A103" s="211" t="s">
        <v>85</v>
      </c>
      <c r="B103" s="184"/>
      <c r="C103" s="212">
        <f>C26+C78+C31+C88</f>
        <v>849800</v>
      </c>
      <c r="D103" s="186">
        <f t="shared" si="15"/>
        <v>8396800</v>
      </c>
      <c r="E103" s="206">
        <f t="shared" si="15"/>
        <v>2796800</v>
      </c>
      <c r="F103" s="207">
        <f t="shared" si="18"/>
        <v>329.11273240762534</v>
      </c>
      <c r="G103" s="189">
        <f t="shared" si="16"/>
        <v>33.30792682926829</v>
      </c>
      <c r="H103" s="213">
        <f>H26+H78+H31+H88</f>
        <v>8396800</v>
      </c>
      <c r="I103" s="212">
        <f>I26+I78+I31+I88</f>
        <v>2796800</v>
      </c>
      <c r="J103" s="213"/>
      <c r="K103" s="212"/>
      <c r="L103" s="213"/>
      <c r="M103" s="214"/>
      <c r="N103" s="215"/>
      <c r="O103" s="216"/>
    </row>
    <row r="104" spans="1:16" s="234" customFormat="1" ht="12.75" thickBot="1">
      <c r="A104" s="218" t="s">
        <v>80</v>
      </c>
      <c r="B104" s="219"/>
      <c r="C104" s="220">
        <v>849800</v>
      </c>
      <c r="D104" s="221">
        <f t="shared" si="15"/>
        <v>8396800</v>
      </c>
      <c r="E104" s="222">
        <f t="shared" si="15"/>
        <v>2796800</v>
      </c>
      <c r="F104" s="223">
        <f t="shared" si="18"/>
        <v>329.11273240762534</v>
      </c>
      <c r="G104" s="224">
        <f t="shared" si="16"/>
        <v>33.30792682926829</v>
      </c>
      <c r="H104" s="225">
        <v>8396800</v>
      </c>
      <c r="I104" s="226">
        <v>2796800</v>
      </c>
      <c r="J104" s="227"/>
      <c r="K104" s="228"/>
      <c r="L104" s="229"/>
      <c r="M104" s="230"/>
      <c r="N104" s="231"/>
      <c r="O104" s="232"/>
      <c r="P104" s="233"/>
    </row>
    <row r="105" spans="1:16" ht="16.5" thickTop="1">
      <c r="A105" s="17"/>
      <c r="O105" s="16"/>
      <c r="P105" s="17"/>
    </row>
    <row r="106" spans="1:16" ht="15.75">
      <c r="A106" s="236" t="s">
        <v>86</v>
      </c>
      <c r="O106" s="16"/>
      <c r="P106" s="17"/>
    </row>
    <row r="107" spans="1:16" ht="15.75">
      <c r="A107" s="236" t="s">
        <v>87</v>
      </c>
      <c r="O107" s="16"/>
      <c r="P107" s="17"/>
    </row>
    <row r="108" spans="1:16" ht="15.75">
      <c r="A108" s="236" t="s">
        <v>88</v>
      </c>
      <c r="O108" s="16"/>
      <c r="P108" s="17"/>
    </row>
    <row r="109" spans="1:16" ht="15.75">
      <c r="A109" s="235"/>
      <c r="P109" s="17"/>
    </row>
    <row r="110" spans="1:16" ht="15.75">
      <c r="A110" s="235"/>
      <c r="P110" s="17"/>
    </row>
    <row r="111" ht="15.75">
      <c r="A111" s="235"/>
    </row>
    <row r="112" ht="15.75">
      <c r="A112" s="235"/>
    </row>
    <row r="113" ht="15.75">
      <c r="A113" s="235"/>
    </row>
    <row r="114" ht="15.75">
      <c r="A114" s="235"/>
    </row>
    <row r="115" ht="15.75">
      <c r="A115" s="235"/>
    </row>
    <row r="116" ht="15.75">
      <c r="A116" s="235"/>
    </row>
    <row r="117" ht="15.75">
      <c r="A117" s="235"/>
    </row>
    <row r="118" ht="15.75">
      <c r="A118" s="235"/>
    </row>
    <row r="119" ht="15.75">
      <c r="A119" s="235"/>
    </row>
    <row r="120" ht="15.75">
      <c r="A120" s="235"/>
    </row>
    <row r="121" ht="15.75">
      <c r="A121" s="235"/>
    </row>
    <row r="122" ht="15.75">
      <c r="A122" s="235"/>
    </row>
    <row r="123" ht="15.75">
      <c r="A123" s="235"/>
    </row>
    <row r="124" ht="15.75">
      <c r="A124" s="235"/>
    </row>
    <row r="125" ht="15.75">
      <c r="A125" s="235"/>
    </row>
    <row r="126" ht="15.75">
      <c r="A126" s="235"/>
    </row>
    <row r="127" ht="15.75">
      <c r="A127" s="235"/>
    </row>
    <row r="128" ht="15.75">
      <c r="A128" s="235"/>
    </row>
    <row r="129" ht="15.75">
      <c r="A129" s="235"/>
    </row>
    <row r="130" ht="15.75">
      <c r="A130" s="235"/>
    </row>
    <row r="131" ht="15.75">
      <c r="A131" s="235"/>
    </row>
    <row r="132" ht="15.75">
      <c r="A132" s="235"/>
    </row>
    <row r="133" ht="15.75">
      <c r="A133" s="235"/>
    </row>
    <row r="134" ht="15.75">
      <c r="A134" s="235"/>
    </row>
    <row r="135" ht="15.75">
      <c r="A135" s="235"/>
    </row>
    <row r="136" ht="15.75">
      <c r="A136" s="235"/>
    </row>
    <row r="137" ht="15.75">
      <c r="A137" s="235"/>
    </row>
    <row r="138" ht="15.75">
      <c r="A138" s="235"/>
    </row>
    <row r="139" ht="15.75">
      <c r="A139" s="235"/>
    </row>
    <row r="140" ht="15.75">
      <c r="A140" s="235"/>
    </row>
    <row r="141" ht="15.75">
      <c r="A141" s="235"/>
    </row>
    <row r="142" ht="15.75">
      <c r="A142" s="235"/>
    </row>
    <row r="143" ht="15.75">
      <c r="A143" s="235"/>
    </row>
    <row r="144" ht="15.75">
      <c r="A144" s="235"/>
    </row>
    <row r="145" ht="15.75">
      <c r="A145" s="235"/>
    </row>
    <row r="146" ht="15.75">
      <c r="A146" s="235"/>
    </row>
    <row r="147" ht="15.75">
      <c r="A147" s="235"/>
    </row>
    <row r="148" ht="15.75">
      <c r="A148" s="235"/>
    </row>
    <row r="149" ht="15.75">
      <c r="A149" s="235"/>
    </row>
    <row r="150" ht="15.75">
      <c r="A150" s="235"/>
    </row>
    <row r="151" ht="15.75">
      <c r="A151" s="235"/>
    </row>
    <row r="152" ht="15.75">
      <c r="A152" s="235"/>
    </row>
    <row r="153" ht="15.75">
      <c r="A153" s="235"/>
    </row>
    <row r="154" ht="15.75">
      <c r="A154" s="235"/>
    </row>
    <row r="155" ht="15.75">
      <c r="A155" s="235"/>
    </row>
    <row r="156" ht="15.75">
      <c r="A156" s="235"/>
    </row>
    <row r="157" ht="15.75">
      <c r="A157" s="235"/>
    </row>
    <row r="158" ht="15.75">
      <c r="A158" s="235"/>
    </row>
    <row r="159" ht="15.75">
      <c r="A159" s="235"/>
    </row>
    <row r="160" ht="15.75">
      <c r="A160" s="235"/>
    </row>
    <row r="161" ht="15.75">
      <c r="A161" s="235"/>
    </row>
    <row r="162" ht="15.75">
      <c r="A162" s="235"/>
    </row>
    <row r="163" ht="15.75">
      <c r="A163" s="235"/>
    </row>
    <row r="164" ht="15.75">
      <c r="A164" s="235"/>
    </row>
    <row r="165" ht="15.75">
      <c r="A165" s="235"/>
    </row>
    <row r="166" ht="15.75">
      <c r="A166" s="235"/>
    </row>
    <row r="167" ht="15.75">
      <c r="A167" s="235"/>
    </row>
    <row r="168" ht="15.75">
      <c r="A168" s="235"/>
    </row>
    <row r="169" ht="15.75">
      <c r="A169" s="235"/>
    </row>
    <row r="170" ht="15.75">
      <c r="A170" s="235"/>
    </row>
    <row r="171" ht="15.75">
      <c r="A171" s="235"/>
    </row>
    <row r="172" ht="15.75">
      <c r="A172" s="235"/>
    </row>
    <row r="173" ht="15.75">
      <c r="A173" s="235"/>
    </row>
    <row r="174" ht="15.75">
      <c r="A174" s="235"/>
    </row>
    <row r="175" ht="15.75">
      <c r="A175" s="235"/>
    </row>
    <row r="176" ht="15.75">
      <c r="A176" s="235"/>
    </row>
    <row r="177" ht="15.75">
      <c r="A177" s="235"/>
    </row>
    <row r="178" ht="15.75">
      <c r="A178" s="235"/>
    </row>
    <row r="179" ht="15.75">
      <c r="A179" s="235"/>
    </row>
    <row r="180" ht="15.75">
      <c r="A180" s="235"/>
    </row>
    <row r="181" ht="15.75">
      <c r="A181" s="235"/>
    </row>
    <row r="182" ht="15.75">
      <c r="A182" s="235"/>
    </row>
    <row r="183" ht="15.75">
      <c r="A183" s="235"/>
    </row>
    <row r="184" ht="15.75">
      <c r="A184" s="235"/>
    </row>
    <row r="185" ht="15.75">
      <c r="A185" s="235"/>
    </row>
    <row r="186" ht="15.75">
      <c r="A186" s="235"/>
    </row>
    <row r="187" ht="15.75">
      <c r="A187" s="235"/>
    </row>
    <row r="188" ht="15.75">
      <c r="A188" s="235"/>
    </row>
    <row r="189" ht="15.75">
      <c r="A189" s="235"/>
    </row>
    <row r="190" ht="15.75">
      <c r="A190" s="235"/>
    </row>
    <row r="191" ht="15.75">
      <c r="A191" s="235"/>
    </row>
    <row r="192" ht="15.75">
      <c r="A192" s="235"/>
    </row>
    <row r="193" ht="15.75">
      <c r="A193" s="235"/>
    </row>
    <row r="194" ht="15.75">
      <c r="A194" s="235"/>
    </row>
    <row r="195" ht="15.75">
      <c r="A195" s="235"/>
    </row>
    <row r="196" ht="15.75">
      <c r="A196" s="235"/>
    </row>
    <row r="197" ht="15.75">
      <c r="A197" s="235"/>
    </row>
    <row r="198" ht="15.75">
      <c r="A198" s="235"/>
    </row>
    <row r="199" ht="15.75">
      <c r="A199" s="235"/>
    </row>
    <row r="200" ht="15.75">
      <c r="A200" s="235"/>
    </row>
    <row r="201" ht="15.75">
      <c r="A201" s="235"/>
    </row>
    <row r="202" ht="15.75">
      <c r="A202" s="235"/>
    </row>
    <row r="203" ht="15.75">
      <c r="A203" s="235"/>
    </row>
    <row r="204" ht="15.75">
      <c r="A204" s="235"/>
    </row>
    <row r="205" ht="15.75">
      <c r="A205" s="235"/>
    </row>
    <row r="206" ht="15.75">
      <c r="A206" s="235"/>
    </row>
    <row r="207" ht="15.75">
      <c r="A207" s="235"/>
    </row>
    <row r="208" ht="15.75">
      <c r="A208" s="235"/>
    </row>
  </sheetData>
  <mergeCells count="19">
    <mergeCell ref="A102:B102"/>
    <mergeCell ref="A103:B103"/>
    <mergeCell ref="A104:B104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5:A6"/>
    <mergeCell ref="B5:B6"/>
    <mergeCell ref="C5:C6"/>
    <mergeCell ref="D5:G5"/>
  </mergeCells>
  <printOptions horizontalCentered="1"/>
  <pageMargins left="0.2" right="0.2" top="0.48" bottom="0.26" header="0.2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2009-04-21T10:14:46Z</cp:lastPrinted>
  <dcterms:created xsi:type="dcterms:W3CDTF">2009-04-21T10:13:34Z</dcterms:created>
  <dcterms:modified xsi:type="dcterms:W3CDTF">2009-04-21T13:22:59Z</dcterms:modified>
  <cp:category/>
  <cp:version/>
  <cp:contentType/>
  <cp:contentStatus/>
</cp:coreProperties>
</file>