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Tabela nr 4" sheetId="1" r:id="rId1"/>
  </sheets>
  <definedNames>
    <definedName name="_xlnm.Print_Titles" localSheetId="0">'Tabela nr 4'!$6:$8</definedName>
  </definedNames>
  <calcPr fullCalcOnLoad="1"/>
</workbook>
</file>

<file path=xl/sharedStrings.xml><?xml version="1.0" encoding="utf-8"?>
<sst xmlns="http://schemas.openxmlformats.org/spreadsheetml/2006/main" count="873" uniqueCount="180">
  <si>
    <t>OGÓŁEM</t>
  </si>
  <si>
    <t xml:space="preserve">Dział Rozdział             
</t>
  </si>
  <si>
    <t xml:space="preserve">Wyszczególnienie  </t>
  </si>
  <si>
    <t>010</t>
  </si>
  <si>
    <t>ROLNICTWO I ŁOWIECTWO</t>
  </si>
  <si>
    <t>Wydatki majątkowe</t>
  </si>
  <si>
    <t xml:space="preserve"> - zakupy inwestycyjne</t>
  </si>
  <si>
    <t>01030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</si>
  <si>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</si>
  <si>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</si>
  <si>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</si>
  <si>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</si>
  <si>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</si>
  <si>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</si>
  <si>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01095</t>
  </si>
  <si>
    <t>Pozostała działalność</t>
  </si>
  <si>
    <t xml:space="preserve">HANDEL </t>
  </si>
  <si>
    <t xml:space="preserve"> ( w tym: remonty)</t>
  </si>
  <si>
    <t>TRANSPORT I ŁĄCZNOŚĆ</t>
  </si>
  <si>
    <t xml:space="preserve"> - roboty inwestycyjne</t>
  </si>
  <si>
    <t xml:space="preserve"> - inne majątkowe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</si>
  <si>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</si>
  <si>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</si>
  <si>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</si>
  <si>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</si>
  <si>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</si>
  <si>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</si>
  <si>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</si>
  <si>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 xml:space="preserve"> - dotacje</t>
  </si>
  <si>
    <t>GOSPODARKA MIESZKANIOWA</t>
  </si>
  <si>
    <t xml:space="preserve"> - wynagrodzenia </t>
  </si>
  <si>
    <t xml:space="preserve">    i pochodne </t>
  </si>
  <si>
    <t>(w tym: dotacje)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</si>
  <si>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</si>
  <si>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</si>
  <si>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</si>
  <si>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</si>
  <si>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</si>
  <si>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</si>
  <si>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DZIAŁALNOŚĆ USŁUGOWA</t>
  </si>
  <si>
    <t>Prace geodezyjne i kartograficzne</t>
  </si>
  <si>
    <t>Opracowania geodezyjne i kartograficzne</t>
  </si>
  <si>
    <t>Nadzór budowlany</t>
  </si>
  <si>
    <t>Cmentarze</t>
  </si>
  <si>
    <t>Wydatki bieżące</t>
  </si>
  <si>
    <t>pozostałe</t>
  </si>
  <si>
    <t>ADMINISTRACJA PUBLICZNA</t>
  </si>
  <si>
    <t>Starostwa powiatowe</t>
  </si>
  <si>
    <t>Rada Miejska</t>
  </si>
  <si>
    <t>Urząd Miejski</t>
  </si>
  <si>
    <t>Komisje poborowe</t>
  </si>
  <si>
    <t>Promocja jednostek samorządu terytorialnego</t>
  </si>
  <si>
    <t>URZĘDY NACZELNYCH ORGANÓW WŁADZY PAŃSTWOWEJ, KONTROLI I OCHRONY PRAWA ORAZ SĄDOWNICTWA</t>
  </si>
  <si>
    <t>Urzędy naczelnych organów władzy państwowej , kontroli i ochrony prawa</t>
  </si>
  <si>
    <t>BEZPIECZEŃSTWO PUBLICZNE I OCHRONA PRZECIWPOŻAROWA</t>
  </si>
  <si>
    <t>- zakupy inwestycyjne</t>
  </si>
  <si>
    <t>Komendy powiatowe Policji</t>
  </si>
  <si>
    <t>Komendy powiatowe Państwowej Straży Pożarnej</t>
  </si>
  <si>
    <t>- roboty inwestycyjne</t>
  </si>
  <si>
    <t>Ochotnicze straże pożarne</t>
  </si>
  <si>
    <t>Obrona cywilna</t>
  </si>
  <si>
    <t xml:space="preserve"> 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</si>
  <si>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</si>
  <si>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</si>
  <si>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</si>
  <si>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j.s.t</t>
  </si>
  <si>
    <t xml:space="preserve"> - na obsługę długu</t>
  </si>
  <si>
    <t>RÓŻNE ROZLICZENIA</t>
  </si>
  <si>
    <t>Rezerwy ogólne i celowe</t>
  </si>
  <si>
    <t>Część równoważąca subwencji ogólnej dla powiatów</t>
  </si>
  <si>
    <t>OŚWIATA I WYCHOWANIE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</si>
  <si>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</si>
  <si>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</si>
  <si>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</si>
  <si>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</si>
  <si>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</si>
  <si>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</si>
  <si>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</si>
  <si>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</si>
  <si>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</si>
  <si>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</si>
  <si>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artystyczne - Państwowe Ognisko Kultury Plastycznej</t>
  </si>
  <si>
    <t>Szkoły pomaturalne i policealne</t>
  </si>
  <si>
    <t>Szkoły zawodowe specjalne</t>
  </si>
  <si>
    <t>Dokształcanie i doskonalenie nauczycieli</t>
  </si>
  <si>
    <t>-   dotacje</t>
  </si>
  <si>
    <t xml:space="preserve">SZKOLNICTWO WYŻSZE </t>
  </si>
  <si>
    <t>OCHRONA ZDROWIA</t>
  </si>
  <si>
    <t>Szpitale ogólne</t>
  </si>
  <si>
    <t>Programy polityki zdrowotnej</t>
  </si>
  <si>
    <t>Zwalczanie narkomanii</t>
  </si>
  <si>
    <t>Przeciwdziałanie alkoholizmowi</t>
  </si>
  <si>
    <t>POMOC  SPOŁECZNA</t>
  </si>
  <si>
    <t>Placówki opiekuńczo-wychowawcze -Rodzinne Domy Dziecka</t>
  </si>
  <si>
    <t>Domy pomocy społecznej</t>
  </si>
  <si>
    <t>Ośrodki wsparcia</t>
  </si>
  <si>
    <t>Rodziny zastępcze</t>
  </si>
  <si>
    <t>Składki na ubezpieczenie zdrowotne opłacane za osoby pobierające niektóre świadczenia z pomocy społecznej</t>
  </si>
  <si>
    <t>Dodatki mieszkaniowe</t>
  </si>
  <si>
    <t>Zasiłki rodzinne, pielęgnacyjne i wychowawcze</t>
  </si>
  <si>
    <t>Powiatowe centra pomocy rodzinie</t>
  </si>
  <si>
    <t>Ośrodki pomocy społecznej</t>
  </si>
  <si>
    <t>Ośrodki adopcyjno-opiekuńcze</t>
  </si>
  <si>
    <t>Usługi opiekuńcze i specjalistyczne usługi opiekuńcze</t>
  </si>
  <si>
    <t>Usuwanie skutków klęsk żywiołowych</t>
  </si>
  <si>
    <t>POZOSTAŁE ZADANIA W ZAKRESIE POLITYKI SPOŁECZNEJ</t>
  </si>
  <si>
    <t>Żłobki</t>
  </si>
  <si>
    <t>Rehabilitacja zawodowa i społeczna osób niepełnosprawnych</t>
  </si>
  <si>
    <t>Pomoc dla repatriantów</t>
  </si>
  <si>
    <t>EDUKACYJNA OPIEKA WYCHOWAWCZA</t>
  </si>
  <si>
    <t>Świetlice szkolne</t>
  </si>
  <si>
    <t>Specjalne ośrodki szkolno-wychowawcze</t>
  </si>
  <si>
    <t>Internaty i bursy szkolne</t>
  </si>
  <si>
    <t>GOSPODARKA KOMUNALNA  I  OCHRONA ŚRODOWISKA</t>
  </si>
  <si>
    <t>( w tym : remonty)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</si>
  <si>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</si>
  <si>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</si>
  <si>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</si>
  <si>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</si>
  <si>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</si>
  <si>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( w tym:  remonty)</t>
  </si>
  <si>
    <t>KULTURA I OCHRONA DZIEDZICTWA NARODOWEGO</t>
  </si>
  <si>
    <t>Pozostałe zadania w zakresie kultury</t>
  </si>
  <si>
    <t>Filharmonie, orkiestry, chóry i kapele</t>
  </si>
  <si>
    <t>Domy i ośrodki kultury, świetlice i kluby</t>
  </si>
  <si>
    <t>Biblioteki</t>
  </si>
  <si>
    <t xml:space="preserve"> -dotacje</t>
  </si>
  <si>
    <t>Muzea</t>
  </si>
  <si>
    <t>KULTURA FIZYCZNA I SPORT</t>
  </si>
  <si>
    <t>Obiekty sportowe</t>
  </si>
  <si>
    <t>Zadania w zakresie kultury fizycznej i sportu</t>
  </si>
  <si>
    <t xml:space="preserve">Pozostała działalność </t>
  </si>
  <si>
    <t xml:space="preserve"> (w tym: remonty)</t>
  </si>
  <si>
    <t xml:space="preserve">Remonty </t>
  </si>
  <si>
    <t>Plan</t>
  </si>
  <si>
    <t>Wykonanie</t>
  </si>
  <si>
    <t>% wykonania</t>
  </si>
  <si>
    <t>w złotych</t>
  </si>
  <si>
    <t>Plany zagospodarowania przestrzennego</t>
  </si>
  <si>
    <t>Wybory do sejmu i senatu</t>
  </si>
  <si>
    <t>Pomoc materialna dla studentów i doktorantów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</si>
  <si>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</si>
  <si>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</si>
  <si>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Poradnie psychologiczno - pedagogiczne, w tym poradnie specjalistyczne</t>
  </si>
  <si>
    <t>Pomoc materialna dla uczniów</t>
  </si>
  <si>
    <t xml:space="preserve">Teatry </t>
  </si>
  <si>
    <t>Ochrona zabytków i opieka nad zabytkami</t>
  </si>
  <si>
    <t>(w tym dotacje)</t>
  </si>
  <si>
    <t>z podziałem na wydatki bieżące i majątkowe</t>
  </si>
  <si>
    <t xml:space="preserve"> - wynagrodzenia
   i pochodne </t>
  </si>
  <si>
    <t>Szkoły zawodowe</t>
  </si>
  <si>
    <t>Centra kształcenia ustawicznego i praktycznego oraz ośrodki dokształcania zawodowego</t>
  </si>
  <si>
    <t>Jednostki specjalistycznego poradnictwa, mieszkania chronione i ośrodki  interwencji kryzysowej</t>
  </si>
  <si>
    <t>Szkolne schroniska młodzieżowe</t>
  </si>
  <si>
    <t>Izby rolnicze</t>
  </si>
  <si>
    <t>Zadania w zakresie upowszechniania turystyki</t>
  </si>
  <si>
    <t xml:space="preserve">Składki na ubezpieczenie zdrowotne  oraz świadczenia dla osób nieobjętych obowiązkiem ubezpieczenia zdrowotnego </t>
  </si>
  <si>
    <t>Zespoły ds. orzekania o niepełnosprawności</t>
  </si>
  <si>
    <t xml:space="preserve"> - na obsługę długu  </t>
  </si>
  <si>
    <t>Urzędy wojewódzkie</t>
  </si>
  <si>
    <t>Tabela nr 4</t>
  </si>
  <si>
    <t>WŁASNE</t>
  </si>
  <si>
    <t>( w tym: dotacje)</t>
  </si>
  <si>
    <t>Placówki wychowania pozaszkolnego</t>
  </si>
  <si>
    <t>Infrastruktura kolejowa</t>
  </si>
  <si>
    <t>Zarządzanie kryzysowe</t>
  </si>
  <si>
    <t>Ośrodki rewalidacyjno - wychowawcze</t>
  </si>
  <si>
    <t>WYKONANIE  WYDATKÓW  MIASTA  KOSZALINA  ZA  2008  ROK</t>
  </si>
  <si>
    <t>na zadania własne oraz zadania zlecone i porozumienia z organami administracji rządowej w układzie działów i rozdziałów,</t>
  </si>
  <si>
    <t>w tym: porozumienia z organami administracji rządowej</t>
  </si>
  <si>
    <t>z tego:</t>
  </si>
  <si>
    <t>zlecone</t>
  </si>
  <si>
    <t>porozumienia z organami administracji rządowej</t>
  </si>
  <si>
    <t xml:space="preserve">własne </t>
  </si>
  <si>
    <t xml:space="preserve">zlecone </t>
  </si>
  <si>
    <t>Zespół Obsługi Ekonomiczno - Administracyjnej Szkół (Przedszkoli)</t>
  </si>
  <si>
    <t>ZLECONE I POROZUMIENIA                   Z ORAGANAMI ADMINISTRACJI RZĄDOWEJ</t>
  </si>
  <si>
    <t>Autor dokumentu: Anna Żyła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</si>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</sst>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#,##0.000"/>
    <numFmt numFmtId="174" formatCode="0.0"/>
    <numFmt numFmtId="175" formatCode="0.000"/>
  </numFmts>
  <fonts count="41">
    <font>
      <sz val="10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Times New Roman CE"/>
      <family val="1"/>
    </font>
    <font>
      <sz val="1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b/>
      <sz val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6"/>
      <name val="Times New Roman CE"/>
      <family val="1"/>
    </font>
    <font>
      <sz val="11"/>
      <name val="Times New Roman CE"/>
      <family val="1"/>
    </font>
    <font>
      <sz val="9"/>
      <name val="Arial CE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9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3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4" fillId="0" borderId="0" xfId="0" applyNumberFormat="1" applyFont="1" applyFill="1" applyBorder="1" applyAlignment="1" applyProtection="1">
      <alignment horizontal="centerContinuous" vertical="center"/>
      <protection locked="0"/>
    </xf>
    <xf numFmtId="172" fontId="4" fillId="0" borderId="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172" fontId="5" fillId="0" borderId="0" xfId="0" applyNumberFormat="1" applyFont="1" applyBorder="1" applyAlignment="1">
      <alignment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172" fontId="9" fillId="0" borderId="0" xfId="0" applyNumberFormat="1" applyFont="1" applyBorder="1" applyAlignment="1">
      <alignment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172" fontId="7" fillId="0" borderId="0" xfId="0" applyNumberFormat="1" applyFont="1" applyBorder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72" fontId="1" fillId="0" borderId="0" xfId="0" applyNumberFormat="1" applyFont="1" applyBorder="1" applyAlignment="1">
      <alignment vertical="center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172" fontId="9" fillId="0" borderId="0" xfId="0" applyNumberFormat="1" applyFont="1" applyBorder="1" applyAlignment="1">
      <alignment vertical="center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172" fontId="10" fillId="0" borderId="0" xfId="0" applyNumberFormat="1" applyFont="1" applyBorder="1" applyAlignment="1">
      <alignment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172" fontId="6" fillId="0" borderId="0" xfId="0" applyNumberFormat="1" applyFont="1" applyBorder="1" applyAlignment="1">
      <alignment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172" fontId="11" fillId="0" borderId="0" xfId="0" applyNumberFormat="1" applyFont="1" applyBorder="1" applyAlignment="1">
      <alignment/>
    </xf>
    <xf numFmtId="3" fontId="7" fillId="0" borderId="14" xfId="0" applyNumberFormat="1" applyFont="1" applyFill="1" applyBorder="1" applyAlignment="1" applyProtection="1">
      <alignment vertical="center"/>
      <protection locked="0"/>
    </xf>
    <xf numFmtId="172" fontId="2" fillId="0" borderId="0" xfId="0" applyNumberFormat="1" applyFont="1" applyBorder="1" applyAlignment="1">
      <alignment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7" fillId="0" borderId="17" xfId="0" applyNumberFormat="1" applyFont="1" applyFill="1" applyBorder="1" applyAlignment="1" applyProtection="1">
      <alignment vertical="center"/>
      <protection locked="0"/>
    </xf>
    <xf numFmtId="172" fontId="8" fillId="0" borderId="0" xfId="0" applyNumberFormat="1" applyFont="1" applyBorder="1" applyAlignment="1">
      <alignment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173" fontId="1" fillId="0" borderId="0" xfId="0" applyNumberFormat="1" applyFont="1" applyFill="1" applyBorder="1" applyAlignment="1" applyProtection="1">
      <alignment vertical="center"/>
      <protection locked="0"/>
    </xf>
    <xf numFmtId="173" fontId="7" fillId="0" borderId="0" xfId="0" applyNumberFormat="1" applyFont="1" applyFill="1" applyBorder="1" applyAlignment="1" applyProtection="1">
      <alignment vertical="center"/>
      <protection locked="0"/>
    </xf>
    <xf numFmtId="3" fontId="11" fillId="0" borderId="13" xfId="0" applyNumberFormat="1" applyFont="1" applyFill="1" applyBorder="1" applyAlignment="1" applyProtection="1">
      <alignment vertical="center"/>
      <protection locked="0"/>
    </xf>
    <xf numFmtId="172" fontId="5" fillId="0" borderId="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172" fontId="8" fillId="0" borderId="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1" fontId="7" fillId="0" borderId="0" xfId="0" applyNumberFormat="1" applyFont="1" applyAlignment="1">
      <alignment/>
    </xf>
    <xf numFmtId="172" fontId="7" fillId="0" borderId="0" xfId="0" applyNumberFormat="1" applyFont="1" applyAlignment="1">
      <alignment wrapText="1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3" fontId="7" fillId="0" borderId="20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3" fontId="9" fillId="0" borderId="23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3" fontId="5" fillId="0" borderId="23" xfId="0" applyNumberFormat="1" applyFont="1" applyFill="1" applyBorder="1" applyAlignment="1" applyProtection="1">
      <alignment vertical="center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8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9" fillId="0" borderId="19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172" fontId="5" fillId="0" borderId="26" xfId="60" applyNumberFormat="1" applyFont="1" applyFill="1" applyBorder="1" applyAlignment="1" applyProtection="1">
      <alignment vertical="center" wrapText="1"/>
      <protection locked="0"/>
    </xf>
    <xf numFmtId="172" fontId="1" fillId="0" borderId="27" xfId="60" applyNumberFormat="1" applyFont="1" applyFill="1" applyBorder="1" applyAlignment="1" applyProtection="1">
      <alignment vertical="center" wrapText="1"/>
      <protection locked="0"/>
    </xf>
    <xf numFmtId="172" fontId="9" fillId="0" borderId="27" xfId="60" applyNumberFormat="1" applyFont="1" applyFill="1" applyBorder="1" applyAlignment="1" applyProtection="1">
      <alignment vertical="center" wrapText="1"/>
      <protection locked="0"/>
    </xf>
    <xf numFmtId="172" fontId="7" fillId="0" borderId="28" xfId="60" applyNumberFormat="1" applyFont="1" applyFill="1" applyBorder="1" applyAlignment="1" applyProtection="1">
      <alignment horizontal="left" vertical="center" wrapText="1"/>
      <protection locked="0"/>
    </xf>
    <xf numFmtId="172" fontId="1" fillId="0" borderId="27" xfId="60" applyNumberFormat="1" applyFont="1" applyFill="1" applyBorder="1" applyAlignment="1" applyProtection="1">
      <alignment horizontal="left" vertical="center" wrapText="1"/>
      <protection locked="0"/>
    </xf>
    <xf numFmtId="172" fontId="9" fillId="0" borderId="27" xfId="60" applyNumberFormat="1" applyFont="1" applyFill="1" applyBorder="1" applyAlignment="1" applyProtection="1">
      <alignment horizontal="left" vertical="center" wrapText="1"/>
      <protection locked="0"/>
    </xf>
    <xf numFmtId="172" fontId="7" fillId="0" borderId="27" xfId="60" applyNumberFormat="1" applyFont="1" applyFill="1" applyBorder="1" applyAlignment="1" applyProtection="1">
      <alignment horizontal="left" vertical="center" wrapText="1"/>
      <protection locked="0"/>
    </xf>
    <xf numFmtId="172" fontId="5" fillId="0" borderId="27" xfId="60" applyNumberFormat="1" applyFont="1" applyFill="1" applyBorder="1" applyAlignment="1" applyProtection="1">
      <alignment vertical="center" wrapText="1"/>
      <protection locked="0"/>
    </xf>
    <xf numFmtId="172" fontId="9" fillId="0" borderId="29" xfId="0" applyNumberFormat="1" applyFont="1" applyBorder="1" applyAlignment="1">
      <alignment vertical="center" wrapText="1"/>
    </xf>
    <xf numFmtId="172" fontId="7" fillId="0" borderId="30" xfId="60" applyNumberFormat="1" applyFont="1" applyFill="1" applyBorder="1" applyAlignment="1" applyProtection="1">
      <alignment horizontal="left" vertical="center" wrapText="1"/>
      <protection locked="0"/>
    </xf>
    <xf numFmtId="172" fontId="9" fillId="0" borderId="27" xfId="0" applyNumberFormat="1" applyFont="1" applyBorder="1" applyAlignment="1">
      <alignment vertical="center" wrapText="1"/>
    </xf>
    <xf numFmtId="172" fontId="9" fillId="0" borderId="30" xfId="60" applyNumberFormat="1" applyFont="1" applyFill="1" applyBorder="1" applyAlignment="1" applyProtection="1">
      <alignment horizontal="left" vertical="center" wrapText="1"/>
      <protection locked="0"/>
    </xf>
    <xf numFmtId="172" fontId="9" fillId="0" borderId="30" xfId="60" applyNumberFormat="1" applyFont="1" applyFill="1" applyBorder="1" applyAlignment="1" applyProtection="1">
      <alignment vertical="center" wrapText="1"/>
      <protection locked="0"/>
    </xf>
    <xf numFmtId="172" fontId="1" fillId="0" borderId="31" xfId="60" applyNumberFormat="1" applyFont="1" applyFill="1" applyBorder="1" applyAlignment="1" applyProtection="1">
      <alignment horizontal="left" vertical="center" wrapText="1"/>
      <protection locked="0"/>
    </xf>
    <xf numFmtId="3" fontId="7" fillId="0" borderId="28" xfId="60" applyNumberFormat="1" applyFont="1" applyFill="1" applyBorder="1" applyAlignment="1" applyProtection="1">
      <alignment vertical="center" wrapText="1"/>
      <protection locked="0"/>
    </xf>
    <xf numFmtId="172" fontId="9" fillId="0" borderId="29" xfId="60" applyNumberFormat="1" applyFont="1" applyFill="1" applyBorder="1" applyAlignment="1" applyProtection="1">
      <alignment horizontal="left" vertical="center" wrapText="1"/>
      <protection locked="0"/>
    </xf>
    <xf numFmtId="172" fontId="7" fillId="0" borderId="30" xfId="60" applyNumberFormat="1" applyFont="1" applyFill="1" applyBorder="1" applyAlignment="1" applyProtection="1">
      <alignment vertical="center" wrapText="1"/>
      <protection locked="0"/>
    </xf>
    <xf numFmtId="172" fontId="7" fillId="0" borderId="28" xfId="60" applyNumberFormat="1" applyFont="1" applyFill="1" applyBorder="1" applyAlignment="1" applyProtection="1">
      <alignment vertical="center" wrapText="1"/>
      <protection locked="0"/>
    </xf>
    <xf numFmtId="172" fontId="5" fillId="0" borderId="27" xfId="60" applyNumberFormat="1" applyFont="1" applyFill="1" applyBorder="1" applyAlignment="1" applyProtection="1">
      <alignment horizontal="left" vertical="center" wrapText="1"/>
      <protection locked="0"/>
    </xf>
    <xf numFmtId="172" fontId="9" fillId="0" borderId="29" xfId="60" applyNumberFormat="1" applyFont="1" applyFill="1" applyBorder="1" applyAlignment="1" applyProtection="1">
      <alignment vertical="center" wrapText="1"/>
      <protection locked="0"/>
    </xf>
    <xf numFmtId="172" fontId="7" fillId="0" borderId="32" xfId="60" applyNumberFormat="1" applyFont="1" applyFill="1" applyBorder="1" applyAlignment="1" applyProtection="1">
      <alignment vertical="center" wrapText="1"/>
      <protection locked="0"/>
    </xf>
    <xf numFmtId="172" fontId="1" fillId="0" borderId="31" xfId="60" applyNumberFormat="1" applyFont="1" applyFill="1" applyBorder="1" applyAlignment="1" applyProtection="1">
      <alignment vertical="center" wrapText="1"/>
      <protection locked="0"/>
    </xf>
    <xf numFmtId="172" fontId="7" fillId="0" borderId="27" xfId="60" applyNumberFormat="1" applyFont="1" applyFill="1" applyBorder="1" applyAlignment="1" applyProtection="1">
      <alignment vertical="center" wrapText="1"/>
      <protection locked="0"/>
    </xf>
    <xf numFmtId="172" fontId="9" fillId="0" borderId="28" xfId="60" applyNumberFormat="1" applyFont="1" applyFill="1" applyBorder="1" applyAlignment="1" applyProtection="1">
      <alignment horizontal="left" vertical="center" wrapText="1"/>
      <protection locked="0"/>
    </xf>
    <xf numFmtId="172" fontId="7" fillId="0" borderId="28" xfId="0" applyNumberFormat="1" applyFont="1" applyBorder="1" applyAlignment="1">
      <alignment vertical="center" wrapText="1"/>
    </xf>
    <xf numFmtId="172" fontId="7" fillId="0" borderId="26" xfId="60" applyNumberFormat="1" applyFont="1" applyFill="1" applyBorder="1" applyAlignment="1" applyProtection="1">
      <alignment vertical="center" wrapText="1"/>
      <protection locked="0"/>
    </xf>
    <xf numFmtId="49" fontId="9" fillId="0" borderId="30" xfId="60" applyNumberFormat="1" applyFont="1" applyFill="1" applyBorder="1" applyAlignment="1" applyProtection="1">
      <alignment vertical="center" wrapText="1"/>
      <protection locked="0"/>
    </xf>
    <xf numFmtId="49" fontId="9" fillId="0" borderId="27" xfId="60" applyNumberFormat="1" applyFont="1" applyFill="1" applyBorder="1" applyAlignment="1" applyProtection="1">
      <alignment vertical="center" wrapText="1"/>
      <protection locked="0"/>
    </xf>
    <xf numFmtId="172" fontId="5" fillId="0" borderId="29" xfId="60" applyNumberFormat="1" applyFont="1" applyFill="1" applyBorder="1" applyAlignment="1" applyProtection="1">
      <alignment vertical="center" wrapText="1"/>
      <protection locked="0"/>
    </xf>
    <xf numFmtId="172" fontId="2" fillId="0" borderId="27" xfId="60" applyNumberFormat="1" applyFont="1" applyFill="1" applyBorder="1" applyAlignment="1" applyProtection="1">
      <alignment vertical="center" wrapText="1"/>
      <protection locked="0"/>
    </xf>
    <xf numFmtId="172" fontId="5" fillId="0" borderId="31" xfId="60" applyNumberFormat="1" applyFont="1" applyFill="1" applyBorder="1" applyAlignment="1" applyProtection="1">
      <alignment vertical="center" wrapText="1"/>
      <protection locked="0"/>
    </xf>
    <xf numFmtId="172" fontId="9" fillId="0" borderId="30" xfId="0" applyNumberFormat="1" applyFont="1" applyBorder="1" applyAlignment="1">
      <alignment vertical="center" wrapText="1"/>
    </xf>
    <xf numFmtId="172" fontId="5" fillId="0" borderId="31" xfId="60" applyNumberFormat="1" applyFont="1" applyFill="1" applyBorder="1" applyAlignment="1" applyProtection="1">
      <alignment horizontal="left" vertical="center" wrapText="1"/>
      <protection locked="0"/>
    </xf>
    <xf numFmtId="172" fontId="8" fillId="0" borderId="27" xfId="60" applyNumberFormat="1" applyFont="1" applyFill="1" applyBorder="1" applyAlignment="1" applyProtection="1">
      <alignment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172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172" fontId="1" fillId="0" borderId="27" xfId="60" applyNumberFormat="1" applyFont="1" applyFill="1" applyBorder="1" applyAlignment="1" applyProtection="1">
      <alignment vertical="center" wrapText="1"/>
      <protection locked="0"/>
    </xf>
    <xf numFmtId="172" fontId="1" fillId="0" borderId="30" xfId="60" applyNumberFormat="1" applyFont="1" applyFill="1" applyBorder="1" applyAlignment="1" applyProtection="1">
      <alignment vertical="center" wrapText="1"/>
      <protection locked="0"/>
    </xf>
    <xf numFmtId="172" fontId="7" fillId="0" borderId="26" xfId="60" applyNumberFormat="1" applyFont="1" applyFill="1" applyBorder="1" applyAlignment="1" applyProtection="1">
      <alignment horizontal="left" vertical="center" wrapText="1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72" fontId="5" fillId="0" borderId="0" xfId="0" applyNumberFormat="1" applyFont="1" applyBorder="1" applyAlignment="1">
      <alignment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172" fontId="16" fillId="0" borderId="0" xfId="0" applyNumberFormat="1" applyFont="1" applyAlignment="1">
      <alignment horizontal="right"/>
    </xf>
    <xf numFmtId="174" fontId="4" fillId="0" borderId="0" xfId="0" applyNumberFormat="1" applyFont="1" applyFill="1" applyBorder="1" applyAlignment="1" applyProtection="1">
      <alignment horizontal="centerContinuous" vertical="center"/>
      <protection locked="0"/>
    </xf>
    <xf numFmtId="174" fontId="5" fillId="0" borderId="33" xfId="0" applyNumberFormat="1" applyFont="1" applyFill="1" applyBorder="1" applyAlignment="1" applyProtection="1">
      <alignment vertical="center"/>
      <protection locked="0"/>
    </xf>
    <xf numFmtId="174" fontId="9" fillId="0" borderId="34" xfId="0" applyNumberFormat="1" applyFont="1" applyFill="1" applyBorder="1" applyAlignment="1" applyProtection="1">
      <alignment vertical="center"/>
      <protection locked="0"/>
    </xf>
    <xf numFmtId="174" fontId="7" fillId="0" borderId="35" xfId="0" applyNumberFormat="1" applyFont="1" applyFill="1" applyBorder="1" applyAlignment="1" applyProtection="1">
      <alignment horizontal="right" vertical="center"/>
      <protection locked="0"/>
    </xf>
    <xf numFmtId="174" fontId="7" fillId="0" borderId="35" xfId="0" applyNumberFormat="1" applyFont="1" applyFill="1" applyBorder="1" applyAlignment="1" applyProtection="1">
      <alignment vertical="center"/>
      <protection locked="0"/>
    </xf>
    <xf numFmtId="174" fontId="9" fillId="0" borderId="36" xfId="0" applyNumberFormat="1" applyFont="1" applyFill="1" applyBorder="1" applyAlignment="1" applyProtection="1">
      <alignment vertical="center"/>
      <protection locked="0"/>
    </xf>
    <xf numFmtId="174" fontId="2" fillId="0" borderId="34" xfId="0" applyNumberFormat="1" applyFont="1" applyFill="1" applyBorder="1" applyAlignment="1" applyProtection="1">
      <alignment vertical="center"/>
      <protection locked="0"/>
    </xf>
    <xf numFmtId="174" fontId="7" fillId="0" borderId="36" xfId="0" applyNumberFormat="1" applyFont="1" applyFill="1" applyBorder="1" applyAlignment="1" applyProtection="1">
      <alignment vertical="center"/>
      <protection locked="0"/>
    </xf>
    <xf numFmtId="174" fontId="1" fillId="0" borderId="34" xfId="0" applyNumberFormat="1" applyFont="1" applyFill="1" applyBorder="1" applyAlignment="1" applyProtection="1">
      <alignment horizontal="right" vertical="center"/>
      <protection locked="0"/>
    </xf>
    <xf numFmtId="174" fontId="1" fillId="0" borderId="37" xfId="0" applyNumberFormat="1" applyFont="1" applyFill="1" applyBorder="1" applyAlignment="1" applyProtection="1">
      <alignment horizontal="right" vertical="center"/>
      <protection locked="0"/>
    </xf>
    <xf numFmtId="174" fontId="1" fillId="0" borderId="36" xfId="0" applyNumberFormat="1" applyFont="1" applyFill="1" applyBorder="1" applyAlignment="1" applyProtection="1">
      <alignment horizontal="right" vertical="center"/>
      <protection locked="0"/>
    </xf>
    <xf numFmtId="174" fontId="7" fillId="0" borderId="34" xfId="0" applyNumberFormat="1" applyFont="1" applyFill="1" applyBorder="1" applyAlignment="1" applyProtection="1">
      <alignment horizontal="right" vertical="center"/>
      <protection locked="0"/>
    </xf>
    <xf numFmtId="174" fontId="7" fillId="0" borderId="36" xfId="0" applyNumberFormat="1" applyFont="1" applyFill="1" applyBorder="1" applyAlignment="1" applyProtection="1">
      <alignment horizontal="right" vertical="center"/>
      <protection locked="0"/>
    </xf>
    <xf numFmtId="174" fontId="17" fillId="0" borderId="0" xfId="0" applyNumberFormat="1" applyFont="1" applyFill="1" applyBorder="1" applyAlignment="1" applyProtection="1">
      <alignment horizontal="centerContinuous" vertical="center"/>
      <protection locked="0"/>
    </xf>
    <xf numFmtId="174" fontId="7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174" fontId="5" fillId="0" borderId="33" xfId="0" applyNumberFormat="1" applyFont="1" applyFill="1" applyBorder="1" applyAlignment="1" applyProtection="1">
      <alignment horizontal="right" vertical="center"/>
      <protection locked="0"/>
    </xf>
    <xf numFmtId="174" fontId="9" fillId="0" borderId="37" xfId="0" applyNumberFormat="1" applyFont="1" applyFill="1" applyBorder="1" applyAlignment="1" applyProtection="1">
      <alignment horizontal="right" vertical="center"/>
      <protection locked="0"/>
    </xf>
    <xf numFmtId="174" fontId="9" fillId="0" borderId="34" xfId="0" applyNumberFormat="1" applyFont="1" applyFill="1" applyBorder="1" applyAlignment="1" applyProtection="1">
      <alignment horizontal="right" vertical="center"/>
      <protection locked="0"/>
    </xf>
    <xf numFmtId="174" fontId="9" fillId="0" borderId="36" xfId="0" applyNumberFormat="1" applyFont="1" applyFill="1" applyBorder="1" applyAlignment="1" applyProtection="1">
      <alignment horizontal="right" vertical="center"/>
      <protection locked="0"/>
    </xf>
    <xf numFmtId="174" fontId="9" fillId="0" borderId="38" xfId="0" applyNumberFormat="1" applyFont="1" applyFill="1" applyBorder="1" applyAlignment="1" applyProtection="1">
      <alignment horizontal="right" vertical="center"/>
      <protection locked="0"/>
    </xf>
    <xf numFmtId="174" fontId="9" fillId="0" borderId="34" xfId="0" applyNumberFormat="1" applyFont="1" applyFill="1" applyBorder="1" applyAlignment="1" applyProtection="1">
      <alignment vertical="center"/>
      <protection locked="0"/>
    </xf>
    <xf numFmtId="174" fontId="9" fillId="0" borderId="35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3" fontId="9" fillId="0" borderId="19" xfId="0" applyNumberFormat="1" applyFont="1" applyBorder="1" applyAlignment="1">
      <alignment vertical="center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9" fillId="0" borderId="19" xfId="0" applyNumberFormat="1" applyFont="1" applyBorder="1" applyAlignment="1">
      <alignment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174" fontId="7" fillId="0" borderId="39" xfId="0" applyNumberFormat="1" applyFont="1" applyFill="1" applyBorder="1" applyAlignment="1" applyProtection="1">
      <alignment horizontal="right" vertical="center"/>
      <protection locked="0"/>
    </xf>
    <xf numFmtId="174" fontId="7" fillId="0" borderId="33" xfId="0" applyNumberFormat="1" applyFont="1" applyFill="1" applyBorder="1" applyAlignment="1" applyProtection="1">
      <alignment horizontal="right" vertical="center"/>
      <protection locked="0"/>
    </xf>
    <xf numFmtId="174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" fontId="1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74" fontId="9" fillId="0" borderId="33" xfId="0" applyNumberFormat="1" applyFont="1" applyFill="1" applyBorder="1" applyAlignment="1" applyProtection="1">
      <alignment horizontal="right" vertical="center"/>
      <protection locked="0"/>
    </xf>
    <xf numFmtId="174" fontId="2" fillId="0" borderId="37" xfId="0" applyNumberFormat="1" applyFont="1" applyFill="1" applyBorder="1" applyAlignment="1" applyProtection="1">
      <alignment horizontal="right" vertical="center"/>
      <protection locked="0"/>
    </xf>
    <xf numFmtId="174" fontId="10" fillId="0" borderId="34" xfId="0" applyNumberFormat="1" applyFont="1" applyFill="1" applyBorder="1" applyAlignment="1" applyProtection="1">
      <alignment horizontal="right" vertical="center"/>
      <protection locked="0"/>
    </xf>
    <xf numFmtId="174" fontId="2" fillId="0" borderId="34" xfId="0" applyNumberFormat="1" applyFont="1" applyFill="1" applyBorder="1" applyAlignment="1" applyProtection="1">
      <alignment horizontal="right" vertical="center"/>
      <protection locked="0"/>
    </xf>
    <xf numFmtId="174" fontId="2" fillId="0" borderId="37" xfId="0" applyNumberFormat="1" applyFont="1" applyFill="1" applyBorder="1" applyAlignment="1" applyProtection="1">
      <alignment horizontal="right" vertical="center"/>
      <protection locked="0"/>
    </xf>
    <xf numFmtId="174" fontId="2" fillId="0" borderId="34" xfId="0" applyNumberFormat="1" applyFont="1" applyFill="1" applyBorder="1" applyAlignment="1" applyProtection="1">
      <alignment vertical="center"/>
      <protection locked="0"/>
    </xf>
    <xf numFmtId="174" fontId="2" fillId="0" borderId="34" xfId="0" applyNumberFormat="1" applyFont="1" applyFill="1" applyBorder="1" applyAlignment="1" applyProtection="1">
      <alignment horizontal="right" vertical="center"/>
      <protection locked="0"/>
    </xf>
    <xf numFmtId="174" fontId="10" fillId="0" borderId="37" xfId="0" applyNumberFormat="1" applyFont="1" applyFill="1" applyBorder="1" applyAlignment="1" applyProtection="1">
      <alignment horizontal="right" vertical="center"/>
      <protection locked="0"/>
    </xf>
    <xf numFmtId="174" fontId="10" fillId="0" borderId="37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174" fontId="5" fillId="0" borderId="36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9" fillId="0" borderId="23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174" fontId="9" fillId="0" borderId="34" xfId="0" applyNumberFormat="1" applyFont="1" applyFill="1" applyBorder="1" applyAlignment="1" applyProtection="1">
      <alignment horizontal="right" vertical="center"/>
      <protection locked="0"/>
    </xf>
    <xf numFmtId="174" fontId="1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172" fontId="16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2" fontId="5" fillId="0" borderId="0" xfId="0" applyNumberFormat="1" applyFont="1" applyFill="1" applyBorder="1" applyAlignment="1" applyProtection="1">
      <alignment horizontal="centerContinuous" vertical="center"/>
      <protection locked="0"/>
    </xf>
    <xf numFmtId="174" fontId="1" fillId="0" borderId="34" xfId="0" applyNumberFormat="1" applyFont="1" applyFill="1" applyBorder="1" applyAlignment="1" applyProtection="1">
      <alignment horizontal="right" vertical="center"/>
      <protection locked="0"/>
    </xf>
    <xf numFmtId="3" fontId="5" fillId="0" borderId="40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174" fontId="15" fillId="0" borderId="34" xfId="0" applyNumberFormat="1" applyFont="1" applyFill="1" applyBorder="1" applyAlignment="1" applyProtection="1">
      <alignment horizontal="right" vertical="center"/>
      <protection locked="0"/>
    </xf>
    <xf numFmtId="172" fontId="15" fillId="0" borderId="0" xfId="0" applyNumberFormat="1" applyFont="1" applyBorder="1" applyAlignment="1">
      <alignment/>
    </xf>
    <xf numFmtId="174" fontId="15" fillId="0" borderId="36" xfId="0" applyNumberFormat="1" applyFont="1" applyFill="1" applyBorder="1" applyAlignment="1" applyProtection="1">
      <alignment horizontal="right" vertical="center"/>
      <protection locked="0"/>
    </xf>
    <xf numFmtId="174" fontId="2" fillId="0" borderId="38" xfId="0" applyNumberFormat="1" applyFont="1" applyFill="1" applyBorder="1" applyAlignment="1" applyProtection="1">
      <alignment horizontal="right"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174" fontId="5" fillId="0" borderId="37" xfId="0" applyNumberFormat="1" applyFont="1" applyFill="1" applyBorder="1" applyAlignment="1" applyProtection="1">
      <alignment horizontal="right" vertical="center"/>
      <protection locked="0"/>
    </xf>
    <xf numFmtId="172" fontId="8" fillId="0" borderId="27" xfId="60" applyNumberFormat="1" applyFont="1" applyFill="1" applyBorder="1" applyAlignment="1" applyProtection="1">
      <alignment horizontal="left" vertical="center" wrapText="1"/>
      <protection locked="0"/>
    </xf>
    <xf numFmtId="174" fontId="8" fillId="0" borderId="34" xfId="0" applyNumberFormat="1" applyFont="1" applyFill="1" applyBorder="1" applyAlignment="1" applyProtection="1">
      <alignment horizontal="right" vertical="center"/>
      <protection locked="0"/>
    </xf>
    <xf numFmtId="172" fontId="19" fillId="0" borderId="0" xfId="0" applyNumberFormat="1" applyFont="1" applyBorder="1" applyAlignment="1">
      <alignment/>
    </xf>
    <xf numFmtId="3" fontId="7" fillId="0" borderId="40" xfId="0" applyNumberFormat="1" applyFont="1" applyFill="1" applyBorder="1" applyAlignment="1" applyProtection="1">
      <alignment vertical="center"/>
      <protection locked="0"/>
    </xf>
    <xf numFmtId="174" fontId="9" fillId="0" borderId="38" xfId="0" applyNumberFormat="1" applyFont="1" applyFill="1" applyBorder="1" applyAlignment="1" applyProtection="1">
      <alignment horizontal="right" vertical="center"/>
      <protection locked="0"/>
    </xf>
    <xf numFmtId="174" fontId="1" fillId="0" borderId="37" xfId="0" applyNumberFormat="1" applyFont="1" applyFill="1" applyBorder="1" applyAlignment="1" applyProtection="1">
      <alignment horizontal="right" vertical="center"/>
      <protection locked="0"/>
    </xf>
    <xf numFmtId="174" fontId="9" fillId="0" borderId="36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21" xfId="0" applyNumberFormat="1" applyFont="1" applyFill="1" applyBorder="1" applyAlignment="1" applyProtection="1">
      <alignment vertical="center"/>
      <protection locked="0"/>
    </xf>
    <xf numFmtId="174" fontId="8" fillId="0" borderId="36" xfId="0" applyNumberFormat="1" applyFont="1" applyFill="1" applyBorder="1" applyAlignment="1" applyProtection="1">
      <alignment horizontal="right" vertical="center"/>
      <protection locked="0"/>
    </xf>
    <xf numFmtId="172" fontId="8" fillId="0" borderId="29" xfId="60" applyNumberFormat="1" applyFont="1" applyFill="1" applyBorder="1" applyAlignment="1" applyProtection="1">
      <alignment vertical="center" wrapText="1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174" fontId="8" fillId="0" borderId="38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40" xfId="0" applyNumberFormat="1" applyFont="1" applyBorder="1" applyAlignment="1">
      <alignment vertical="center"/>
    </xf>
    <xf numFmtId="172" fontId="8" fillId="0" borderId="30" xfId="60" applyNumberFormat="1" applyFont="1" applyFill="1" applyBorder="1" applyAlignment="1" applyProtection="1">
      <alignment vertical="center" wrapText="1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174" fontId="9" fillId="0" borderId="37" xfId="0" applyNumberFormat="1" applyFont="1" applyFill="1" applyBorder="1" applyAlignment="1" applyProtection="1">
      <alignment horizontal="right" vertical="center"/>
      <protection locked="0"/>
    </xf>
    <xf numFmtId="3" fontId="8" fillId="0" borderId="40" xfId="0" applyNumberFormat="1" applyFont="1" applyFill="1" applyBorder="1" applyAlignment="1" applyProtection="1">
      <alignment vertical="center"/>
      <protection locked="0"/>
    </xf>
    <xf numFmtId="174" fontId="5" fillId="0" borderId="38" xfId="0" applyNumberFormat="1" applyFont="1" applyFill="1" applyBorder="1" applyAlignment="1" applyProtection="1">
      <alignment vertical="center"/>
      <protection locked="0"/>
    </xf>
    <xf numFmtId="1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5" xfId="0" applyNumberFormat="1" applyFont="1" applyFill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40" xfId="0" applyNumberFormat="1" applyFont="1" applyBorder="1" applyAlignment="1">
      <alignment vertical="center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172" fontId="8" fillId="0" borderId="30" xfId="60" applyNumberFormat="1" applyFont="1" applyFill="1" applyBorder="1" applyAlignment="1" applyProtection="1">
      <alignment horizontal="left" vertical="center" wrapText="1"/>
      <protection locked="0"/>
    </xf>
    <xf numFmtId="174" fontId="9" fillId="0" borderId="42" xfId="0" applyNumberFormat="1" applyFont="1" applyFill="1" applyBorder="1" applyAlignment="1" applyProtection="1">
      <alignment horizontal="right" vertical="center"/>
      <protection locked="0"/>
    </xf>
    <xf numFmtId="174" fontId="7" fillId="0" borderId="42" xfId="0" applyNumberFormat="1" applyFont="1" applyFill="1" applyBorder="1" applyAlignment="1" applyProtection="1">
      <alignment horizontal="right" vertical="center"/>
      <protection locked="0"/>
    </xf>
    <xf numFmtId="174" fontId="8" fillId="0" borderId="42" xfId="0" applyNumberFormat="1" applyFont="1" applyFill="1" applyBorder="1" applyAlignment="1" applyProtection="1">
      <alignment horizontal="right" vertical="center"/>
      <protection locked="0"/>
    </xf>
    <xf numFmtId="172" fontId="37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74" fontId="7" fillId="0" borderId="34" xfId="0" applyNumberFormat="1" applyFont="1" applyFill="1" applyBorder="1" applyAlignment="1" applyProtection="1">
      <alignment horizontal="right" vertical="center"/>
      <protection locked="0"/>
    </xf>
    <xf numFmtId="3" fontId="19" fillId="0" borderId="11" xfId="0" applyNumberFormat="1" applyFont="1" applyFill="1" applyBorder="1" applyAlignment="1" applyProtection="1">
      <alignment vertical="center"/>
      <protection locked="0"/>
    </xf>
    <xf numFmtId="3" fontId="19" fillId="0" borderId="19" xfId="0" applyNumberFormat="1" applyFont="1" applyFill="1" applyBorder="1" applyAlignment="1" applyProtection="1">
      <alignment vertical="center"/>
      <protection locked="0"/>
    </xf>
    <xf numFmtId="174" fontId="19" fillId="0" borderId="34" xfId="0" applyNumberFormat="1" applyFont="1" applyFill="1" applyBorder="1" applyAlignment="1" applyProtection="1">
      <alignment horizontal="right" vertical="center"/>
      <protection locked="0"/>
    </xf>
    <xf numFmtId="3" fontId="19" fillId="0" borderId="40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Border="1" applyAlignment="1">
      <alignment vertical="center"/>
    </xf>
    <xf numFmtId="174" fontId="6" fillId="0" borderId="34" xfId="0" applyNumberFormat="1" applyFont="1" applyFill="1" applyBorder="1" applyAlignment="1" applyProtection="1">
      <alignment horizontal="right" vertical="center"/>
      <protection locked="0"/>
    </xf>
    <xf numFmtId="174" fontId="6" fillId="0" borderId="42" xfId="0" applyNumberFormat="1" applyFont="1" applyFill="1" applyBorder="1" applyAlignment="1" applyProtection="1">
      <alignment horizontal="right" vertical="center"/>
      <protection locked="0"/>
    </xf>
    <xf numFmtId="172" fontId="6" fillId="0" borderId="27" xfId="60" applyNumberFormat="1" applyFont="1" applyFill="1" applyBorder="1" applyAlignment="1" applyProtection="1">
      <alignment vertical="center" wrapText="1"/>
      <protection locked="0"/>
    </xf>
    <xf numFmtId="172" fontId="15" fillId="0" borderId="27" xfId="60" applyNumberFormat="1" applyFont="1" applyFill="1" applyBorder="1" applyAlignment="1" applyProtection="1">
      <alignment horizontal="left" vertical="center" wrapText="1"/>
      <protection locked="0"/>
    </xf>
    <xf numFmtId="3" fontId="15" fillId="0" borderId="11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3" fontId="15" fillId="0" borderId="40" xfId="0" applyNumberFormat="1" applyFont="1" applyBorder="1" applyAlignment="1">
      <alignment vertical="center"/>
    </xf>
    <xf numFmtId="174" fontId="15" fillId="0" borderId="42" xfId="0" applyNumberFormat="1" applyFont="1" applyFill="1" applyBorder="1" applyAlignment="1" applyProtection="1">
      <alignment horizontal="right" vertical="center"/>
      <protection locked="0"/>
    </xf>
    <xf numFmtId="172" fontId="15" fillId="0" borderId="0" xfId="0" applyNumberFormat="1" applyFont="1" applyBorder="1" applyAlignment="1">
      <alignment vertical="center"/>
    </xf>
    <xf numFmtId="172" fontId="2" fillId="0" borderId="27" xfId="60" applyNumberFormat="1" applyFont="1" applyFill="1" applyBorder="1" applyAlignment="1" applyProtection="1">
      <alignment horizontal="left" vertical="center" wrapText="1"/>
      <protection locked="0"/>
    </xf>
    <xf numFmtId="3" fontId="2" fillId="0" borderId="11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174" fontId="2" fillId="0" borderId="42" xfId="0" applyNumberFormat="1" applyFont="1" applyFill="1" applyBorder="1" applyAlignment="1" applyProtection="1">
      <alignment horizontal="right" vertical="center"/>
      <protection locked="0"/>
    </xf>
    <xf numFmtId="172" fontId="2" fillId="0" borderId="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174" fontId="1" fillId="0" borderId="42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>
      <alignment vertical="center"/>
    </xf>
    <xf numFmtId="174" fontId="5" fillId="0" borderId="38" xfId="0" applyNumberFormat="1" applyFont="1" applyFill="1" applyBorder="1" applyAlignment="1" applyProtection="1">
      <alignment horizontal="right" vertical="center"/>
      <protection locked="0"/>
    </xf>
    <xf numFmtId="172" fontId="4" fillId="0" borderId="43" xfId="60" applyNumberFormat="1" applyFont="1" applyFill="1" applyBorder="1" applyAlignment="1" applyProtection="1">
      <alignment vertical="center" wrapText="1"/>
      <protection locked="0"/>
    </xf>
    <xf numFmtId="174" fontId="5" fillId="0" borderId="44" xfId="0" applyNumberFormat="1" applyFont="1" applyFill="1" applyBorder="1" applyAlignment="1" applyProtection="1">
      <alignment horizontal="right" vertical="center"/>
      <protection locked="0"/>
    </xf>
    <xf numFmtId="174" fontId="5" fillId="0" borderId="45" xfId="0" applyNumberFormat="1" applyFont="1" applyFill="1" applyBorder="1" applyAlignment="1" applyProtection="1">
      <alignment horizontal="right"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174" fontId="6" fillId="0" borderId="46" xfId="0" applyNumberFormat="1" applyFont="1" applyFill="1" applyBorder="1" applyAlignment="1" applyProtection="1">
      <alignment horizontal="right" vertical="center"/>
      <protection locked="0"/>
    </xf>
    <xf numFmtId="3" fontId="6" fillId="0" borderId="41" xfId="0" applyNumberFormat="1" applyFont="1" applyFill="1" applyBorder="1" applyAlignment="1" applyProtection="1">
      <alignment vertical="center"/>
      <protection locked="0"/>
    </xf>
    <xf numFmtId="172" fontId="6" fillId="0" borderId="38" xfId="60" applyNumberFormat="1" applyFont="1" applyFill="1" applyBorder="1" applyAlignment="1" applyProtection="1">
      <alignment vertical="center" wrapText="1"/>
      <protection locked="0"/>
    </xf>
    <xf numFmtId="3" fontId="15" fillId="0" borderId="27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19" fillId="0" borderId="14" xfId="0" applyNumberFormat="1" applyFont="1" applyFill="1" applyBorder="1" applyAlignment="1" applyProtection="1">
      <alignment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174" fontId="19" fillId="0" borderId="36" xfId="0" applyNumberFormat="1" applyFont="1" applyFill="1" applyBorder="1" applyAlignment="1" applyProtection="1">
      <alignment horizontal="right" vertical="center"/>
      <protection locked="0"/>
    </xf>
    <xf numFmtId="3" fontId="19" fillId="0" borderId="47" xfId="0" applyNumberFormat="1" applyFont="1" applyFill="1" applyBorder="1" applyAlignment="1" applyProtection="1">
      <alignment vertical="center"/>
      <protection locked="0"/>
    </xf>
    <xf numFmtId="3" fontId="9" fillId="0" borderId="47" xfId="0" applyNumberFormat="1" applyFont="1" applyFill="1" applyBorder="1" applyAlignment="1" applyProtection="1">
      <alignment vertical="center"/>
      <protection locked="0"/>
    </xf>
    <xf numFmtId="172" fontId="7" fillId="0" borderId="29" xfId="60" applyNumberFormat="1" applyFont="1" applyFill="1" applyBorder="1" applyAlignment="1" applyProtection="1">
      <alignment vertical="center" wrapText="1"/>
      <protection locked="0"/>
    </xf>
    <xf numFmtId="172" fontId="1" fillId="0" borderId="28" xfId="60" applyNumberFormat="1" applyFont="1" applyFill="1" applyBorder="1" applyAlignment="1" applyProtection="1">
      <alignment vertical="center" wrapText="1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174" fontId="2" fillId="0" borderId="35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172" fontId="5" fillId="0" borderId="32" xfId="60" applyNumberFormat="1" applyFont="1" applyFill="1" applyBorder="1" applyAlignment="1" applyProtection="1">
      <alignment vertical="center" wrapText="1"/>
      <protection locked="0"/>
    </xf>
    <xf numFmtId="3" fontId="7" fillId="0" borderId="17" xfId="0" applyNumberFormat="1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172" fontId="1" fillId="0" borderId="0" xfId="0" applyNumberFormat="1" applyFont="1" applyFill="1" applyBorder="1" applyAlignment="1" applyProtection="1">
      <alignment horizontal="centerContinuous" vertical="center"/>
      <protection locked="0"/>
    </xf>
    <xf numFmtId="174" fontId="1" fillId="0" borderId="0" xfId="0" applyNumberFormat="1" applyFont="1" applyFill="1" applyBorder="1" applyAlignment="1" applyProtection="1">
      <alignment horizontal="centerContinuous" vertical="center"/>
      <protection locked="0"/>
    </xf>
    <xf numFmtId="174" fontId="37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0" applyNumberFormat="1" applyFont="1" applyFill="1" applyBorder="1" applyAlignment="1" applyProtection="1">
      <alignment horizontal="centerContinuous" vertical="center"/>
      <protection locked="0"/>
    </xf>
    <xf numFmtId="49" fontId="5" fillId="0" borderId="13" xfId="0" applyNumberFormat="1" applyFont="1" applyFill="1" applyBorder="1" applyAlignment="1" applyProtection="1">
      <alignment horizontal="centerContinuous" vertical="center"/>
      <protection locked="0"/>
    </xf>
    <xf numFmtId="174" fontId="5" fillId="0" borderId="38" xfId="0" applyNumberFormat="1" applyFont="1" applyFill="1" applyBorder="1" applyAlignment="1" applyProtection="1">
      <alignment vertical="center"/>
      <protection locked="0"/>
    </xf>
    <xf numFmtId="1" fontId="1" fillId="0" borderId="11" xfId="0" applyNumberFormat="1" applyFont="1" applyFill="1" applyBorder="1" applyAlignment="1" applyProtection="1">
      <alignment horizontal="centerContinuous" vertical="center"/>
      <protection locked="0"/>
    </xf>
    <xf numFmtId="174" fontId="1" fillId="0" borderId="34" xfId="0" applyNumberFormat="1" applyFont="1" applyFill="1" applyBorder="1" applyAlignment="1" applyProtection="1">
      <alignment vertical="center"/>
      <protection locked="0"/>
    </xf>
    <xf numFmtId="1" fontId="9" fillId="0" borderId="11" xfId="0" applyNumberFormat="1" applyFont="1" applyFill="1" applyBorder="1" applyAlignment="1" applyProtection="1">
      <alignment horizontal="centerContinuous" vertical="center"/>
      <protection locked="0"/>
    </xf>
    <xf numFmtId="49" fontId="7" fillId="0" borderId="12" xfId="0" applyNumberFormat="1" applyFont="1" applyFill="1" applyBorder="1" applyAlignment="1" applyProtection="1">
      <alignment horizontal="centerContinuous" vertical="center"/>
      <protection locked="0"/>
    </xf>
    <xf numFmtId="49" fontId="5" fillId="0" borderId="10" xfId="0" applyNumberFormat="1" applyFont="1" applyFill="1" applyBorder="1" applyAlignment="1" applyProtection="1">
      <alignment horizontal="centerContinuous" vertical="center"/>
      <protection locked="0"/>
    </xf>
    <xf numFmtId="1" fontId="5" fillId="0" borderId="10" xfId="0" applyNumberFormat="1" applyFont="1" applyFill="1" applyBorder="1" applyAlignment="1" applyProtection="1">
      <alignment horizontal="centerContinuous" vertical="center"/>
      <protection locked="0"/>
    </xf>
    <xf numFmtId="1" fontId="7" fillId="0" borderId="12" xfId="0" applyNumberFormat="1" applyFont="1" applyFill="1" applyBorder="1" applyAlignment="1" applyProtection="1">
      <alignment horizontal="centerContinuous" vertical="center"/>
      <protection locked="0"/>
    </xf>
    <xf numFmtId="1" fontId="7" fillId="0" borderId="11" xfId="0" applyNumberFormat="1" applyFont="1" applyFill="1" applyBorder="1" applyAlignment="1" applyProtection="1">
      <alignment horizontal="centerContinuous" vertical="center"/>
      <protection locked="0"/>
    </xf>
    <xf numFmtId="174" fontId="5" fillId="0" borderId="34" xfId="0" applyNumberFormat="1" applyFont="1" applyFill="1" applyBorder="1" applyAlignment="1" applyProtection="1">
      <alignment vertical="center"/>
      <protection locked="0"/>
    </xf>
    <xf numFmtId="1" fontId="8" fillId="0" borderId="11" xfId="0" applyNumberFormat="1" applyFont="1" applyFill="1" applyBorder="1" applyAlignment="1" applyProtection="1">
      <alignment horizontal="centerContinuous" vertical="center"/>
      <protection locked="0"/>
    </xf>
    <xf numFmtId="174" fontId="8" fillId="0" borderId="34" xfId="0" applyNumberFormat="1" applyFont="1" applyFill="1" applyBorder="1" applyAlignment="1" applyProtection="1">
      <alignment vertical="center"/>
      <protection locked="0"/>
    </xf>
    <xf numFmtId="1" fontId="5" fillId="0" borderId="11" xfId="0" applyNumberFormat="1" applyFont="1" applyFill="1" applyBorder="1" applyAlignment="1" applyProtection="1">
      <alignment horizontal="centerContinuous" vertical="center"/>
      <protection locked="0"/>
    </xf>
    <xf numFmtId="1" fontId="10" fillId="0" borderId="11" xfId="0" applyNumberFormat="1" applyFont="1" applyFill="1" applyBorder="1" applyAlignment="1" applyProtection="1">
      <alignment horizontal="centerContinuous" vertical="center"/>
      <protection locked="0"/>
    </xf>
    <xf numFmtId="1" fontId="11" fillId="0" borderId="11" xfId="0" applyNumberFormat="1" applyFont="1" applyFill="1" applyBorder="1" applyAlignment="1" applyProtection="1">
      <alignment horizontal="centerContinuous" vertical="center"/>
      <protection locked="0"/>
    </xf>
    <xf numFmtId="1" fontId="19" fillId="0" borderId="11" xfId="0" applyNumberFormat="1" applyFont="1" applyFill="1" applyBorder="1" applyAlignment="1" applyProtection="1">
      <alignment horizontal="centerContinuous" vertical="center"/>
      <protection locked="0"/>
    </xf>
    <xf numFmtId="1" fontId="6" fillId="0" borderId="11" xfId="0" applyNumberFormat="1" applyFont="1" applyFill="1" applyBorder="1" applyAlignment="1" applyProtection="1">
      <alignment horizontal="centerContinuous" vertical="center"/>
      <protection locked="0"/>
    </xf>
    <xf numFmtId="1" fontId="5" fillId="0" borderId="11" xfId="0" applyNumberFormat="1" applyFont="1" applyFill="1" applyBorder="1" applyAlignment="1" applyProtection="1">
      <alignment horizontal="centerContinuous" vertical="center"/>
      <protection locked="0"/>
    </xf>
    <xf numFmtId="1" fontId="6" fillId="0" borderId="13" xfId="0" applyNumberFormat="1" applyFont="1" applyFill="1" applyBorder="1" applyAlignment="1" applyProtection="1">
      <alignment horizontal="centerContinuous" vertical="center"/>
      <protection locked="0"/>
    </xf>
    <xf numFmtId="1" fontId="7" fillId="0" borderId="14" xfId="0" applyNumberFormat="1" applyFont="1" applyFill="1" applyBorder="1" applyAlignment="1" applyProtection="1">
      <alignment horizontal="centerContinuous" vertical="center"/>
      <protection locked="0"/>
    </xf>
    <xf numFmtId="174" fontId="7" fillId="0" borderId="39" xfId="0" applyNumberFormat="1" applyFont="1" applyFill="1" applyBorder="1" applyAlignment="1" applyProtection="1">
      <alignment horizontal="right" vertical="center"/>
      <protection locked="0"/>
    </xf>
    <xf numFmtId="174" fontId="11" fillId="0" borderId="34" xfId="0" applyNumberFormat="1" applyFont="1" applyFill="1" applyBorder="1" applyAlignment="1" applyProtection="1">
      <alignment vertical="center"/>
      <protection locked="0"/>
    </xf>
    <xf numFmtId="1" fontId="1" fillId="0" borderId="14" xfId="0" applyNumberFormat="1" applyFont="1" applyFill="1" applyBorder="1" applyAlignment="1" applyProtection="1">
      <alignment horizontal="centerContinuous" vertical="center"/>
      <protection locked="0"/>
    </xf>
    <xf numFmtId="174" fontId="7" fillId="0" borderId="36" xfId="0" applyNumberFormat="1" applyFont="1" applyFill="1" applyBorder="1" applyAlignment="1" applyProtection="1">
      <alignment horizontal="right" vertical="center"/>
      <protection locked="0"/>
    </xf>
    <xf numFmtId="1" fontId="8" fillId="0" borderId="14" xfId="0" applyNumberFormat="1" applyFont="1" applyFill="1" applyBorder="1" applyAlignment="1" applyProtection="1">
      <alignment horizontal="centerContinuous" vertical="center"/>
      <protection locked="0"/>
    </xf>
    <xf numFmtId="174" fontId="8" fillId="0" borderId="36" xfId="0" applyNumberFormat="1" applyFont="1" applyFill="1" applyBorder="1" applyAlignment="1" applyProtection="1">
      <alignment vertical="center"/>
      <protection locked="0"/>
    </xf>
    <xf numFmtId="174" fontId="1" fillId="0" borderId="36" xfId="0" applyNumberFormat="1" applyFont="1" applyFill="1" applyBorder="1" applyAlignment="1" applyProtection="1">
      <alignment vertical="center"/>
      <protection locked="0"/>
    </xf>
    <xf numFmtId="1" fontId="1" fillId="0" borderId="15" xfId="0" applyNumberFormat="1" applyFont="1" applyFill="1" applyBorder="1" applyAlignment="1" applyProtection="1">
      <alignment horizontal="centerContinuous" vertical="center"/>
      <protection locked="0"/>
    </xf>
    <xf numFmtId="174" fontId="2" fillId="0" borderId="37" xfId="0" applyNumberFormat="1" applyFont="1" applyFill="1" applyBorder="1" applyAlignment="1" applyProtection="1">
      <alignment vertical="center"/>
      <protection locked="0"/>
    </xf>
    <xf numFmtId="174" fontId="7" fillId="0" borderId="34" xfId="0" applyNumberFormat="1" applyFont="1" applyFill="1" applyBorder="1" applyAlignment="1" applyProtection="1">
      <alignment vertical="center"/>
      <protection locked="0"/>
    </xf>
    <xf numFmtId="1" fontId="11" fillId="0" borderId="13" xfId="0" applyNumberFormat="1" applyFont="1" applyFill="1" applyBorder="1" applyAlignment="1" applyProtection="1">
      <alignment horizontal="centerContinuous" vertical="center"/>
      <protection locked="0"/>
    </xf>
    <xf numFmtId="174" fontId="11" fillId="0" borderId="38" xfId="0" applyNumberFormat="1" applyFont="1" applyFill="1" applyBorder="1" applyAlignment="1" applyProtection="1">
      <alignment vertical="center"/>
      <protection locked="0"/>
    </xf>
    <xf numFmtId="1" fontId="9" fillId="0" borderId="14" xfId="0" applyNumberFormat="1" applyFont="1" applyFill="1" applyBorder="1" applyAlignment="1" applyProtection="1">
      <alignment horizontal="centerContinuous" vertical="center"/>
      <protection locked="0"/>
    </xf>
    <xf numFmtId="174" fontId="9" fillId="0" borderId="38" xfId="0" applyNumberFormat="1" applyFont="1" applyFill="1" applyBorder="1" applyAlignment="1" applyProtection="1">
      <alignment vertical="center"/>
      <protection locked="0"/>
    </xf>
    <xf numFmtId="1" fontId="7" fillId="0" borderId="17" xfId="0" applyNumberFormat="1" applyFont="1" applyFill="1" applyBorder="1" applyAlignment="1" applyProtection="1">
      <alignment horizontal="centerContinuous" vertical="center"/>
      <protection locked="0"/>
    </xf>
    <xf numFmtId="174" fontId="7" fillId="0" borderId="39" xfId="0" applyNumberFormat="1" applyFont="1" applyFill="1" applyBorder="1" applyAlignment="1" applyProtection="1">
      <alignment vertical="center"/>
      <protection locked="0"/>
    </xf>
    <xf numFmtId="1" fontId="9" fillId="0" borderId="12" xfId="0" applyNumberFormat="1" applyFont="1" applyFill="1" applyBorder="1" applyAlignment="1" applyProtection="1">
      <alignment horizontal="centerContinuous" vertical="center"/>
      <protection locked="0"/>
    </xf>
    <xf numFmtId="174" fontId="9" fillId="0" borderId="35" xfId="0" applyNumberFormat="1" applyFont="1" applyFill="1" applyBorder="1" applyAlignment="1" applyProtection="1">
      <alignment vertical="center"/>
      <protection locked="0"/>
    </xf>
    <xf numFmtId="1" fontId="9" fillId="0" borderId="13" xfId="0" applyNumberFormat="1" applyFont="1" applyFill="1" applyBorder="1" applyAlignment="1" applyProtection="1">
      <alignment horizontal="centerContinuous" vertical="center"/>
      <protection locked="0"/>
    </xf>
    <xf numFmtId="174" fontId="7" fillId="0" borderId="36" xfId="0" applyNumberFormat="1" applyFont="1" applyFill="1" applyBorder="1" applyAlignment="1" applyProtection="1">
      <alignment vertical="center"/>
      <protection locked="0"/>
    </xf>
    <xf numFmtId="174" fontId="1" fillId="0" borderId="37" xfId="0" applyNumberFormat="1" applyFont="1" applyFill="1" applyBorder="1" applyAlignment="1" applyProtection="1">
      <alignment vertical="center"/>
      <protection locked="0"/>
    </xf>
    <xf numFmtId="1" fontId="8" fillId="0" borderId="13" xfId="0" applyNumberFormat="1" applyFont="1" applyFill="1" applyBorder="1" applyAlignment="1" applyProtection="1">
      <alignment horizontal="centerContinuous" vertical="center"/>
      <protection locked="0"/>
    </xf>
    <xf numFmtId="174" fontId="8" fillId="0" borderId="38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horizontal="centerContinuous" vertical="center"/>
      <protection locked="0"/>
    </xf>
    <xf numFmtId="1" fontId="11" fillId="0" borderId="14" xfId="0" applyNumberFormat="1" applyFont="1" applyFill="1" applyBorder="1" applyAlignment="1" applyProtection="1">
      <alignment horizontal="centerContinuous" vertical="center"/>
      <protection locked="0"/>
    </xf>
    <xf numFmtId="1" fontId="9" fillId="0" borderId="15" xfId="0" applyNumberFormat="1" applyFont="1" applyFill="1" applyBorder="1" applyAlignment="1" applyProtection="1">
      <alignment horizontal="centerContinuous" vertical="center"/>
      <protection locked="0"/>
    </xf>
    <xf numFmtId="1" fontId="19" fillId="0" borderId="13" xfId="0" applyNumberFormat="1" applyFont="1" applyFill="1" applyBorder="1" applyAlignment="1" applyProtection="1">
      <alignment horizontal="centerContinuous" vertical="center"/>
      <protection locked="0"/>
    </xf>
    <xf numFmtId="1" fontId="5" fillId="0" borderId="13" xfId="0" applyNumberFormat="1" applyFont="1" applyFill="1" applyBorder="1" applyAlignment="1" applyProtection="1">
      <alignment horizontal="centerContinuous" vertical="center"/>
      <protection locked="0"/>
    </xf>
    <xf numFmtId="174" fontId="5" fillId="0" borderId="35" xfId="0" applyNumberFormat="1" applyFont="1" applyFill="1" applyBorder="1" applyAlignment="1" applyProtection="1">
      <alignment vertical="center"/>
      <protection locked="0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174" fontId="7" fillId="0" borderId="33" xfId="0" applyNumberFormat="1" applyFont="1" applyFill="1" applyBorder="1" applyAlignment="1" applyProtection="1">
      <alignment vertical="center"/>
      <protection locked="0"/>
    </xf>
    <xf numFmtId="1" fontId="1" fillId="0" borderId="13" xfId="0" applyNumberFormat="1" applyFont="1" applyFill="1" applyBorder="1" applyAlignment="1" applyProtection="1">
      <alignment horizontal="centerContinuous" vertical="center"/>
      <protection locked="0"/>
    </xf>
    <xf numFmtId="1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74" fontId="5" fillId="0" borderId="44" xfId="0" applyNumberFormat="1" applyFont="1" applyFill="1" applyBorder="1" applyAlignment="1" applyProtection="1">
      <alignment vertical="center"/>
      <protection locked="0"/>
    </xf>
    <xf numFmtId="1" fontId="2" fillId="0" borderId="11" xfId="0" applyNumberFormat="1" applyFont="1" applyFill="1" applyBorder="1" applyAlignment="1" applyProtection="1">
      <alignment horizontal="centerContinuous" vertical="center"/>
      <protection locked="0"/>
    </xf>
    <xf numFmtId="1" fontId="1" fillId="0" borderId="12" xfId="0" applyNumberFormat="1" applyFont="1" applyFill="1" applyBorder="1" applyAlignment="1" applyProtection="1">
      <alignment horizontal="centerContinuous" vertical="center"/>
      <protection locked="0"/>
    </xf>
    <xf numFmtId="174" fontId="1" fillId="0" borderId="35" xfId="0" applyNumberFormat="1" applyFont="1" applyFill="1" applyBorder="1" applyAlignment="1" applyProtection="1">
      <alignment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9" fillId="0" borderId="11" xfId="0" applyNumberFormat="1" applyFont="1" applyFill="1" applyBorder="1" applyAlignment="1" applyProtection="1">
      <alignment horizontal="center" vertical="center"/>
      <protection locked="0"/>
    </xf>
    <xf numFmtId="1" fontId="9" fillId="0" borderId="14" xfId="0" applyNumberFormat="1" applyFont="1" applyFill="1" applyBorder="1" applyAlignment="1" applyProtection="1">
      <alignment horizontal="center" vertical="center"/>
      <protection locked="0"/>
    </xf>
    <xf numFmtId="1" fontId="8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1" fontId="9" fillId="0" borderId="13" xfId="0" applyNumberFormat="1" applyFont="1" applyFill="1" applyBorder="1" applyAlignment="1" applyProtection="1">
      <alignment horizontal="center" vertical="center"/>
      <protection locked="0"/>
    </xf>
    <xf numFmtId="174" fontId="5" fillId="0" borderId="39" xfId="0" applyNumberFormat="1" applyFont="1" applyFill="1" applyBorder="1" applyAlignment="1" applyProtection="1">
      <alignment vertical="center"/>
      <protection locked="0"/>
    </xf>
    <xf numFmtId="1" fontId="19" fillId="0" borderId="14" xfId="0" applyNumberFormat="1" applyFont="1" applyFill="1" applyBorder="1" applyAlignment="1" applyProtection="1">
      <alignment horizontal="centerContinuous" vertical="center"/>
      <protection locked="0"/>
    </xf>
    <xf numFmtId="174" fontId="2" fillId="0" borderId="36" xfId="0" applyNumberFormat="1" applyFont="1" applyFill="1" applyBorder="1" applyAlignment="1" applyProtection="1">
      <alignment vertical="center"/>
      <protection locked="0"/>
    </xf>
    <xf numFmtId="174" fontId="10" fillId="0" borderId="34" xfId="0" applyNumberFormat="1" applyFont="1" applyFill="1" applyBorder="1" applyAlignment="1" applyProtection="1">
      <alignment vertical="center"/>
      <protection locked="0"/>
    </xf>
    <xf numFmtId="1" fontId="15" fillId="0" borderId="11" xfId="0" applyNumberFormat="1" applyFont="1" applyFill="1" applyBorder="1" applyAlignment="1" applyProtection="1">
      <alignment horizontal="centerContinuous" vertical="center"/>
      <protection locked="0"/>
    </xf>
    <xf numFmtId="1" fontId="1" fillId="0" borderId="11" xfId="0" applyNumberFormat="1" applyFont="1" applyFill="1" applyBorder="1" applyAlignment="1" applyProtection="1">
      <alignment horizontal="centerContinuous" vertical="center"/>
      <protection locked="0"/>
    </xf>
    <xf numFmtId="174" fontId="1" fillId="0" borderId="34" xfId="0" applyNumberFormat="1" applyFont="1" applyFill="1" applyBorder="1" applyAlignment="1" applyProtection="1">
      <alignment vertical="center"/>
      <protection locked="0"/>
    </xf>
    <xf numFmtId="1" fontId="7" fillId="0" borderId="15" xfId="0" applyNumberFormat="1" applyFont="1" applyFill="1" applyBorder="1" applyAlignment="1" applyProtection="1">
      <alignment horizontal="centerContinuous" vertical="center"/>
      <protection locked="0"/>
    </xf>
    <xf numFmtId="1" fontId="7" fillId="0" borderId="16" xfId="0" applyNumberFormat="1" applyFont="1" applyFill="1" applyBorder="1" applyAlignment="1" applyProtection="1">
      <alignment horizontal="centerContinuous" vertical="center"/>
      <protection locked="0"/>
    </xf>
    <xf numFmtId="1" fontId="10" fillId="0" borderId="13" xfId="0" applyNumberFormat="1" applyFont="1" applyFill="1" applyBorder="1" applyAlignment="1" applyProtection="1">
      <alignment horizontal="centerContinuous" vertical="center"/>
      <protection locked="0"/>
    </xf>
    <xf numFmtId="1" fontId="9" fillId="0" borderId="11" xfId="0" applyNumberFormat="1" applyFont="1" applyBorder="1" applyAlignment="1">
      <alignment vertical="center"/>
    </xf>
    <xf numFmtId="174" fontId="9" fillId="0" borderId="34" xfId="0" applyNumberFormat="1" applyFont="1" applyBorder="1" applyAlignment="1">
      <alignment vertical="center"/>
    </xf>
    <xf numFmtId="1" fontId="15" fillId="0" borderId="11" xfId="0" applyNumberFormat="1" applyFont="1" applyBorder="1" applyAlignment="1">
      <alignment vertical="center"/>
    </xf>
    <xf numFmtId="174" fontId="15" fillId="0" borderId="34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174" fontId="2" fillId="0" borderId="34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174" fontId="7" fillId="0" borderId="34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174" fontId="8" fillId="0" borderId="34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174" fontId="6" fillId="0" borderId="34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vertical="center"/>
    </xf>
    <xf numFmtId="172" fontId="6" fillId="0" borderId="0" xfId="0" applyNumberFormat="1" applyFont="1" applyBorder="1" applyAlignment="1">
      <alignment vertical="center"/>
    </xf>
    <xf numFmtId="3" fontId="6" fillId="0" borderId="48" xfId="0" applyNumberFormat="1" applyFont="1" applyBorder="1" applyAlignment="1">
      <alignment vertical="center"/>
    </xf>
    <xf numFmtId="172" fontId="6" fillId="0" borderId="27" xfId="60" applyNumberFormat="1" applyFont="1" applyFill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>
      <alignment vertical="center"/>
    </xf>
    <xf numFmtId="172" fontId="5" fillId="0" borderId="27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74" fontId="5" fillId="0" borderId="34" xfId="0" applyNumberFormat="1" applyFont="1" applyFill="1" applyBorder="1" applyAlignment="1" applyProtection="1">
      <alignment horizontal="right" vertical="center"/>
      <protection locked="0"/>
    </xf>
    <xf numFmtId="174" fontId="5" fillId="0" borderId="42" xfId="0" applyNumberFormat="1" applyFont="1" applyFill="1" applyBorder="1" applyAlignment="1" applyProtection="1">
      <alignment horizontal="right" vertical="center"/>
      <protection locked="0"/>
    </xf>
    <xf numFmtId="3" fontId="5" fillId="0" borderId="40" xfId="0" applyNumberFormat="1" applyFont="1" applyBorder="1" applyAlignment="1">
      <alignment vertical="center"/>
    </xf>
    <xf numFmtId="174" fontId="5" fillId="0" borderId="34" xfId="0" applyNumberFormat="1" applyFont="1" applyBorder="1" applyAlignment="1">
      <alignment vertical="center"/>
    </xf>
    <xf numFmtId="174" fontId="5" fillId="0" borderId="34" xfId="0" applyNumberFormat="1" applyFont="1" applyFill="1" applyBorder="1" applyAlignment="1" applyProtection="1">
      <alignment horizontal="right" vertical="center"/>
      <protection locked="0"/>
    </xf>
    <xf numFmtId="174" fontId="5" fillId="0" borderId="42" xfId="0" applyNumberFormat="1" applyFont="1" applyFill="1" applyBorder="1" applyAlignment="1" applyProtection="1">
      <alignment horizontal="right" vertical="center"/>
      <protection locked="0"/>
    </xf>
    <xf numFmtId="174" fontId="6" fillId="0" borderId="38" xfId="0" applyNumberFormat="1" applyFont="1" applyFill="1" applyBorder="1" applyAlignment="1" applyProtection="1">
      <alignment horizontal="right" vertical="center"/>
      <protection locked="0"/>
    </xf>
    <xf numFmtId="1" fontId="6" fillId="0" borderId="13" xfId="0" applyNumberFormat="1" applyFont="1" applyBorder="1" applyAlignment="1">
      <alignment vertical="center"/>
    </xf>
    <xf numFmtId="172" fontId="6" fillId="0" borderId="29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174" fontId="6" fillId="0" borderId="38" xfId="0" applyNumberFormat="1" applyFont="1" applyBorder="1" applyAlignment="1">
      <alignment vertical="center"/>
    </xf>
    <xf numFmtId="17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8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172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172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172" fontId="7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4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172" fontId="4" fillId="0" borderId="56" xfId="60" applyNumberFormat="1" applyFont="1" applyFill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>
      <alignment vertical="center"/>
    </xf>
    <xf numFmtId="0" fontId="40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3"/>
  <sheetViews>
    <sheetView tabSelected="1" zoomScalePageLayoutView="0" workbookViewId="0" topLeftCell="A833">
      <selection activeCell="A857" sqref="A857:A859"/>
    </sheetView>
  </sheetViews>
  <sheetFormatPr defaultColWidth="9.00390625" defaultRowHeight="12.75"/>
  <cols>
    <col min="1" max="1" width="5.75390625" style="1" customWidth="1"/>
    <col min="2" max="2" width="19.00390625" style="2" customWidth="1"/>
    <col min="3" max="3" width="11.00390625" style="3" customWidth="1"/>
    <col min="4" max="4" width="10.875" style="3" customWidth="1"/>
    <col min="5" max="5" width="5.25390625" style="3" customWidth="1"/>
    <col min="6" max="6" width="11.625" style="3" customWidth="1"/>
    <col min="7" max="7" width="11.25390625" style="3" customWidth="1"/>
    <col min="8" max="8" width="5.75390625" style="187" customWidth="1"/>
    <col min="9" max="10" width="10.00390625" style="3" customWidth="1"/>
    <col min="11" max="11" width="5.375" style="187" customWidth="1"/>
    <col min="12" max="12" width="12.25390625" style="3" customWidth="1"/>
    <col min="13" max="16384" width="9.125" style="3" customWidth="1"/>
  </cols>
  <sheetData>
    <row r="1" spans="1:11" s="7" customFormat="1" ht="27" customHeight="1">
      <c r="A1" s="4" t="s">
        <v>167</v>
      </c>
      <c r="B1" s="5"/>
      <c r="C1" s="6"/>
      <c r="D1" s="6"/>
      <c r="E1" s="6"/>
      <c r="F1" s="6"/>
      <c r="G1" s="6"/>
      <c r="H1" s="149"/>
      <c r="I1" s="6"/>
      <c r="J1" s="6"/>
      <c r="K1" s="136"/>
    </row>
    <row r="2" spans="1:11" s="7" customFormat="1" ht="15.75" customHeight="1">
      <c r="A2" s="242" t="s">
        <v>168</v>
      </c>
      <c r="B2" s="5"/>
      <c r="C2" s="6"/>
      <c r="D2" s="6"/>
      <c r="E2" s="6"/>
      <c r="F2" s="6"/>
      <c r="G2" s="6"/>
      <c r="H2" s="149"/>
      <c r="I2" s="6"/>
      <c r="J2" s="6"/>
      <c r="K2" s="136"/>
    </row>
    <row r="3" spans="1:11" s="7" customFormat="1" ht="14.25" customHeight="1">
      <c r="A3" s="242" t="s">
        <v>148</v>
      </c>
      <c r="B3" s="5"/>
      <c r="C3" s="6"/>
      <c r="D3" s="6"/>
      <c r="E3" s="6"/>
      <c r="F3" s="6"/>
      <c r="G3" s="6"/>
      <c r="H3" s="149"/>
      <c r="I3" s="6"/>
      <c r="J3" s="6"/>
      <c r="K3" s="136"/>
    </row>
    <row r="4" spans="1:11" s="7" customFormat="1" ht="9" customHeight="1">
      <c r="A4" s="169"/>
      <c r="B4" s="5"/>
      <c r="C4" s="6"/>
      <c r="D4" s="6"/>
      <c r="E4" s="6"/>
      <c r="F4" s="6"/>
      <c r="G4" s="6"/>
      <c r="H4" s="149"/>
      <c r="I4" s="6"/>
      <c r="J4" s="193" t="s">
        <v>160</v>
      </c>
      <c r="K4" s="136"/>
    </row>
    <row r="5" spans="1:11" ht="15" customHeight="1" thickBot="1">
      <c r="A5" s="8"/>
      <c r="B5" s="300"/>
      <c r="C5" s="300"/>
      <c r="D5" s="300"/>
      <c r="E5" s="300"/>
      <c r="F5" s="300"/>
      <c r="G5" s="300"/>
      <c r="H5" s="301"/>
      <c r="I5" s="300"/>
      <c r="J5" s="416" t="s">
        <v>137</v>
      </c>
      <c r="K5" s="417"/>
    </row>
    <row r="6" spans="1:11" ht="49.5" customHeight="1">
      <c r="A6" s="418" t="s">
        <v>1</v>
      </c>
      <c r="B6" s="429" t="s">
        <v>2</v>
      </c>
      <c r="C6" s="423" t="s">
        <v>0</v>
      </c>
      <c r="D6" s="424"/>
      <c r="E6" s="425"/>
      <c r="F6" s="420" t="s">
        <v>161</v>
      </c>
      <c r="G6" s="421"/>
      <c r="H6" s="422"/>
      <c r="I6" s="426" t="s">
        <v>176</v>
      </c>
      <c r="J6" s="427"/>
      <c r="K6" s="428"/>
    </row>
    <row r="7" spans="1:11" ht="17.25" customHeight="1">
      <c r="A7" s="419"/>
      <c r="B7" s="430"/>
      <c r="C7" s="170" t="s">
        <v>134</v>
      </c>
      <c r="D7" s="171" t="s">
        <v>135</v>
      </c>
      <c r="E7" s="241" t="s">
        <v>136</v>
      </c>
      <c r="F7" s="118" t="s">
        <v>134</v>
      </c>
      <c r="G7" s="119" t="s">
        <v>135</v>
      </c>
      <c r="H7" s="302" t="s">
        <v>136</v>
      </c>
      <c r="I7" s="118" t="s">
        <v>134</v>
      </c>
      <c r="J7" s="119" t="s">
        <v>135</v>
      </c>
      <c r="K7" s="302" t="s">
        <v>136</v>
      </c>
    </row>
    <row r="8" spans="1:11" s="9" customFormat="1" ht="8.25" customHeight="1">
      <c r="A8" s="303">
        <v>1</v>
      </c>
      <c r="B8" s="228">
        <v>2</v>
      </c>
      <c r="C8" s="229">
        <v>3</v>
      </c>
      <c r="D8" s="230">
        <v>4</v>
      </c>
      <c r="E8" s="231">
        <v>5</v>
      </c>
      <c r="F8" s="232">
        <v>6</v>
      </c>
      <c r="G8" s="233">
        <v>7</v>
      </c>
      <c r="H8" s="234">
        <v>8</v>
      </c>
      <c r="I8" s="229">
        <v>9</v>
      </c>
      <c r="J8" s="230">
        <v>10</v>
      </c>
      <c r="K8" s="231">
        <v>11</v>
      </c>
    </row>
    <row r="9" spans="1:11" s="11" customFormat="1" ht="26.25" thickBot="1">
      <c r="A9" s="304" t="s">
        <v>3</v>
      </c>
      <c r="B9" s="108" t="s">
        <v>4</v>
      </c>
      <c r="C9" s="39">
        <f>C12+C19</f>
        <v>17492</v>
      </c>
      <c r="D9" s="70">
        <f>D12+D19</f>
        <v>17452</v>
      </c>
      <c r="E9" s="227">
        <f>D9/C9*100</f>
        <v>99.77132403384404</v>
      </c>
      <c r="F9" s="39">
        <f>F12+F19</f>
        <v>2300</v>
      </c>
      <c r="G9" s="70">
        <f>G12+G19</f>
        <v>2260</v>
      </c>
      <c r="H9" s="227">
        <f>G9/F9*100</f>
        <v>98.26086956521739</v>
      </c>
      <c r="I9" s="39">
        <f>I12+I19</f>
        <v>15192</v>
      </c>
      <c r="J9" s="70">
        <f>J12+J19</f>
        <v>15192</v>
      </c>
      <c r="K9" s="305">
        <f>J9/I9*100</f>
        <v>100</v>
      </c>
    </row>
    <row r="10" spans="1:11" ht="12.75" hidden="1" thickTop="1">
      <c r="A10" s="306"/>
      <c r="B10" s="81" t="s">
        <v>5</v>
      </c>
      <c r="C10" s="17" t="e">
        <f>SUM(C11)</f>
        <v>#REF!</v>
      </c>
      <c r="D10" s="55"/>
      <c r="E10" s="157"/>
      <c r="F10" s="17"/>
      <c r="G10" s="55"/>
      <c r="H10" s="157"/>
      <c r="I10" s="17" t="e">
        <f>#REF!+#REF!</f>
        <v>#REF!</v>
      </c>
      <c r="J10" s="55"/>
      <c r="K10" s="307"/>
    </row>
    <row r="11" spans="1:11" s="14" customFormat="1" ht="12.75" hidden="1" thickTop="1">
      <c r="A11" s="308"/>
      <c r="B11" s="82" t="s">
        <v>6</v>
      </c>
      <c r="C11" s="19" t="e">
        <f>SUM(F11:I11)</f>
        <v>#REF!</v>
      </c>
      <c r="D11" s="56"/>
      <c r="E11" s="157"/>
      <c r="F11" s="19"/>
      <c r="G11" s="56"/>
      <c r="H11" s="157"/>
      <c r="I11" s="19" t="e">
        <f>#REF!+#REF!</f>
        <v>#REF!</v>
      </c>
      <c r="J11" s="56"/>
      <c r="K11" s="138"/>
    </row>
    <row r="12" spans="1:11" s="16" customFormat="1" ht="15" customHeight="1" thickTop="1">
      <c r="A12" s="309" t="s">
        <v>7</v>
      </c>
      <c r="B12" s="83" t="s">
        <v>154</v>
      </c>
      <c r="C12" s="15">
        <f>F12+I12</f>
        <v>2300</v>
      </c>
      <c r="D12" s="57">
        <f>G12+J12</f>
        <v>2260</v>
      </c>
      <c r="E12" s="150">
        <f>D12/C12*100</f>
        <v>98.26086956521739</v>
      </c>
      <c r="F12" s="15">
        <f>F13</f>
        <v>2300</v>
      </c>
      <c r="G12" s="57">
        <f>G13</f>
        <v>2260</v>
      </c>
      <c r="H12" s="150">
        <f>G12/F12*100</f>
        <v>98.26086956521739</v>
      </c>
      <c r="I12" s="15"/>
      <c r="J12" s="57"/>
      <c r="K12" s="139"/>
    </row>
    <row r="13" spans="1:11" s="18" customFormat="1" ht="12.75">
      <c r="A13" s="306"/>
      <c r="B13" s="84" t="s">
        <v>8</v>
      </c>
      <c r="C13" s="12">
        <f>F13+I13</f>
        <v>2300</v>
      </c>
      <c r="D13" s="64">
        <f>G13+J13</f>
        <v>2260</v>
      </c>
      <c r="E13" s="173">
        <f aca="true" t="shared" si="0" ref="E13:E82">D13/C13*100</f>
        <v>98.26086956521739</v>
      </c>
      <c r="F13" s="12">
        <f>F14</f>
        <v>2300</v>
      </c>
      <c r="G13" s="64">
        <f>G14</f>
        <v>2260</v>
      </c>
      <c r="H13" s="173">
        <f aca="true" t="shared" si="1" ref="H13:H82">G13/F13*100</f>
        <v>98.26086956521739</v>
      </c>
      <c r="I13" s="17"/>
      <c r="J13" s="55"/>
      <c r="K13" s="307"/>
    </row>
    <row r="14" spans="1:11" s="14" customFormat="1" ht="10.5" customHeight="1">
      <c r="A14" s="308"/>
      <c r="B14" s="85" t="s">
        <v>9</v>
      </c>
      <c r="C14" s="19">
        <f>I14+F14</f>
        <v>2300</v>
      </c>
      <c r="D14" s="56">
        <f>J14+G14</f>
        <v>2260</v>
      </c>
      <c r="E14" s="155">
        <f t="shared" si="0"/>
        <v>98.26086956521739</v>
      </c>
      <c r="F14" s="19">
        <v>2300</v>
      </c>
      <c r="G14" s="56">
        <v>2260</v>
      </c>
      <c r="H14" s="155">
        <f t="shared" si="1"/>
        <v>98.26086956521739</v>
      </c>
      <c r="I14" s="19"/>
      <c r="J14" s="56"/>
      <c r="K14" s="138"/>
    </row>
    <row r="15" spans="1:11" s="11" customFormat="1" ht="15" customHeight="1" hidden="1">
      <c r="A15" s="310" t="s">
        <v>10</v>
      </c>
      <c r="B15" s="80" t="s">
        <v>11</v>
      </c>
      <c r="C15" s="10" t="e">
        <f aca="true" t="shared" si="2" ref="C15:F17">SUM(C16)</f>
        <v>#REF!</v>
      </c>
      <c r="D15" s="54"/>
      <c r="E15" s="158" t="e">
        <f t="shared" si="0"/>
        <v>#REF!</v>
      </c>
      <c r="F15" s="10" t="e">
        <f t="shared" si="2"/>
        <v>#REF!</v>
      </c>
      <c r="G15" s="54"/>
      <c r="H15" s="158" t="e">
        <f t="shared" si="1"/>
        <v>#REF!</v>
      </c>
      <c r="I15" s="10"/>
      <c r="J15" s="54"/>
      <c r="K15" s="137"/>
    </row>
    <row r="16" spans="1:11" s="16" customFormat="1" ht="14.25" customHeight="1" hidden="1">
      <c r="A16" s="309" t="s">
        <v>12</v>
      </c>
      <c r="B16" s="83" t="s">
        <v>13</v>
      </c>
      <c r="C16" s="20" t="e">
        <f t="shared" si="2"/>
        <v>#REF!</v>
      </c>
      <c r="D16" s="58"/>
      <c r="E16" s="158" t="e">
        <f t="shared" si="0"/>
        <v>#REF!</v>
      </c>
      <c r="F16" s="20" t="e">
        <f t="shared" si="2"/>
        <v>#REF!</v>
      </c>
      <c r="G16" s="58"/>
      <c r="H16" s="158" t="e">
        <f t="shared" si="1"/>
        <v>#REF!</v>
      </c>
      <c r="I16" s="20"/>
      <c r="J16" s="58"/>
      <c r="K16" s="140"/>
    </row>
    <row r="17" spans="1:11" s="18" customFormat="1" ht="12" customHeight="1" hidden="1">
      <c r="A17" s="306"/>
      <c r="B17" s="84" t="s">
        <v>8</v>
      </c>
      <c r="C17" s="17" t="e">
        <f t="shared" si="2"/>
        <v>#REF!</v>
      </c>
      <c r="D17" s="55"/>
      <c r="E17" s="158" t="e">
        <f t="shared" si="0"/>
        <v>#REF!</v>
      </c>
      <c r="F17" s="17" t="e">
        <f t="shared" si="2"/>
        <v>#REF!</v>
      </c>
      <c r="G17" s="55"/>
      <c r="H17" s="158" t="e">
        <f t="shared" si="1"/>
        <v>#REF!</v>
      </c>
      <c r="I17" s="17"/>
      <c r="J17" s="55"/>
      <c r="K17" s="307"/>
    </row>
    <row r="18" spans="1:11" s="21" customFormat="1" ht="12.75" customHeight="1" hidden="1">
      <c r="A18" s="308"/>
      <c r="B18" s="85" t="s">
        <v>9</v>
      </c>
      <c r="C18" s="19" t="e">
        <f>SUM(F18:I18)</f>
        <v>#REF!</v>
      </c>
      <c r="D18" s="56"/>
      <c r="E18" s="158" t="e">
        <f t="shared" si="0"/>
        <v>#REF!</v>
      </c>
      <c r="F18" s="19" t="e">
        <f>#REF!+#REF!</f>
        <v>#REF!</v>
      </c>
      <c r="G18" s="56"/>
      <c r="H18" s="158" t="e">
        <f t="shared" si="1"/>
        <v>#REF!</v>
      </c>
      <c r="I18" s="19"/>
      <c r="J18" s="56"/>
      <c r="K18" s="138"/>
    </row>
    <row r="19" spans="1:11" s="16" customFormat="1" ht="15" customHeight="1">
      <c r="A19" s="309" t="s">
        <v>14</v>
      </c>
      <c r="B19" s="83" t="s">
        <v>15</v>
      </c>
      <c r="C19" s="15">
        <f>F19+I19</f>
        <v>15192</v>
      </c>
      <c r="D19" s="57">
        <f>G19+J19</f>
        <v>15192</v>
      </c>
      <c r="E19" s="150">
        <f t="shared" si="0"/>
        <v>100</v>
      </c>
      <c r="F19" s="15"/>
      <c r="G19" s="57"/>
      <c r="H19" s="150"/>
      <c r="I19" s="15">
        <f>I20</f>
        <v>15192</v>
      </c>
      <c r="J19" s="57">
        <f>J20</f>
        <v>15192</v>
      </c>
      <c r="K19" s="139">
        <f>J19/I19*100</f>
        <v>100</v>
      </c>
    </row>
    <row r="20" spans="1:11" s="21" customFormat="1" ht="12.75" customHeight="1">
      <c r="A20" s="308"/>
      <c r="B20" s="84" t="s">
        <v>8</v>
      </c>
      <c r="C20" s="12">
        <f>F20+I20</f>
        <v>15192</v>
      </c>
      <c r="D20" s="64">
        <f>G20+J20</f>
        <v>15192</v>
      </c>
      <c r="E20" s="173">
        <f t="shared" si="0"/>
        <v>100</v>
      </c>
      <c r="F20" s="12"/>
      <c r="G20" s="64"/>
      <c r="H20" s="173"/>
      <c r="I20" s="12">
        <f>SUM(I21)</f>
        <v>15192</v>
      </c>
      <c r="J20" s="64">
        <f>J21</f>
        <v>15192</v>
      </c>
      <c r="K20" s="142">
        <f>J20/I20*100</f>
        <v>100</v>
      </c>
    </row>
    <row r="21" spans="1:11" s="21" customFormat="1" ht="12.75" customHeight="1" thickBot="1">
      <c r="A21" s="308"/>
      <c r="B21" s="85" t="s">
        <v>9</v>
      </c>
      <c r="C21" s="19">
        <f>I21+F21</f>
        <v>15192</v>
      </c>
      <c r="D21" s="56">
        <f>J21+G21</f>
        <v>15192</v>
      </c>
      <c r="E21" s="154">
        <f t="shared" si="0"/>
        <v>100</v>
      </c>
      <c r="F21" s="26"/>
      <c r="G21" s="56"/>
      <c r="H21" s="154"/>
      <c r="I21" s="19">
        <v>15192</v>
      </c>
      <c r="J21" s="56">
        <v>15192</v>
      </c>
      <c r="K21" s="138">
        <f>J21/I21*100</f>
        <v>100</v>
      </c>
    </row>
    <row r="22" spans="1:11" s="11" customFormat="1" ht="15.75" customHeight="1" thickBot="1" thickTop="1">
      <c r="A22" s="311">
        <v>500</v>
      </c>
      <c r="B22" s="80" t="s">
        <v>16</v>
      </c>
      <c r="C22" s="10">
        <f>C24+C27</f>
        <v>180200</v>
      </c>
      <c r="D22" s="54">
        <f>SUM(D23)</f>
        <v>173118</v>
      </c>
      <c r="E22" s="152">
        <f t="shared" si="0"/>
        <v>96.06992230854607</v>
      </c>
      <c r="F22" s="10">
        <f>SUM(F23)</f>
        <v>180200</v>
      </c>
      <c r="G22" s="54">
        <f>SUM(G23)</f>
        <v>173118</v>
      </c>
      <c r="H22" s="152">
        <f t="shared" si="1"/>
        <v>96.06992230854607</v>
      </c>
      <c r="I22" s="10"/>
      <c r="J22" s="54"/>
      <c r="K22" s="137"/>
    </row>
    <row r="23" spans="1:11" s="16" customFormat="1" ht="15.75" customHeight="1" thickTop="1">
      <c r="A23" s="312">
        <v>50095</v>
      </c>
      <c r="B23" s="83" t="s">
        <v>15</v>
      </c>
      <c r="C23" s="20">
        <f>C24+C27</f>
        <v>180200</v>
      </c>
      <c r="D23" s="58">
        <f>D24+D27</f>
        <v>173118</v>
      </c>
      <c r="E23" s="148">
        <f t="shared" si="0"/>
        <v>96.06992230854607</v>
      </c>
      <c r="F23" s="20">
        <f>F24+F27</f>
        <v>180200</v>
      </c>
      <c r="G23" s="58">
        <f>G24+G27</f>
        <v>173118</v>
      </c>
      <c r="H23" s="148">
        <f t="shared" si="1"/>
        <v>96.06992230854607</v>
      </c>
      <c r="I23" s="20"/>
      <c r="J23" s="58"/>
      <c r="K23" s="140"/>
    </row>
    <row r="24" spans="1:11" s="49" customFormat="1" ht="12.75">
      <c r="A24" s="313"/>
      <c r="B24" s="86" t="s">
        <v>8</v>
      </c>
      <c r="C24" s="24">
        <f>SUM(C25)</f>
        <v>174000</v>
      </c>
      <c r="D24" s="60">
        <f>SUM(D25)</f>
        <v>173118</v>
      </c>
      <c r="E24" s="205">
        <f t="shared" si="0"/>
        <v>99.49310344827586</v>
      </c>
      <c r="F24" s="24">
        <f>F25</f>
        <v>174000</v>
      </c>
      <c r="G24" s="60">
        <f>G25</f>
        <v>173118</v>
      </c>
      <c r="H24" s="205">
        <f t="shared" si="1"/>
        <v>99.49310344827586</v>
      </c>
      <c r="I24" s="24"/>
      <c r="J24" s="60"/>
      <c r="K24" s="314"/>
    </row>
    <row r="25" spans="1:11" s="21" customFormat="1" ht="12">
      <c r="A25" s="308"/>
      <c r="B25" s="85" t="s">
        <v>9</v>
      </c>
      <c r="C25" s="19">
        <f aca="true" t="shared" si="3" ref="C25:D28">F25</f>
        <v>174000</v>
      </c>
      <c r="D25" s="56">
        <f t="shared" si="3"/>
        <v>173118</v>
      </c>
      <c r="E25" s="154">
        <f t="shared" si="0"/>
        <v>99.49310344827586</v>
      </c>
      <c r="F25" s="19">
        <v>174000</v>
      </c>
      <c r="G25" s="56">
        <v>173118</v>
      </c>
      <c r="H25" s="154">
        <f t="shared" si="1"/>
        <v>99.49310344827586</v>
      </c>
      <c r="I25" s="19"/>
      <c r="J25" s="56"/>
      <c r="K25" s="138"/>
    </row>
    <row r="26" spans="1:11" s="47" customFormat="1" ht="11.25" customHeight="1">
      <c r="A26" s="315"/>
      <c r="B26" s="206" t="s">
        <v>17</v>
      </c>
      <c r="C26" s="201">
        <f t="shared" si="3"/>
        <v>25800</v>
      </c>
      <c r="D26" s="202">
        <f t="shared" si="3"/>
        <v>25733</v>
      </c>
      <c r="E26" s="207">
        <f t="shared" si="0"/>
        <v>99.74031007751938</v>
      </c>
      <c r="F26" s="201">
        <v>25800</v>
      </c>
      <c r="G26" s="202">
        <v>25733</v>
      </c>
      <c r="H26" s="207">
        <f t="shared" si="1"/>
        <v>99.74031007751938</v>
      </c>
      <c r="I26" s="201"/>
      <c r="J26" s="202"/>
      <c r="K26" s="316"/>
    </row>
    <row r="27" spans="1:11" ht="11.25" customHeight="1">
      <c r="A27" s="306"/>
      <c r="B27" s="81" t="s">
        <v>5</v>
      </c>
      <c r="C27" s="12">
        <f t="shared" si="3"/>
        <v>6200</v>
      </c>
      <c r="D27" s="64">
        <f t="shared" si="3"/>
        <v>0</v>
      </c>
      <c r="E27" s="175">
        <f>D27/C27*100</f>
        <v>0</v>
      </c>
      <c r="F27" s="12">
        <f>F28</f>
        <v>6200</v>
      </c>
      <c r="G27" s="64">
        <f>G28</f>
        <v>0</v>
      </c>
      <c r="H27" s="175">
        <f>G27/F27*100</f>
        <v>0</v>
      </c>
      <c r="I27" s="12"/>
      <c r="J27" s="64"/>
      <c r="K27" s="142"/>
    </row>
    <row r="28" spans="1:11" s="14" customFormat="1" ht="12.75" thickBot="1">
      <c r="A28" s="308"/>
      <c r="B28" s="82" t="s">
        <v>19</v>
      </c>
      <c r="C28" s="19">
        <f t="shared" si="3"/>
        <v>6200</v>
      </c>
      <c r="D28" s="56">
        <f t="shared" si="3"/>
        <v>0</v>
      </c>
      <c r="E28" s="155">
        <f>D28/C28*100</f>
        <v>0</v>
      </c>
      <c r="F28" s="19">
        <v>6200</v>
      </c>
      <c r="G28" s="56">
        <v>0</v>
      </c>
      <c r="H28" s="155">
        <f>G28/F28*100</f>
        <v>0</v>
      </c>
      <c r="I28" s="19"/>
      <c r="J28" s="56"/>
      <c r="K28" s="138"/>
    </row>
    <row r="29" spans="1:11" s="11" customFormat="1" ht="27" thickBot="1" thickTop="1">
      <c r="A29" s="311">
        <v>600</v>
      </c>
      <c r="B29" s="80" t="s">
        <v>18</v>
      </c>
      <c r="C29" s="10">
        <f>F29+I29</f>
        <v>43570027</v>
      </c>
      <c r="D29" s="54">
        <f>G29+J29</f>
        <v>38888649</v>
      </c>
      <c r="E29" s="152">
        <f t="shared" si="0"/>
        <v>89.25550815013266</v>
      </c>
      <c r="F29" s="10">
        <f>F30+F35</f>
        <v>42555027</v>
      </c>
      <c r="G29" s="54">
        <f>G30+G35</f>
        <v>37939524</v>
      </c>
      <c r="H29" s="152">
        <f t="shared" si="1"/>
        <v>89.15403578524342</v>
      </c>
      <c r="I29" s="10">
        <f>I30+I35</f>
        <v>1015000</v>
      </c>
      <c r="J29" s="54">
        <f>J30+J35</f>
        <v>949125</v>
      </c>
      <c r="K29" s="152">
        <f>J29/I29*100</f>
        <v>93.50985221674877</v>
      </c>
    </row>
    <row r="30" spans="1:11" s="11" customFormat="1" ht="13.5" thickTop="1">
      <c r="A30" s="317"/>
      <c r="B30" s="86" t="s">
        <v>8</v>
      </c>
      <c r="C30" s="22">
        <f>SUM(C31:C33)</f>
        <v>11853090</v>
      </c>
      <c r="D30" s="59">
        <f>SUM(D31:D33)</f>
        <v>11735266</v>
      </c>
      <c r="E30" s="144">
        <f t="shared" si="0"/>
        <v>99.00596384571449</v>
      </c>
      <c r="F30" s="22">
        <f>SUM(F31:F33)</f>
        <v>11853090</v>
      </c>
      <c r="G30" s="59">
        <f>SUM(G31:G33)</f>
        <v>11735266</v>
      </c>
      <c r="H30" s="144">
        <f t="shared" si="1"/>
        <v>99.00596384571449</v>
      </c>
      <c r="I30" s="22"/>
      <c r="J30" s="59"/>
      <c r="K30" s="144"/>
    </row>
    <row r="31" spans="1:11" s="23" customFormat="1" ht="24">
      <c r="A31" s="318"/>
      <c r="B31" s="85" t="s">
        <v>149</v>
      </c>
      <c r="C31" s="19">
        <f>F31+I31</f>
        <v>1612700</v>
      </c>
      <c r="D31" s="56">
        <f>G31+J31</f>
        <v>1608197</v>
      </c>
      <c r="E31" s="154">
        <f t="shared" si="0"/>
        <v>99.72077881813108</v>
      </c>
      <c r="F31" s="196">
        <f>F53+F61+F78</f>
        <v>1612700</v>
      </c>
      <c r="G31" s="56">
        <f>G53+G61+G78</f>
        <v>1608197</v>
      </c>
      <c r="H31" s="154">
        <f t="shared" si="1"/>
        <v>99.72077881813108</v>
      </c>
      <c r="I31" s="196"/>
      <c r="J31" s="56"/>
      <c r="K31" s="154"/>
    </row>
    <row r="32" spans="1:11" s="31" customFormat="1" ht="11.25" customHeight="1">
      <c r="A32" s="319"/>
      <c r="B32" s="85" t="s">
        <v>28</v>
      </c>
      <c r="C32" s="19">
        <f>F32+I32</f>
        <v>100000</v>
      </c>
      <c r="D32" s="56">
        <f>G32+J32</f>
        <v>97310</v>
      </c>
      <c r="E32" s="186">
        <f t="shared" si="0"/>
        <v>97.31</v>
      </c>
      <c r="F32" s="196">
        <f>F43</f>
        <v>100000</v>
      </c>
      <c r="G32" s="56">
        <f>G43</f>
        <v>97310</v>
      </c>
      <c r="H32" s="186">
        <f t="shared" si="1"/>
        <v>97.31</v>
      </c>
      <c r="I32" s="196"/>
      <c r="J32" s="56"/>
      <c r="K32" s="186"/>
    </row>
    <row r="33" spans="1:11" s="23" customFormat="1" ht="12.75">
      <c r="A33" s="318"/>
      <c r="B33" s="85" t="s">
        <v>9</v>
      </c>
      <c r="C33" s="19">
        <f>F33</f>
        <v>10140390</v>
      </c>
      <c r="D33" s="56">
        <f>G33</f>
        <v>10029759</v>
      </c>
      <c r="E33" s="154">
        <f t="shared" si="0"/>
        <v>98.90900645833149</v>
      </c>
      <c r="F33" s="196">
        <f>F48+F54+F62+F69+F79</f>
        <v>10140390</v>
      </c>
      <c r="G33" s="56">
        <f>G48+G54+G62+G69+G79</f>
        <v>10029759</v>
      </c>
      <c r="H33" s="154">
        <f t="shared" si="1"/>
        <v>98.90900645833149</v>
      </c>
      <c r="I33" s="196"/>
      <c r="J33" s="56"/>
      <c r="K33" s="154"/>
    </row>
    <row r="34" spans="1:11" s="208" customFormat="1" ht="11.25">
      <c r="A34" s="320"/>
      <c r="B34" s="206" t="s">
        <v>17</v>
      </c>
      <c r="C34" s="201">
        <f>F34</f>
        <v>2814860</v>
      </c>
      <c r="D34" s="202">
        <f>G34</f>
        <v>2713601</v>
      </c>
      <c r="E34" s="207">
        <f t="shared" si="0"/>
        <v>96.40269853562877</v>
      </c>
      <c r="F34" s="226">
        <f>F55+F63+F70+F80</f>
        <v>2814860</v>
      </c>
      <c r="G34" s="202">
        <f>G55+G63+G70+G80</f>
        <v>2713601</v>
      </c>
      <c r="H34" s="207">
        <f t="shared" si="1"/>
        <v>96.40269853562877</v>
      </c>
      <c r="I34" s="226"/>
      <c r="J34" s="202"/>
      <c r="K34" s="207"/>
    </row>
    <row r="35" spans="1:11" s="11" customFormat="1" ht="12.75">
      <c r="A35" s="317"/>
      <c r="B35" s="87" t="s">
        <v>5</v>
      </c>
      <c r="C35" s="22">
        <f>F35+I35</f>
        <v>31716937</v>
      </c>
      <c r="D35" s="59">
        <f>G35+J35</f>
        <v>27153383</v>
      </c>
      <c r="E35" s="144">
        <f t="shared" si="0"/>
        <v>85.61161817107372</v>
      </c>
      <c r="F35" s="209">
        <f>F36+F39+F40</f>
        <v>30701937</v>
      </c>
      <c r="G35" s="59">
        <f>G36+G39+G40</f>
        <v>26204258</v>
      </c>
      <c r="H35" s="144">
        <f t="shared" si="1"/>
        <v>85.35050410663014</v>
      </c>
      <c r="I35" s="209">
        <f>I36+I39+I40</f>
        <v>1015000</v>
      </c>
      <c r="J35" s="59">
        <f>J36+J39+J40</f>
        <v>949125</v>
      </c>
      <c r="K35" s="144">
        <f>J35/I35*100</f>
        <v>93.50985221674877</v>
      </c>
    </row>
    <row r="36" spans="1:11" s="25" customFormat="1" ht="13.5">
      <c r="A36" s="321"/>
      <c r="B36" s="82" t="s">
        <v>19</v>
      </c>
      <c r="C36" s="19">
        <f>I36+F36</f>
        <v>31685537</v>
      </c>
      <c r="D36" s="56">
        <f>J36+G36</f>
        <v>27121983</v>
      </c>
      <c r="E36" s="154">
        <f t="shared" si="0"/>
        <v>85.59735945141153</v>
      </c>
      <c r="F36" s="196">
        <f>F57+F65+F72+F75+F82+F45</f>
        <v>30670537</v>
      </c>
      <c r="G36" s="56">
        <f>G57+G65+G72+G75+G82+G45</f>
        <v>26172858</v>
      </c>
      <c r="H36" s="154">
        <f t="shared" si="1"/>
        <v>85.33550618953949</v>
      </c>
      <c r="I36" s="196">
        <f>I57+I65+I72+I75+I82+I45</f>
        <v>1015000</v>
      </c>
      <c r="J36" s="56">
        <f>J57+J65+J72+J75+J82+J45</f>
        <v>949125</v>
      </c>
      <c r="K36" s="154">
        <f>J36/I36*100</f>
        <v>93.50985221674877</v>
      </c>
    </row>
    <row r="37" spans="1:11" s="133" customFormat="1" ht="12.75" hidden="1">
      <c r="A37" s="322"/>
      <c r="B37" s="126" t="s">
        <v>147</v>
      </c>
      <c r="C37" s="131">
        <f>F37</f>
        <v>0</v>
      </c>
      <c r="D37" s="132"/>
      <c r="E37" s="144"/>
      <c r="F37" s="131">
        <f>F66</f>
        <v>0</v>
      </c>
      <c r="G37" s="132"/>
      <c r="H37" s="144"/>
      <c r="I37" s="131">
        <f>I66</f>
        <v>0</v>
      </c>
      <c r="J37" s="132"/>
      <c r="K37" s="144"/>
    </row>
    <row r="38" spans="1:11" s="16" customFormat="1" ht="36">
      <c r="A38" s="313"/>
      <c r="B38" s="102" t="s">
        <v>169</v>
      </c>
      <c r="C38" s="22">
        <f>C58</f>
        <v>1015000</v>
      </c>
      <c r="D38" s="59">
        <f>D58</f>
        <v>949125</v>
      </c>
      <c r="E38" s="243"/>
      <c r="F38" s="22"/>
      <c r="G38" s="59"/>
      <c r="H38" s="243"/>
      <c r="I38" s="22">
        <f>I58</f>
        <v>1015000</v>
      </c>
      <c r="J38" s="59">
        <f>J58</f>
        <v>949125</v>
      </c>
      <c r="K38" s="243"/>
    </row>
    <row r="39" spans="1:11" s="25" customFormat="1" ht="14.25" thickBot="1">
      <c r="A39" s="323"/>
      <c r="B39" s="99" t="s">
        <v>6</v>
      </c>
      <c r="C39" s="26">
        <f>I39+F39</f>
        <v>31400</v>
      </c>
      <c r="D39" s="67">
        <f>J39+G39</f>
        <v>31400</v>
      </c>
      <c r="E39" s="156">
        <f t="shared" si="0"/>
        <v>100</v>
      </c>
      <c r="F39" s="26">
        <f>F83</f>
        <v>31400</v>
      </c>
      <c r="G39" s="67">
        <f>G83</f>
        <v>31400</v>
      </c>
      <c r="H39" s="156">
        <f t="shared" si="1"/>
        <v>100</v>
      </c>
      <c r="I39" s="26"/>
      <c r="J39" s="67"/>
      <c r="K39" s="156"/>
    </row>
    <row r="40" spans="1:11" s="25" customFormat="1" ht="15" hidden="1" thickBot="1" thickTop="1">
      <c r="A40" s="323"/>
      <c r="B40" s="88" t="s">
        <v>20</v>
      </c>
      <c r="C40" s="26">
        <f>I40+F40</f>
        <v>0</v>
      </c>
      <c r="D40" s="67"/>
      <c r="E40" s="144"/>
      <c r="F40" s="26">
        <f>F50</f>
        <v>0</v>
      </c>
      <c r="G40" s="67"/>
      <c r="H40" s="144"/>
      <c r="I40" s="26"/>
      <c r="J40" s="67"/>
      <c r="K40" s="144"/>
    </row>
    <row r="41" spans="1:11" s="16" customFormat="1" ht="22.5" customHeight="1" thickTop="1">
      <c r="A41" s="324">
        <v>60002</v>
      </c>
      <c r="B41" s="89" t="s">
        <v>164</v>
      </c>
      <c r="C41" s="27">
        <f>F41+I41</f>
        <v>1602000</v>
      </c>
      <c r="D41" s="61">
        <f>G41+J41</f>
        <v>1599301</v>
      </c>
      <c r="E41" s="165">
        <f>D41/C41*100</f>
        <v>99.83152309612984</v>
      </c>
      <c r="F41" s="27">
        <f>F42+F44</f>
        <v>1602000</v>
      </c>
      <c r="G41" s="61">
        <f>G42+G44</f>
        <v>1599301</v>
      </c>
      <c r="H41" s="165">
        <f>G41/F41*100</f>
        <v>99.83152309612984</v>
      </c>
      <c r="I41" s="27"/>
      <c r="J41" s="61"/>
      <c r="K41" s="325"/>
    </row>
    <row r="42" spans="1:11" s="18" customFormat="1" ht="12" customHeight="1">
      <c r="A42" s="306"/>
      <c r="B42" s="81" t="s">
        <v>22</v>
      </c>
      <c r="C42" s="12">
        <f>SUM(C43)</f>
        <v>100000</v>
      </c>
      <c r="D42" s="64">
        <f>SUM(D43)</f>
        <v>97310</v>
      </c>
      <c r="E42" s="173">
        <f>D42/C42*100</f>
        <v>97.31</v>
      </c>
      <c r="F42" s="12">
        <f>F43</f>
        <v>100000</v>
      </c>
      <c r="G42" s="64">
        <f>G43</f>
        <v>97310</v>
      </c>
      <c r="H42" s="173">
        <f>G42/F42*100</f>
        <v>97.31</v>
      </c>
      <c r="I42" s="12"/>
      <c r="J42" s="64"/>
      <c r="K42" s="142"/>
    </row>
    <row r="43" spans="1:11" s="31" customFormat="1" ht="11.25" customHeight="1">
      <c r="A43" s="319"/>
      <c r="B43" s="85" t="s">
        <v>28</v>
      </c>
      <c r="C43" s="19">
        <f>F43+I43</f>
        <v>100000</v>
      </c>
      <c r="D43" s="56">
        <f>G43+J43</f>
        <v>97310</v>
      </c>
      <c r="E43" s="186">
        <f>D43/C43*100</f>
        <v>97.31</v>
      </c>
      <c r="F43" s="19">
        <v>100000</v>
      </c>
      <c r="G43" s="56">
        <v>97310</v>
      </c>
      <c r="H43" s="186">
        <f>G43/F43*100</f>
        <v>97.31</v>
      </c>
      <c r="I43" s="30"/>
      <c r="J43" s="116"/>
      <c r="K43" s="326"/>
    </row>
    <row r="44" spans="1:11" ht="12" customHeight="1">
      <c r="A44" s="306"/>
      <c r="B44" s="81" t="s">
        <v>5</v>
      </c>
      <c r="C44" s="12">
        <f>C45</f>
        <v>1502000</v>
      </c>
      <c r="D44" s="64">
        <f>G44+J44</f>
        <v>1501991</v>
      </c>
      <c r="E44" s="186">
        <f>D44/C44*100</f>
        <v>99.99940079893476</v>
      </c>
      <c r="F44" s="236">
        <f>F45</f>
        <v>1502000</v>
      </c>
      <c r="G44" s="64">
        <f>G45</f>
        <v>1501991</v>
      </c>
      <c r="H44" s="186">
        <f>G44/F44*100</f>
        <v>99.99940079893476</v>
      </c>
      <c r="I44" s="12"/>
      <c r="J44" s="64"/>
      <c r="K44" s="142"/>
    </row>
    <row r="45" spans="1:11" ht="12">
      <c r="A45" s="327"/>
      <c r="B45" s="92" t="s">
        <v>19</v>
      </c>
      <c r="C45" s="28">
        <f>F45+I45</f>
        <v>1502000</v>
      </c>
      <c r="D45" s="62">
        <f>G45+J45</f>
        <v>1501991</v>
      </c>
      <c r="E45" s="155">
        <f>D45/C45*100</f>
        <v>99.99940079893476</v>
      </c>
      <c r="F45" s="28">
        <v>1502000</v>
      </c>
      <c r="G45" s="62">
        <v>1501991</v>
      </c>
      <c r="H45" s="155">
        <f>G45/F45*100</f>
        <v>99.99940079893476</v>
      </c>
      <c r="I45" s="28"/>
      <c r="J45" s="62"/>
      <c r="K45" s="141"/>
    </row>
    <row r="46" spans="1:11" s="16" customFormat="1" ht="22.5" customHeight="1">
      <c r="A46" s="324">
        <v>60004</v>
      </c>
      <c r="B46" s="89" t="s">
        <v>21</v>
      </c>
      <c r="C46" s="27">
        <f>F46+I46</f>
        <v>6259000</v>
      </c>
      <c r="D46" s="61">
        <f>G46+J46</f>
        <v>6259000</v>
      </c>
      <c r="E46" s="148">
        <f t="shared" si="0"/>
        <v>100</v>
      </c>
      <c r="F46" s="27">
        <f>F47+F49</f>
        <v>6259000</v>
      </c>
      <c r="G46" s="61">
        <f>G47+G49</f>
        <v>6259000</v>
      </c>
      <c r="H46" s="148">
        <f t="shared" si="1"/>
        <v>100</v>
      </c>
      <c r="I46" s="27"/>
      <c r="J46" s="61"/>
      <c r="K46" s="328"/>
    </row>
    <row r="47" spans="1:11" s="18" customFormat="1" ht="14.25" customHeight="1">
      <c r="A47" s="306"/>
      <c r="B47" s="81" t="s">
        <v>22</v>
      </c>
      <c r="C47" s="12">
        <f>SUM(C48)</f>
        <v>6259000</v>
      </c>
      <c r="D47" s="64">
        <f>SUM(D48)</f>
        <v>6259100</v>
      </c>
      <c r="E47" s="173">
        <f t="shared" si="0"/>
        <v>100.00159769931298</v>
      </c>
      <c r="F47" s="12">
        <f>F48</f>
        <v>6259000</v>
      </c>
      <c r="G47" s="64">
        <f>G48</f>
        <v>6259000</v>
      </c>
      <c r="H47" s="173">
        <f t="shared" si="1"/>
        <v>100</v>
      </c>
      <c r="I47" s="12"/>
      <c r="J47" s="64"/>
      <c r="K47" s="142"/>
    </row>
    <row r="48" spans="1:11" s="21" customFormat="1" ht="9.75" customHeight="1">
      <c r="A48" s="308"/>
      <c r="B48" s="85" t="s">
        <v>9</v>
      </c>
      <c r="C48" s="19">
        <f>F48</f>
        <v>6259000</v>
      </c>
      <c r="D48" s="56">
        <f>SUM(G48:J48)</f>
        <v>6259100</v>
      </c>
      <c r="E48" s="154">
        <f t="shared" si="0"/>
        <v>100.00159769931298</v>
      </c>
      <c r="F48" s="19">
        <v>6259000</v>
      </c>
      <c r="G48" s="56">
        <v>6259000</v>
      </c>
      <c r="H48" s="154">
        <f t="shared" si="1"/>
        <v>100</v>
      </c>
      <c r="I48" s="19"/>
      <c r="J48" s="56"/>
      <c r="K48" s="138"/>
    </row>
    <row r="49" spans="1:11" ht="14.25" customHeight="1" hidden="1">
      <c r="A49" s="306"/>
      <c r="B49" s="81" t="s">
        <v>5</v>
      </c>
      <c r="C49" s="12"/>
      <c r="D49" s="64"/>
      <c r="E49" s="174"/>
      <c r="F49" s="12"/>
      <c r="G49" s="64"/>
      <c r="H49" s="174"/>
      <c r="I49" s="12"/>
      <c r="J49" s="64"/>
      <c r="K49" s="142"/>
    </row>
    <row r="50" spans="1:11" ht="12" hidden="1">
      <c r="A50" s="306"/>
      <c r="B50" s="90" t="s">
        <v>20</v>
      </c>
      <c r="C50" s="28"/>
      <c r="D50" s="62"/>
      <c r="E50" s="155"/>
      <c r="F50" s="19"/>
      <c r="G50" s="56"/>
      <c r="H50" s="155"/>
      <c r="I50" s="19"/>
      <c r="J50" s="56"/>
      <c r="K50" s="138"/>
    </row>
    <row r="51" spans="1:11" s="16" customFormat="1" ht="34.5" customHeight="1">
      <c r="A51" s="312">
        <v>60015</v>
      </c>
      <c r="B51" s="83" t="s">
        <v>23</v>
      </c>
      <c r="C51" s="15">
        <f>C52+C56</f>
        <v>13278200</v>
      </c>
      <c r="D51" s="57">
        <f>D52+D56</f>
        <v>10066830</v>
      </c>
      <c r="E51" s="150">
        <f t="shared" si="0"/>
        <v>75.81471886249642</v>
      </c>
      <c r="F51" s="15">
        <f>F52+F56</f>
        <v>12263200</v>
      </c>
      <c r="G51" s="57">
        <f>G52+G56</f>
        <v>9117705</v>
      </c>
      <c r="H51" s="150">
        <f t="shared" si="1"/>
        <v>74.35012884075934</v>
      </c>
      <c r="I51" s="15">
        <f>I52+I56</f>
        <v>1015000</v>
      </c>
      <c r="J51" s="57">
        <f>J52+J56</f>
        <v>949125</v>
      </c>
      <c r="K51" s="150">
        <f>J51/I51*100</f>
        <v>93.50985221674877</v>
      </c>
    </row>
    <row r="52" spans="1:11" s="18" customFormat="1" ht="12.75">
      <c r="A52" s="306"/>
      <c r="B52" s="84" t="s">
        <v>8</v>
      </c>
      <c r="C52" s="12">
        <f>C53+C54</f>
        <v>953310</v>
      </c>
      <c r="D52" s="64">
        <f>D53+D54</f>
        <v>952329</v>
      </c>
      <c r="E52" s="173">
        <f t="shared" si="0"/>
        <v>99.89709538345343</v>
      </c>
      <c r="F52" s="12">
        <f>F53+F54</f>
        <v>953310</v>
      </c>
      <c r="G52" s="64">
        <f>G53+G54</f>
        <v>952329</v>
      </c>
      <c r="H52" s="173">
        <f t="shared" si="1"/>
        <v>99.89709538345343</v>
      </c>
      <c r="I52" s="12"/>
      <c r="J52" s="64"/>
      <c r="K52" s="142"/>
    </row>
    <row r="53" spans="1:11" s="18" customFormat="1" ht="24" hidden="1">
      <c r="A53" s="306"/>
      <c r="B53" s="85" t="s">
        <v>149</v>
      </c>
      <c r="C53" s="19">
        <f aca="true" t="shared" si="4" ref="C53:D55">F53</f>
        <v>0</v>
      </c>
      <c r="D53" s="56">
        <f t="shared" si="4"/>
        <v>0</v>
      </c>
      <c r="E53" s="154" t="e">
        <f t="shared" si="0"/>
        <v>#DIV/0!</v>
      </c>
      <c r="F53" s="19"/>
      <c r="G53" s="56"/>
      <c r="H53" s="154" t="e">
        <f t="shared" si="1"/>
        <v>#DIV/0!</v>
      </c>
      <c r="I53" s="17"/>
      <c r="J53" s="55"/>
      <c r="K53" s="307"/>
    </row>
    <row r="54" spans="1:11" s="21" customFormat="1" ht="12">
      <c r="A54" s="308"/>
      <c r="B54" s="85" t="s">
        <v>9</v>
      </c>
      <c r="C54" s="19">
        <f t="shared" si="4"/>
        <v>953310</v>
      </c>
      <c r="D54" s="56">
        <f t="shared" si="4"/>
        <v>952329</v>
      </c>
      <c r="E54" s="154">
        <f t="shared" si="0"/>
        <v>99.89709538345343</v>
      </c>
      <c r="F54" s="19">
        <v>953310</v>
      </c>
      <c r="G54" s="56">
        <v>952329</v>
      </c>
      <c r="H54" s="154">
        <f t="shared" si="1"/>
        <v>99.89709538345343</v>
      </c>
      <c r="I54" s="19"/>
      <c r="J54" s="56"/>
      <c r="K54" s="138"/>
    </row>
    <row r="55" spans="1:11" s="47" customFormat="1" ht="10.5" customHeight="1">
      <c r="A55" s="315"/>
      <c r="B55" s="206" t="s">
        <v>17</v>
      </c>
      <c r="C55" s="201">
        <f t="shared" si="4"/>
        <v>817900</v>
      </c>
      <c r="D55" s="202">
        <f t="shared" si="4"/>
        <v>817300</v>
      </c>
      <c r="E55" s="207">
        <f t="shared" si="0"/>
        <v>99.92664139870399</v>
      </c>
      <c r="F55" s="201">
        <v>817900</v>
      </c>
      <c r="G55" s="202">
        <v>817300</v>
      </c>
      <c r="H55" s="207">
        <f t="shared" si="1"/>
        <v>99.92664139870399</v>
      </c>
      <c r="I55" s="201"/>
      <c r="J55" s="202"/>
      <c r="K55" s="316"/>
    </row>
    <row r="56" spans="1:11" ht="11.25" customHeight="1">
      <c r="A56" s="306"/>
      <c r="B56" s="81" t="s">
        <v>5</v>
      </c>
      <c r="C56" s="12">
        <f>F56+I56</f>
        <v>12324890</v>
      </c>
      <c r="D56" s="64">
        <f>G56+J56</f>
        <v>9114501</v>
      </c>
      <c r="E56" s="175">
        <f t="shared" si="0"/>
        <v>73.95198658973833</v>
      </c>
      <c r="F56" s="12">
        <f>F57</f>
        <v>11309890</v>
      </c>
      <c r="G56" s="64">
        <f>G57</f>
        <v>8165376</v>
      </c>
      <c r="H56" s="175">
        <f t="shared" si="1"/>
        <v>72.19677644963832</v>
      </c>
      <c r="I56" s="12">
        <f>I57</f>
        <v>1015000</v>
      </c>
      <c r="J56" s="64">
        <f>J57</f>
        <v>949125</v>
      </c>
      <c r="K56" s="175">
        <f>J56/I56*100</f>
        <v>93.50985221674877</v>
      </c>
    </row>
    <row r="57" spans="1:11" s="14" customFormat="1" ht="12">
      <c r="A57" s="308"/>
      <c r="B57" s="82" t="s">
        <v>19</v>
      </c>
      <c r="C57" s="19">
        <f>F57+I57</f>
        <v>12324890</v>
      </c>
      <c r="D57" s="56">
        <f>G57+J57</f>
        <v>9114501</v>
      </c>
      <c r="E57" s="154">
        <f t="shared" si="0"/>
        <v>73.95198658973833</v>
      </c>
      <c r="F57" s="19">
        <v>11309890</v>
      </c>
      <c r="G57" s="56">
        <v>8165376</v>
      </c>
      <c r="H57" s="154">
        <f t="shared" si="1"/>
        <v>72.19677644963832</v>
      </c>
      <c r="I57" s="19">
        <v>1015000</v>
      </c>
      <c r="J57" s="56">
        <v>949125</v>
      </c>
      <c r="K57" s="154">
        <f>J57/I57*100</f>
        <v>93.50985221674877</v>
      </c>
    </row>
    <row r="58" spans="1:11" ht="36">
      <c r="A58" s="306"/>
      <c r="B58" s="81" t="s">
        <v>169</v>
      </c>
      <c r="C58" s="17">
        <f>I58</f>
        <v>1015000</v>
      </c>
      <c r="D58" s="55">
        <f>J58</f>
        <v>949125</v>
      </c>
      <c r="E58" s="194"/>
      <c r="F58" s="17"/>
      <c r="G58" s="55"/>
      <c r="H58" s="194"/>
      <c r="I58" s="17">
        <v>1015000</v>
      </c>
      <c r="J58" s="55">
        <v>949125</v>
      </c>
      <c r="K58" s="194"/>
    </row>
    <row r="59" spans="1:11" s="16" customFormat="1" ht="12.75" customHeight="1">
      <c r="A59" s="312">
        <v>60016</v>
      </c>
      <c r="B59" s="83" t="s">
        <v>24</v>
      </c>
      <c r="C59" s="15">
        <f>C60+C64</f>
        <v>16978747</v>
      </c>
      <c r="D59" s="57">
        <f>D60+D64</f>
        <v>15934431</v>
      </c>
      <c r="E59" s="150">
        <f t="shared" si="0"/>
        <v>93.84927521447844</v>
      </c>
      <c r="F59" s="15">
        <f>F60+F64</f>
        <v>16978747</v>
      </c>
      <c r="G59" s="57">
        <f>G60+G64</f>
        <v>15934431</v>
      </c>
      <c r="H59" s="150">
        <f t="shared" si="1"/>
        <v>93.84927521447844</v>
      </c>
      <c r="I59" s="15"/>
      <c r="J59" s="57"/>
      <c r="K59" s="139"/>
    </row>
    <row r="60" spans="1:11" ht="14.25" customHeight="1">
      <c r="A60" s="306"/>
      <c r="B60" s="84" t="s">
        <v>8</v>
      </c>
      <c r="C60" s="12">
        <f aca="true" t="shared" si="5" ref="C60:D63">F60</f>
        <v>695800</v>
      </c>
      <c r="D60" s="64">
        <f t="shared" si="5"/>
        <v>680864</v>
      </c>
      <c r="E60" s="173">
        <f t="shared" si="0"/>
        <v>97.85340615119287</v>
      </c>
      <c r="F60" s="12">
        <f>SUM(F61:F62)</f>
        <v>695800</v>
      </c>
      <c r="G60" s="64">
        <f>SUM(G61:G62)</f>
        <v>680864</v>
      </c>
      <c r="H60" s="173">
        <f t="shared" si="1"/>
        <v>97.85340615119287</v>
      </c>
      <c r="I60" s="12"/>
      <c r="J60" s="64"/>
      <c r="K60" s="142"/>
    </row>
    <row r="61" spans="1:11" ht="23.25" customHeight="1" hidden="1">
      <c r="A61" s="306"/>
      <c r="B61" s="85" t="s">
        <v>149</v>
      </c>
      <c r="C61" s="19">
        <f t="shared" si="5"/>
        <v>0</v>
      </c>
      <c r="D61" s="56">
        <f t="shared" si="5"/>
        <v>0</v>
      </c>
      <c r="E61" s="154" t="e">
        <f t="shared" si="0"/>
        <v>#DIV/0!</v>
      </c>
      <c r="F61" s="19"/>
      <c r="G61" s="56"/>
      <c r="H61" s="154" t="e">
        <f t="shared" si="1"/>
        <v>#DIV/0!</v>
      </c>
      <c r="I61" s="19"/>
      <c r="J61" s="56"/>
      <c r="K61" s="138"/>
    </row>
    <row r="62" spans="1:11" ht="12.75" customHeight="1">
      <c r="A62" s="306"/>
      <c r="B62" s="85" t="s">
        <v>9</v>
      </c>
      <c r="C62" s="19">
        <f t="shared" si="5"/>
        <v>695800</v>
      </c>
      <c r="D62" s="56">
        <f t="shared" si="5"/>
        <v>680864</v>
      </c>
      <c r="E62" s="154">
        <f t="shared" si="0"/>
        <v>97.85340615119287</v>
      </c>
      <c r="F62" s="19">
        <v>695800</v>
      </c>
      <c r="G62" s="56">
        <v>680864</v>
      </c>
      <c r="H62" s="154">
        <f t="shared" si="1"/>
        <v>97.85340615119287</v>
      </c>
      <c r="I62" s="19"/>
      <c r="J62" s="56"/>
      <c r="K62" s="138"/>
    </row>
    <row r="63" spans="1:11" s="36" customFormat="1" ht="11.25" customHeight="1">
      <c r="A63" s="329"/>
      <c r="B63" s="237" t="s">
        <v>17</v>
      </c>
      <c r="C63" s="213">
        <f t="shared" si="5"/>
        <v>600160</v>
      </c>
      <c r="D63" s="214">
        <f t="shared" si="5"/>
        <v>585313</v>
      </c>
      <c r="E63" s="215">
        <f t="shared" si="0"/>
        <v>97.52615969074914</v>
      </c>
      <c r="F63" s="213">
        <v>600160</v>
      </c>
      <c r="G63" s="214">
        <v>585313</v>
      </c>
      <c r="H63" s="215">
        <f t="shared" si="1"/>
        <v>97.52615969074914</v>
      </c>
      <c r="I63" s="213"/>
      <c r="J63" s="214"/>
      <c r="K63" s="330"/>
    </row>
    <row r="64" spans="1:11" ht="13.5" customHeight="1">
      <c r="A64" s="306"/>
      <c r="B64" s="81" t="s">
        <v>5</v>
      </c>
      <c r="C64" s="12">
        <f>SUM(C65)</f>
        <v>16282947</v>
      </c>
      <c r="D64" s="64">
        <f>SUM(D65)</f>
        <v>15253567</v>
      </c>
      <c r="E64" s="175">
        <f t="shared" si="0"/>
        <v>93.6781714022652</v>
      </c>
      <c r="F64" s="12">
        <f>F65</f>
        <v>16282947</v>
      </c>
      <c r="G64" s="64">
        <f>G65</f>
        <v>15253567</v>
      </c>
      <c r="H64" s="175">
        <f t="shared" si="1"/>
        <v>93.6781714022652</v>
      </c>
      <c r="I64" s="12"/>
      <c r="J64" s="64"/>
      <c r="K64" s="142"/>
    </row>
    <row r="65" spans="1:11" ht="13.5" customHeight="1">
      <c r="A65" s="306"/>
      <c r="B65" s="82" t="s">
        <v>19</v>
      </c>
      <c r="C65" s="19">
        <f>F65</f>
        <v>16282947</v>
      </c>
      <c r="D65" s="56">
        <f>G65</f>
        <v>15253567</v>
      </c>
      <c r="E65" s="154">
        <f t="shared" si="0"/>
        <v>93.6781714022652</v>
      </c>
      <c r="F65" s="19">
        <v>16282947</v>
      </c>
      <c r="G65" s="56">
        <v>15253567</v>
      </c>
      <c r="H65" s="154">
        <f t="shared" si="1"/>
        <v>93.6781714022652</v>
      </c>
      <c r="I65" s="19"/>
      <c r="J65" s="56"/>
      <c r="K65" s="138"/>
    </row>
    <row r="66" spans="1:11" ht="13.5" customHeight="1" hidden="1">
      <c r="A66" s="327"/>
      <c r="B66" s="127" t="s">
        <v>147</v>
      </c>
      <c r="C66" s="129">
        <f>F66</f>
        <v>0</v>
      </c>
      <c r="D66" s="130"/>
      <c r="E66" s="146"/>
      <c r="F66" s="129"/>
      <c r="G66" s="130"/>
      <c r="H66" s="146"/>
      <c r="I66" s="129"/>
      <c r="J66" s="130"/>
      <c r="K66" s="331"/>
    </row>
    <row r="67" spans="1:11" s="16" customFormat="1" ht="13.5" customHeight="1">
      <c r="A67" s="312">
        <v>60017</v>
      </c>
      <c r="B67" s="83" t="s">
        <v>25</v>
      </c>
      <c r="C67" s="15">
        <f>C68+C71</f>
        <v>2524800</v>
      </c>
      <c r="D67" s="57">
        <f>D68+D71</f>
        <v>2388935</v>
      </c>
      <c r="E67" s="150">
        <f t="shared" si="0"/>
        <v>94.61878168567807</v>
      </c>
      <c r="F67" s="15">
        <f>F68+F71</f>
        <v>2524800</v>
      </c>
      <c r="G67" s="57">
        <f>G68+G71</f>
        <v>2388935</v>
      </c>
      <c r="H67" s="150">
        <f t="shared" si="1"/>
        <v>94.61878168567807</v>
      </c>
      <c r="I67" s="15"/>
      <c r="J67" s="57"/>
      <c r="K67" s="139"/>
    </row>
    <row r="68" spans="1:11" ht="12.75">
      <c r="A68" s="332"/>
      <c r="B68" s="93" t="s">
        <v>8</v>
      </c>
      <c r="C68" s="29">
        <f>SUM(C69)</f>
        <v>1383100</v>
      </c>
      <c r="D68" s="75">
        <f>SUM(D69)</f>
        <v>1296951</v>
      </c>
      <c r="E68" s="173">
        <f t="shared" si="0"/>
        <v>93.7713108235124</v>
      </c>
      <c r="F68" s="29">
        <f>SUM(F69)</f>
        <v>1383100</v>
      </c>
      <c r="G68" s="75">
        <f>SUM(G69)</f>
        <v>1296951</v>
      </c>
      <c r="H68" s="173">
        <f t="shared" si="1"/>
        <v>93.7713108235124</v>
      </c>
      <c r="I68" s="29"/>
      <c r="J68" s="75"/>
      <c r="K68" s="333"/>
    </row>
    <row r="69" spans="1:11" ht="9.75" customHeight="1">
      <c r="A69" s="306"/>
      <c r="B69" s="85" t="s">
        <v>9</v>
      </c>
      <c r="C69" s="19">
        <f>F69</f>
        <v>1383100</v>
      </c>
      <c r="D69" s="56">
        <f>G69</f>
        <v>1296951</v>
      </c>
      <c r="E69" s="154">
        <f t="shared" si="0"/>
        <v>93.7713108235124</v>
      </c>
      <c r="F69" s="19">
        <v>1383100</v>
      </c>
      <c r="G69" s="56">
        <v>1296951</v>
      </c>
      <c r="H69" s="154">
        <f t="shared" si="1"/>
        <v>93.7713108235124</v>
      </c>
      <c r="I69" s="19"/>
      <c r="J69" s="56"/>
      <c r="K69" s="138"/>
    </row>
    <row r="70" spans="1:11" s="36" customFormat="1" ht="11.25" customHeight="1">
      <c r="A70" s="315"/>
      <c r="B70" s="206" t="s">
        <v>17</v>
      </c>
      <c r="C70" s="201">
        <f>F70</f>
        <v>1373100</v>
      </c>
      <c r="D70" s="202">
        <f>G70</f>
        <v>1287297</v>
      </c>
      <c r="E70" s="207">
        <f t="shared" si="0"/>
        <v>93.75114703954556</v>
      </c>
      <c r="F70" s="201">
        <v>1373100</v>
      </c>
      <c r="G70" s="202">
        <v>1287297</v>
      </c>
      <c r="H70" s="207">
        <f t="shared" si="1"/>
        <v>93.75114703954556</v>
      </c>
      <c r="I70" s="201"/>
      <c r="J70" s="202"/>
      <c r="K70" s="316"/>
    </row>
    <row r="71" spans="1:11" ht="10.5" customHeight="1">
      <c r="A71" s="306"/>
      <c r="B71" s="81" t="s">
        <v>5</v>
      </c>
      <c r="C71" s="12">
        <f>SUM(C72)</f>
        <v>1141700</v>
      </c>
      <c r="D71" s="64">
        <f>SUM(D72)</f>
        <v>1091984</v>
      </c>
      <c r="E71" s="175">
        <f t="shared" si="0"/>
        <v>95.64544100902164</v>
      </c>
      <c r="F71" s="12">
        <f>F72</f>
        <v>1141700</v>
      </c>
      <c r="G71" s="64">
        <f>G72</f>
        <v>1091984</v>
      </c>
      <c r="H71" s="175">
        <f t="shared" si="1"/>
        <v>95.64544100902164</v>
      </c>
      <c r="I71" s="12"/>
      <c r="J71" s="64"/>
      <c r="K71" s="142"/>
    </row>
    <row r="72" spans="1:11" ht="11.25" customHeight="1">
      <c r="A72" s="306"/>
      <c r="B72" s="82" t="s">
        <v>19</v>
      </c>
      <c r="C72" s="28">
        <f>F72</f>
        <v>1141700</v>
      </c>
      <c r="D72" s="62">
        <f>G72</f>
        <v>1091984</v>
      </c>
      <c r="E72" s="155">
        <f t="shared" si="0"/>
        <v>95.64544100902164</v>
      </c>
      <c r="F72" s="19">
        <v>1141700</v>
      </c>
      <c r="G72" s="56">
        <v>1091984</v>
      </c>
      <c r="H72" s="155">
        <f t="shared" si="1"/>
        <v>95.64544100902164</v>
      </c>
      <c r="I72" s="19"/>
      <c r="J72" s="56"/>
      <c r="K72" s="138"/>
    </row>
    <row r="73" spans="1:11" s="16" customFormat="1" ht="24" customHeight="1">
      <c r="A73" s="312">
        <v>60053</v>
      </c>
      <c r="B73" s="83" t="s">
        <v>26</v>
      </c>
      <c r="C73" s="15">
        <f>C74</f>
        <v>400000</v>
      </c>
      <c r="D73" s="57">
        <f>D74</f>
        <v>126054.50575</v>
      </c>
      <c r="E73" s="150">
        <f t="shared" si="0"/>
        <v>31.513626437499997</v>
      </c>
      <c r="F73" s="15">
        <f>F74</f>
        <v>400000</v>
      </c>
      <c r="G73" s="57">
        <f>G74</f>
        <v>126023</v>
      </c>
      <c r="H73" s="150">
        <f t="shared" si="1"/>
        <v>31.50575</v>
      </c>
      <c r="I73" s="15"/>
      <c r="J73" s="57"/>
      <c r="K73" s="139"/>
    </row>
    <row r="74" spans="1:11" ht="12" customHeight="1">
      <c r="A74" s="306"/>
      <c r="B74" s="81" t="s">
        <v>5</v>
      </c>
      <c r="C74" s="12">
        <f>SUM(C75)</f>
        <v>400000</v>
      </c>
      <c r="D74" s="64">
        <f>SUM(D75)</f>
        <v>126054.50575</v>
      </c>
      <c r="E74" s="173">
        <f t="shared" si="0"/>
        <v>31.513626437499997</v>
      </c>
      <c r="F74" s="12">
        <f>F75</f>
        <v>400000</v>
      </c>
      <c r="G74" s="64">
        <f>G75</f>
        <v>126023</v>
      </c>
      <c r="H74" s="173">
        <f t="shared" si="1"/>
        <v>31.50575</v>
      </c>
      <c r="I74" s="12"/>
      <c r="J74" s="64"/>
      <c r="K74" s="142"/>
    </row>
    <row r="75" spans="1:11" ht="13.5" customHeight="1">
      <c r="A75" s="327"/>
      <c r="B75" s="92" t="s">
        <v>19</v>
      </c>
      <c r="C75" s="28">
        <f>F75</f>
        <v>400000</v>
      </c>
      <c r="D75" s="62">
        <f>SUM(G75:J75)</f>
        <v>126054.50575</v>
      </c>
      <c r="E75" s="155">
        <f t="shared" si="0"/>
        <v>31.513626437499997</v>
      </c>
      <c r="F75" s="28">
        <v>400000</v>
      </c>
      <c r="G75" s="62">
        <v>126023</v>
      </c>
      <c r="H75" s="155">
        <f t="shared" si="1"/>
        <v>31.50575</v>
      </c>
      <c r="I75" s="28"/>
      <c r="J75" s="62"/>
      <c r="K75" s="141"/>
    </row>
    <row r="76" spans="1:11" ht="12.75" customHeight="1">
      <c r="A76" s="312">
        <v>60095</v>
      </c>
      <c r="B76" s="94" t="s">
        <v>15</v>
      </c>
      <c r="C76" s="20">
        <f>F76+I76</f>
        <v>2527280</v>
      </c>
      <c r="D76" s="58">
        <f>G76+J76</f>
        <v>2514129</v>
      </c>
      <c r="E76" s="150">
        <f t="shared" si="0"/>
        <v>99.47963818809154</v>
      </c>
      <c r="F76" s="20">
        <f>F77+F81</f>
        <v>2527280</v>
      </c>
      <c r="G76" s="58">
        <f>G77+G81</f>
        <v>2514129</v>
      </c>
      <c r="H76" s="150">
        <f t="shared" si="1"/>
        <v>99.47963818809154</v>
      </c>
      <c r="I76" s="20"/>
      <c r="J76" s="58"/>
      <c r="K76" s="140"/>
    </row>
    <row r="77" spans="1:11" ht="12.75">
      <c r="A77" s="306"/>
      <c r="B77" s="84" t="s">
        <v>8</v>
      </c>
      <c r="C77" s="29">
        <f>SUM(C78:C79)</f>
        <v>2461880</v>
      </c>
      <c r="D77" s="75">
        <f>SUM(D78:D79)</f>
        <v>2448812</v>
      </c>
      <c r="E77" s="173">
        <f t="shared" si="0"/>
        <v>99.46918615042163</v>
      </c>
      <c r="F77" s="12">
        <f>SUM(F78:F79)</f>
        <v>2461880</v>
      </c>
      <c r="G77" s="64">
        <f>SUM(G78:G79)</f>
        <v>2448812</v>
      </c>
      <c r="H77" s="173">
        <f t="shared" si="1"/>
        <v>99.46918615042163</v>
      </c>
      <c r="I77" s="12"/>
      <c r="J77" s="64"/>
      <c r="K77" s="142"/>
    </row>
    <row r="78" spans="1:11" s="31" customFormat="1" ht="24">
      <c r="A78" s="319"/>
      <c r="B78" s="85" t="s">
        <v>149</v>
      </c>
      <c r="C78" s="19">
        <f>F78+I78</f>
        <v>1612700</v>
      </c>
      <c r="D78" s="56">
        <f>G78+J78</f>
        <v>1608197</v>
      </c>
      <c r="E78" s="154">
        <f t="shared" si="0"/>
        <v>99.72077881813108</v>
      </c>
      <c r="F78" s="19">
        <v>1612700</v>
      </c>
      <c r="G78" s="56">
        <v>1608197</v>
      </c>
      <c r="H78" s="154">
        <f t="shared" si="1"/>
        <v>99.72077881813108</v>
      </c>
      <c r="I78" s="30"/>
      <c r="J78" s="116"/>
      <c r="K78" s="326"/>
    </row>
    <row r="79" spans="1:11" s="14" customFormat="1" ht="11.25" customHeight="1">
      <c r="A79" s="308"/>
      <c r="B79" s="85" t="s">
        <v>9</v>
      </c>
      <c r="C79" s="19">
        <f aca="true" t="shared" si="6" ref="C79:D83">F79+I79</f>
        <v>849180</v>
      </c>
      <c r="D79" s="56">
        <f t="shared" si="6"/>
        <v>840615</v>
      </c>
      <c r="E79" s="154">
        <f t="shared" si="0"/>
        <v>98.9913799194517</v>
      </c>
      <c r="F79" s="19">
        <v>849180</v>
      </c>
      <c r="G79" s="56">
        <v>840615</v>
      </c>
      <c r="H79" s="154">
        <f t="shared" si="1"/>
        <v>98.9913799194517</v>
      </c>
      <c r="I79" s="19"/>
      <c r="J79" s="56"/>
      <c r="K79" s="138"/>
    </row>
    <row r="80" spans="1:11" s="36" customFormat="1" ht="10.5" customHeight="1">
      <c r="A80" s="315"/>
      <c r="B80" s="206" t="s">
        <v>17</v>
      </c>
      <c r="C80" s="201">
        <f t="shared" si="6"/>
        <v>23700</v>
      </c>
      <c r="D80" s="202">
        <f t="shared" si="6"/>
        <v>23691</v>
      </c>
      <c r="E80" s="207">
        <f t="shared" si="0"/>
        <v>99.9620253164557</v>
      </c>
      <c r="F80" s="201">
        <v>23700</v>
      </c>
      <c r="G80" s="202">
        <v>23691</v>
      </c>
      <c r="H80" s="207">
        <f t="shared" si="1"/>
        <v>99.9620253164557</v>
      </c>
      <c r="I80" s="201"/>
      <c r="J80" s="202"/>
      <c r="K80" s="316"/>
    </row>
    <row r="81" spans="1:11" ht="10.5" customHeight="1">
      <c r="A81" s="306"/>
      <c r="B81" s="81" t="s">
        <v>5</v>
      </c>
      <c r="C81" s="12">
        <f t="shared" si="6"/>
        <v>65400</v>
      </c>
      <c r="D81" s="64">
        <f t="shared" si="6"/>
        <v>65317</v>
      </c>
      <c r="E81" s="175">
        <f t="shared" si="0"/>
        <v>99.87308868501529</v>
      </c>
      <c r="F81" s="12">
        <f>SUM(F82:F83)</f>
        <v>65400</v>
      </c>
      <c r="G81" s="64">
        <f>SUM(G82:G83)</f>
        <v>65317</v>
      </c>
      <c r="H81" s="175">
        <f t="shared" si="1"/>
        <v>99.87308868501529</v>
      </c>
      <c r="I81" s="12"/>
      <c r="J81" s="64"/>
      <c r="K81" s="142"/>
    </row>
    <row r="82" spans="1:11" ht="11.25" customHeight="1">
      <c r="A82" s="306"/>
      <c r="B82" s="82" t="s">
        <v>19</v>
      </c>
      <c r="C82" s="19">
        <f t="shared" si="6"/>
        <v>34000</v>
      </c>
      <c r="D82" s="56">
        <f t="shared" si="6"/>
        <v>33917</v>
      </c>
      <c r="E82" s="154">
        <f t="shared" si="0"/>
        <v>99.75588235294117</v>
      </c>
      <c r="F82" s="19">
        <v>34000</v>
      </c>
      <c r="G82" s="56">
        <v>33917</v>
      </c>
      <c r="H82" s="154">
        <f t="shared" si="1"/>
        <v>99.75588235294117</v>
      </c>
      <c r="I82" s="17"/>
      <c r="J82" s="55"/>
      <c r="K82" s="307"/>
    </row>
    <row r="83" spans="1:11" ht="12" customHeight="1" thickBot="1">
      <c r="A83" s="306"/>
      <c r="B83" s="82" t="s">
        <v>6</v>
      </c>
      <c r="C83" s="19">
        <f t="shared" si="6"/>
        <v>31400</v>
      </c>
      <c r="D83" s="56">
        <f t="shared" si="6"/>
        <v>31400</v>
      </c>
      <c r="E83" s="154">
        <f aca="true" t="shared" si="7" ref="E83:E146">D83/C83*100</f>
        <v>100</v>
      </c>
      <c r="F83" s="19">
        <v>31400</v>
      </c>
      <c r="G83" s="56">
        <v>31400</v>
      </c>
      <c r="H83" s="154">
        <f aca="true" t="shared" si="8" ref="H83:H146">G83/F83*100</f>
        <v>100</v>
      </c>
      <c r="I83" s="19"/>
      <c r="J83" s="56"/>
      <c r="K83" s="138"/>
    </row>
    <row r="84" spans="1:11" s="11" customFormat="1" ht="17.25" customHeight="1" thickBot="1" thickTop="1">
      <c r="A84" s="311">
        <v>630</v>
      </c>
      <c r="B84" s="80" t="s">
        <v>27</v>
      </c>
      <c r="C84" s="10">
        <f aca="true" t="shared" si="9" ref="C84:D89">F84+I84</f>
        <v>63000</v>
      </c>
      <c r="D84" s="54">
        <f t="shared" si="9"/>
        <v>53633</v>
      </c>
      <c r="E84" s="152">
        <f t="shared" si="7"/>
        <v>85.13174603174603</v>
      </c>
      <c r="F84" s="10">
        <f>F89+F93</f>
        <v>63000</v>
      </c>
      <c r="G84" s="54">
        <f>G89+G93</f>
        <v>53633</v>
      </c>
      <c r="H84" s="152">
        <f t="shared" si="8"/>
        <v>85.13174603174603</v>
      </c>
      <c r="I84" s="10"/>
      <c r="J84" s="54"/>
      <c r="K84" s="137"/>
    </row>
    <row r="85" spans="1:11" s="16" customFormat="1" ht="12.75" customHeight="1" thickTop="1">
      <c r="A85" s="313"/>
      <c r="B85" s="84" t="s">
        <v>8</v>
      </c>
      <c r="C85" s="17">
        <f t="shared" si="9"/>
        <v>63000</v>
      </c>
      <c r="D85" s="55">
        <f t="shared" si="9"/>
        <v>53633</v>
      </c>
      <c r="E85" s="194">
        <f t="shared" si="7"/>
        <v>85.13174603174603</v>
      </c>
      <c r="F85" s="17">
        <f>SUM(F86:F88)</f>
        <v>63000</v>
      </c>
      <c r="G85" s="55">
        <f>SUM(G86:G88)</f>
        <v>53633</v>
      </c>
      <c r="H85" s="194">
        <f t="shared" si="8"/>
        <v>85.13174603174603</v>
      </c>
      <c r="I85" s="22"/>
      <c r="J85" s="59"/>
      <c r="K85" s="334"/>
    </row>
    <row r="86" spans="1:11" s="16" customFormat="1" ht="24.75" customHeight="1" hidden="1">
      <c r="A86" s="313"/>
      <c r="B86" s="85" t="s">
        <v>149</v>
      </c>
      <c r="C86" s="19">
        <f t="shared" si="9"/>
        <v>0</v>
      </c>
      <c r="D86" s="56">
        <f t="shared" si="9"/>
        <v>0</v>
      </c>
      <c r="E86" s="186" t="e">
        <f t="shared" si="7"/>
        <v>#DIV/0!</v>
      </c>
      <c r="F86" s="19">
        <f>F95</f>
        <v>0</v>
      </c>
      <c r="G86" s="56">
        <f>G95</f>
        <v>0</v>
      </c>
      <c r="H86" s="186" t="e">
        <f t="shared" si="8"/>
        <v>#DIV/0!</v>
      </c>
      <c r="I86" s="22"/>
      <c r="J86" s="59"/>
      <c r="K86" s="334"/>
    </row>
    <row r="87" spans="1:11" s="31" customFormat="1" ht="12.75" customHeight="1">
      <c r="A87" s="319"/>
      <c r="B87" s="85" t="s">
        <v>28</v>
      </c>
      <c r="C87" s="19">
        <f t="shared" si="9"/>
        <v>7000</v>
      </c>
      <c r="D87" s="56">
        <f t="shared" si="9"/>
        <v>5250</v>
      </c>
      <c r="E87" s="186">
        <f t="shared" si="7"/>
        <v>75</v>
      </c>
      <c r="F87" s="19">
        <f>F91+F96</f>
        <v>7000</v>
      </c>
      <c r="G87" s="56">
        <f>G91+G96</f>
        <v>5250</v>
      </c>
      <c r="H87" s="186">
        <f t="shared" si="8"/>
        <v>75</v>
      </c>
      <c r="I87" s="30"/>
      <c r="J87" s="116"/>
      <c r="K87" s="326"/>
    </row>
    <row r="88" spans="1:11" s="31" customFormat="1" ht="12.75" customHeight="1" thickBot="1">
      <c r="A88" s="335"/>
      <c r="B88" s="95" t="s">
        <v>9</v>
      </c>
      <c r="C88" s="26">
        <f t="shared" si="9"/>
        <v>56000</v>
      </c>
      <c r="D88" s="67">
        <f t="shared" si="9"/>
        <v>48383</v>
      </c>
      <c r="E88" s="186">
        <f t="shared" si="7"/>
        <v>86.39821428571427</v>
      </c>
      <c r="F88" s="26">
        <f>F92+F97</f>
        <v>56000</v>
      </c>
      <c r="G88" s="67">
        <f>G92+G97</f>
        <v>48383</v>
      </c>
      <c r="H88" s="186">
        <f t="shared" si="8"/>
        <v>86.39821428571427</v>
      </c>
      <c r="I88" s="43"/>
      <c r="J88" s="117"/>
      <c r="K88" s="336"/>
    </row>
    <row r="89" spans="1:11" ht="36" customHeight="1" thickTop="1">
      <c r="A89" s="324">
        <v>63003</v>
      </c>
      <c r="B89" s="96" t="s">
        <v>155</v>
      </c>
      <c r="C89" s="32">
        <f t="shared" si="9"/>
        <v>63000</v>
      </c>
      <c r="D89" s="66">
        <f t="shared" si="9"/>
        <v>53633</v>
      </c>
      <c r="E89" s="165">
        <f t="shared" si="7"/>
        <v>85.13174603174603</v>
      </c>
      <c r="F89" s="32">
        <f>F90</f>
        <v>63000</v>
      </c>
      <c r="G89" s="66">
        <f>G90</f>
        <v>53633</v>
      </c>
      <c r="H89" s="165">
        <f t="shared" si="8"/>
        <v>85.13174603174603</v>
      </c>
      <c r="I89" s="32"/>
      <c r="J89" s="66"/>
      <c r="K89" s="143"/>
    </row>
    <row r="90" spans="1:11" s="18" customFormat="1" ht="15" customHeight="1">
      <c r="A90" s="306"/>
      <c r="B90" s="84" t="s">
        <v>8</v>
      </c>
      <c r="C90" s="12">
        <f>SUM(C91:C92)</f>
        <v>63000</v>
      </c>
      <c r="D90" s="64">
        <f>SUM(D91:D92)</f>
        <v>53633</v>
      </c>
      <c r="E90" s="173">
        <f t="shared" si="7"/>
        <v>85.13174603174603</v>
      </c>
      <c r="F90" s="12">
        <f>SUM(F91:F92)</f>
        <v>63000</v>
      </c>
      <c r="G90" s="64">
        <f>SUM(G91:G92)</f>
        <v>53633</v>
      </c>
      <c r="H90" s="173">
        <f t="shared" si="8"/>
        <v>85.13174603174603</v>
      </c>
      <c r="I90" s="12"/>
      <c r="J90" s="55"/>
      <c r="K90" s="307"/>
    </row>
    <row r="91" spans="1:11" s="21" customFormat="1" ht="11.25" customHeight="1">
      <c r="A91" s="308"/>
      <c r="B91" s="85" t="s">
        <v>28</v>
      </c>
      <c r="C91" s="19">
        <f>F91</f>
        <v>7000</v>
      </c>
      <c r="D91" s="56">
        <f>G91</f>
        <v>5250</v>
      </c>
      <c r="E91" s="154">
        <f t="shared" si="7"/>
        <v>75</v>
      </c>
      <c r="F91" s="19">
        <v>7000</v>
      </c>
      <c r="G91" s="56">
        <v>5250</v>
      </c>
      <c r="H91" s="154">
        <f t="shared" si="8"/>
        <v>75</v>
      </c>
      <c r="I91" s="19"/>
      <c r="J91" s="56"/>
      <c r="K91" s="138"/>
    </row>
    <row r="92" spans="1:11" s="21" customFormat="1" ht="10.5" customHeight="1" thickBot="1">
      <c r="A92" s="337"/>
      <c r="B92" s="91" t="s">
        <v>9</v>
      </c>
      <c r="C92" s="28">
        <f>F92</f>
        <v>56000</v>
      </c>
      <c r="D92" s="62">
        <f>G92</f>
        <v>48383</v>
      </c>
      <c r="E92" s="155">
        <f t="shared" si="7"/>
        <v>86.39821428571427</v>
      </c>
      <c r="F92" s="28">
        <v>56000</v>
      </c>
      <c r="G92" s="62">
        <v>48383</v>
      </c>
      <c r="H92" s="155">
        <f t="shared" si="8"/>
        <v>86.39821428571427</v>
      </c>
      <c r="I92" s="28"/>
      <c r="J92" s="62"/>
      <c r="K92" s="141"/>
    </row>
    <row r="93" spans="1:11" s="16" customFormat="1" ht="15" customHeight="1" hidden="1">
      <c r="A93" s="312">
        <v>63095</v>
      </c>
      <c r="B93" s="97" t="s">
        <v>15</v>
      </c>
      <c r="C93" s="20">
        <f>F93+I93</f>
        <v>0</v>
      </c>
      <c r="D93" s="58">
        <f>G93+J93</f>
        <v>0</v>
      </c>
      <c r="E93" s="150" t="e">
        <f t="shared" si="7"/>
        <v>#DIV/0!</v>
      </c>
      <c r="F93" s="20">
        <f>SUM(F94)</f>
        <v>0</v>
      </c>
      <c r="G93" s="58">
        <f>SUM(G94)+G96</f>
        <v>0</v>
      </c>
      <c r="H93" s="150" t="e">
        <f t="shared" si="8"/>
        <v>#DIV/0!</v>
      </c>
      <c r="I93" s="151"/>
      <c r="J93" s="58"/>
      <c r="K93" s="140"/>
    </row>
    <row r="94" spans="1:11" ht="12.75" customHeight="1" hidden="1">
      <c r="A94" s="306"/>
      <c r="B94" s="84" t="s">
        <v>8</v>
      </c>
      <c r="C94" s="12">
        <f>SUM(C95:C97)</f>
        <v>0</v>
      </c>
      <c r="D94" s="64">
        <f>SUM(D95:D97)</f>
        <v>0</v>
      </c>
      <c r="E94" s="173" t="e">
        <f t="shared" si="7"/>
        <v>#DIV/0!</v>
      </c>
      <c r="F94" s="12">
        <f>F95+F97+F96</f>
        <v>0</v>
      </c>
      <c r="G94" s="64">
        <f>G95+G97</f>
        <v>0</v>
      </c>
      <c r="H94" s="173" t="e">
        <f t="shared" si="8"/>
        <v>#DIV/0!</v>
      </c>
      <c r="I94" s="12"/>
      <c r="J94" s="55"/>
      <c r="K94" s="307"/>
    </row>
    <row r="95" spans="1:11" ht="23.25" customHeight="1" hidden="1">
      <c r="A95" s="306"/>
      <c r="B95" s="85" t="s">
        <v>149</v>
      </c>
      <c r="C95" s="19">
        <f aca="true" t="shared" si="10" ref="C95:D97">F95</f>
        <v>0</v>
      </c>
      <c r="D95" s="56">
        <f t="shared" si="10"/>
        <v>0</v>
      </c>
      <c r="E95" s="154" t="e">
        <f t="shared" si="7"/>
        <v>#DIV/0!</v>
      </c>
      <c r="F95" s="19">
        <v>0</v>
      </c>
      <c r="G95" s="56">
        <v>0</v>
      </c>
      <c r="H95" s="154" t="e">
        <f t="shared" si="8"/>
        <v>#DIV/0!</v>
      </c>
      <c r="I95" s="17"/>
      <c r="J95" s="55"/>
      <c r="K95" s="307"/>
    </row>
    <row r="96" spans="1:11" s="21" customFormat="1" ht="11.25" customHeight="1" hidden="1">
      <c r="A96" s="308"/>
      <c r="B96" s="85" t="s">
        <v>28</v>
      </c>
      <c r="C96" s="19">
        <f t="shared" si="10"/>
        <v>0</v>
      </c>
      <c r="D96" s="56"/>
      <c r="E96" s="154"/>
      <c r="F96" s="19">
        <v>0</v>
      </c>
      <c r="G96" s="56"/>
      <c r="H96" s="154"/>
      <c r="I96" s="19"/>
      <c r="J96" s="56"/>
      <c r="K96" s="138"/>
    </row>
    <row r="97" spans="1:11" ht="12.75" customHeight="1" hidden="1" thickBot="1">
      <c r="A97" s="306"/>
      <c r="B97" s="85" t="s">
        <v>9</v>
      </c>
      <c r="C97" s="19">
        <f t="shared" si="10"/>
        <v>0</v>
      </c>
      <c r="D97" s="56">
        <f t="shared" si="10"/>
        <v>0</v>
      </c>
      <c r="E97" s="154" t="e">
        <f t="shared" si="7"/>
        <v>#DIV/0!</v>
      </c>
      <c r="F97" s="19">
        <v>0</v>
      </c>
      <c r="G97" s="56">
        <v>0</v>
      </c>
      <c r="H97" s="154" t="e">
        <f t="shared" si="8"/>
        <v>#DIV/0!</v>
      </c>
      <c r="I97" s="19"/>
      <c r="J97" s="56"/>
      <c r="K97" s="138"/>
    </row>
    <row r="98" spans="1:11" s="33" customFormat="1" ht="24" customHeight="1" thickBot="1" thickTop="1">
      <c r="A98" s="311">
        <v>700</v>
      </c>
      <c r="B98" s="80" t="s">
        <v>29</v>
      </c>
      <c r="C98" s="10">
        <f aca="true" t="shared" si="11" ref="C98:C109">F98+I98</f>
        <v>22439522</v>
      </c>
      <c r="D98" s="54">
        <f aca="true" t="shared" si="12" ref="D98:D109">G98+J98</f>
        <v>17587565</v>
      </c>
      <c r="E98" s="152">
        <f t="shared" si="7"/>
        <v>78.37762765178331</v>
      </c>
      <c r="F98" s="10">
        <f>F99+F104</f>
        <v>22400910</v>
      </c>
      <c r="G98" s="54">
        <f>G99+G104</f>
        <v>17548955</v>
      </c>
      <c r="H98" s="152">
        <f t="shared" si="8"/>
        <v>78.34036652975259</v>
      </c>
      <c r="I98" s="10">
        <f>I99</f>
        <v>38612</v>
      </c>
      <c r="J98" s="54">
        <f>J99</f>
        <v>38610</v>
      </c>
      <c r="K98" s="137">
        <f>J98/I98*100</f>
        <v>99.99482026313063</v>
      </c>
    </row>
    <row r="99" spans="1:11" s="11" customFormat="1" ht="14.25" customHeight="1" thickTop="1">
      <c r="A99" s="317"/>
      <c r="B99" s="98" t="s">
        <v>8</v>
      </c>
      <c r="C99" s="24">
        <f t="shared" si="11"/>
        <v>10631722</v>
      </c>
      <c r="D99" s="60">
        <f t="shared" si="12"/>
        <v>9793638</v>
      </c>
      <c r="E99" s="144">
        <f t="shared" si="7"/>
        <v>92.11713775059205</v>
      </c>
      <c r="F99" s="24">
        <f>SUM(F100:F102)</f>
        <v>10593110</v>
      </c>
      <c r="G99" s="60">
        <f>SUM(G100:G102)</f>
        <v>9755028</v>
      </c>
      <c r="H99" s="144">
        <f t="shared" si="8"/>
        <v>92.08842351301931</v>
      </c>
      <c r="I99" s="24">
        <f>SUM(I100:I102)</f>
        <v>38612</v>
      </c>
      <c r="J99" s="60">
        <f>SUM(J100:J102)</f>
        <v>38610</v>
      </c>
      <c r="K99" s="314">
        <f>J99/I99*100</f>
        <v>99.99482026313063</v>
      </c>
    </row>
    <row r="100" spans="1:11" s="23" customFormat="1" ht="24" customHeight="1">
      <c r="A100" s="321"/>
      <c r="B100" s="85" t="s">
        <v>149</v>
      </c>
      <c r="C100" s="19">
        <f t="shared" si="11"/>
        <v>7000</v>
      </c>
      <c r="D100" s="56">
        <f t="shared" si="12"/>
        <v>6725</v>
      </c>
      <c r="E100" s="154">
        <f t="shared" si="7"/>
        <v>96.07142857142857</v>
      </c>
      <c r="F100" s="19">
        <f>F130</f>
        <v>7000</v>
      </c>
      <c r="G100" s="56">
        <f>G130</f>
        <v>6725</v>
      </c>
      <c r="H100" s="154">
        <f t="shared" si="8"/>
        <v>96.07142857142857</v>
      </c>
      <c r="I100" s="19"/>
      <c r="J100" s="56"/>
      <c r="K100" s="138"/>
    </row>
    <row r="101" spans="1:11" s="23" customFormat="1" ht="9.75" customHeight="1">
      <c r="A101" s="321"/>
      <c r="B101" s="85" t="s">
        <v>28</v>
      </c>
      <c r="C101" s="19">
        <f t="shared" si="11"/>
        <v>8800000</v>
      </c>
      <c r="D101" s="56">
        <f t="shared" si="12"/>
        <v>8657129</v>
      </c>
      <c r="E101" s="154">
        <f t="shared" si="7"/>
        <v>98.37646590909091</v>
      </c>
      <c r="F101" s="19">
        <f>F111</f>
        <v>8800000</v>
      </c>
      <c r="G101" s="56">
        <f>G111</f>
        <v>8657129</v>
      </c>
      <c r="H101" s="154">
        <f t="shared" si="8"/>
        <v>98.37646590909091</v>
      </c>
      <c r="I101" s="19"/>
      <c r="J101" s="56"/>
      <c r="K101" s="138"/>
    </row>
    <row r="102" spans="1:11" s="23" customFormat="1" ht="11.25" customHeight="1">
      <c r="A102" s="321"/>
      <c r="B102" s="85" t="s">
        <v>9</v>
      </c>
      <c r="C102" s="19">
        <f t="shared" si="11"/>
        <v>1824722</v>
      </c>
      <c r="D102" s="56">
        <f t="shared" si="12"/>
        <v>1129784</v>
      </c>
      <c r="E102" s="154">
        <f t="shared" si="7"/>
        <v>61.91540409991221</v>
      </c>
      <c r="F102" s="19">
        <f>F122+F131</f>
        <v>1786110</v>
      </c>
      <c r="G102" s="56">
        <f>G122+G131</f>
        <v>1091174</v>
      </c>
      <c r="H102" s="154">
        <f t="shared" si="8"/>
        <v>61.092205967157675</v>
      </c>
      <c r="I102" s="19">
        <f>I122</f>
        <v>38612</v>
      </c>
      <c r="J102" s="56">
        <f>J122</f>
        <v>38610</v>
      </c>
      <c r="K102" s="138">
        <f>J102/I102*100</f>
        <v>99.99482026313063</v>
      </c>
    </row>
    <row r="103" spans="1:11" s="36" customFormat="1" ht="10.5" customHeight="1">
      <c r="A103" s="315"/>
      <c r="B103" s="206" t="s">
        <v>17</v>
      </c>
      <c r="C103" s="201">
        <f t="shared" si="11"/>
        <v>20200</v>
      </c>
      <c r="D103" s="202">
        <f t="shared" si="12"/>
        <v>20143</v>
      </c>
      <c r="E103" s="207">
        <f t="shared" si="7"/>
        <v>99.71782178217822</v>
      </c>
      <c r="F103" s="226">
        <f>F132</f>
        <v>20200</v>
      </c>
      <c r="G103" s="202">
        <f>G132</f>
        <v>20143</v>
      </c>
      <c r="H103" s="207">
        <f t="shared" si="8"/>
        <v>99.71782178217822</v>
      </c>
      <c r="I103" s="201"/>
      <c r="J103" s="202"/>
      <c r="K103" s="316"/>
    </row>
    <row r="104" spans="1:11" s="11" customFormat="1" ht="10.5" customHeight="1">
      <c r="A104" s="317"/>
      <c r="B104" s="87" t="s">
        <v>5</v>
      </c>
      <c r="C104" s="24">
        <f t="shared" si="11"/>
        <v>11807800</v>
      </c>
      <c r="D104" s="60">
        <f t="shared" si="12"/>
        <v>7793927</v>
      </c>
      <c r="E104" s="144">
        <f t="shared" si="7"/>
        <v>66.00659733396569</v>
      </c>
      <c r="F104" s="24">
        <f>F105+F107+F108</f>
        <v>11807800</v>
      </c>
      <c r="G104" s="60">
        <f>G105+G107+G108</f>
        <v>7793927</v>
      </c>
      <c r="H104" s="144">
        <f t="shared" si="8"/>
        <v>66.00659733396569</v>
      </c>
      <c r="I104" s="24"/>
      <c r="J104" s="60"/>
      <c r="K104" s="314"/>
    </row>
    <row r="105" spans="1:11" s="23" customFormat="1" ht="11.25" customHeight="1">
      <c r="A105" s="321"/>
      <c r="B105" s="82" t="s">
        <v>19</v>
      </c>
      <c r="C105" s="19">
        <f t="shared" si="11"/>
        <v>7651000</v>
      </c>
      <c r="D105" s="56">
        <f t="shared" si="12"/>
        <v>7009679</v>
      </c>
      <c r="E105" s="154">
        <f t="shared" si="7"/>
        <v>91.6178146647497</v>
      </c>
      <c r="F105" s="19">
        <f>F114+F134</f>
        <v>7651000</v>
      </c>
      <c r="G105" s="56">
        <f>G114+G134</f>
        <v>7009679</v>
      </c>
      <c r="H105" s="154">
        <f t="shared" si="8"/>
        <v>91.6178146647497</v>
      </c>
      <c r="I105" s="19"/>
      <c r="J105" s="56"/>
      <c r="K105" s="138"/>
    </row>
    <row r="106" spans="1:11" s="36" customFormat="1" ht="9.75" customHeight="1">
      <c r="A106" s="320"/>
      <c r="B106" s="113" t="s">
        <v>32</v>
      </c>
      <c r="C106" s="201">
        <f t="shared" si="11"/>
        <v>1000000</v>
      </c>
      <c r="D106" s="202">
        <f t="shared" si="12"/>
        <v>902367</v>
      </c>
      <c r="E106" s="207">
        <f t="shared" si="7"/>
        <v>90.2367</v>
      </c>
      <c r="F106" s="201">
        <f>F115</f>
        <v>1000000</v>
      </c>
      <c r="G106" s="202">
        <f>G115</f>
        <v>902367</v>
      </c>
      <c r="H106" s="207">
        <f t="shared" si="8"/>
        <v>90.2367</v>
      </c>
      <c r="I106" s="201"/>
      <c r="J106" s="202"/>
      <c r="K106" s="316"/>
    </row>
    <row r="107" spans="1:11" s="23" customFormat="1" ht="12" customHeight="1">
      <c r="A107" s="321"/>
      <c r="B107" s="82" t="s">
        <v>6</v>
      </c>
      <c r="C107" s="19">
        <f t="shared" si="11"/>
        <v>800000</v>
      </c>
      <c r="D107" s="56">
        <f t="shared" si="12"/>
        <v>527448</v>
      </c>
      <c r="E107" s="154">
        <f t="shared" si="7"/>
        <v>65.931</v>
      </c>
      <c r="F107" s="19">
        <f>F124</f>
        <v>800000</v>
      </c>
      <c r="G107" s="56">
        <f>G124</f>
        <v>527448</v>
      </c>
      <c r="H107" s="154">
        <f t="shared" si="8"/>
        <v>65.931</v>
      </c>
      <c r="I107" s="19"/>
      <c r="J107" s="56"/>
      <c r="K107" s="138"/>
    </row>
    <row r="108" spans="1:11" s="23" customFormat="1" ht="11.25" customHeight="1" thickBot="1">
      <c r="A108" s="323"/>
      <c r="B108" s="99" t="s">
        <v>20</v>
      </c>
      <c r="C108" s="19">
        <f t="shared" si="11"/>
        <v>3356800</v>
      </c>
      <c r="D108" s="56">
        <f t="shared" si="12"/>
        <v>256800</v>
      </c>
      <c r="E108" s="154">
        <f t="shared" si="7"/>
        <v>7.650142993326978</v>
      </c>
      <c r="F108" s="26">
        <f>F127</f>
        <v>3356800</v>
      </c>
      <c r="G108" s="67">
        <f>G127</f>
        <v>256800</v>
      </c>
      <c r="H108" s="154">
        <f t="shared" si="8"/>
        <v>7.650142993326978</v>
      </c>
      <c r="I108" s="26"/>
      <c r="J108" s="67"/>
      <c r="K108" s="338"/>
    </row>
    <row r="109" spans="1:11" s="16" customFormat="1" ht="25.5" customHeight="1" thickTop="1">
      <c r="A109" s="339">
        <v>70001</v>
      </c>
      <c r="B109" s="100" t="s">
        <v>33</v>
      </c>
      <c r="C109" s="35">
        <f t="shared" si="11"/>
        <v>9800000</v>
      </c>
      <c r="D109" s="68">
        <f t="shared" si="12"/>
        <v>9559496</v>
      </c>
      <c r="E109" s="165">
        <f t="shared" si="7"/>
        <v>97.54587755102041</v>
      </c>
      <c r="F109" s="35">
        <f>SUM(F110)+F113</f>
        <v>9800000</v>
      </c>
      <c r="G109" s="68">
        <f>SUM(G110)+G113</f>
        <v>9559496</v>
      </c>
      <c r="H109" s="165">
        <f t="shared" si="8"/>
        <v>97.54587755102041</v>
      </c>
      <c r="I109" s="35"/>
      <c r="J109" s="68"/>
      <c r="K109" s="340"/>
    </row>
    <row r="110" spans="1:11" ht="15" customHeight="1">
      <c r="A110" s="306"/>
      <c r="B110" s="84" t="s">
        <v>8</v>
      </c>
      <c r="C110" s="162">
        <f>SUM(C111)</f>
        <v>8800000</v>
      </c>
      <c r="D110" s="122">
        <f>SUM(D111)</f>
        <v>8657129</v>
      </c>
      <c r="E110" s="176">
        <f t="shared" si="7"/>
        <v>98.37646590909091</v>
      </c>
      <c r="F110" s="162">
        <f>SUM(F111)</f>
        <v>8800000</v>
      </c>
      <c r="G110" s="122">
        <f>SUM(G111)</f>
        <v>8657129</v>
      </c>
      <c r="H110" s="176">
        <f t="shared" si="8"/>
        <v>98.37646590909091</v>
      </c>
      <c r="I110" s="162"/>
      <c r="J110" s="122"/>
      <c r="K110" s="177"/>
    </row>
    <row r="111" spans="1:11" ht="11.25" customHeight="1">
      <c r="A111" s="306"/>
      <c r="B111" s="85" t="s">
        <v>28</v>
      </c>
      <c r="C111" s="19">
        <f>F111</f>
        <v>8800000</v>
      </c>
      <c r="D111" s="56">
        <f>G111</f>
        <v>8657129</v>
      </c>
      <c r="E111" s="154">
        <f t="shared" si="7"/>
        <v>98.37646590909091</v>
      </c>
      <c r="F111" s="19">
        <v>8800000</v>
      </c>
      <c r="G111" s="56">
        <v>8657129</v>
      </c>
      <c r="H111" s="154">
        <f t="shared" si="8"/>
        <v>98.37646590909091</v>
      </c>
      <c r="I111" s="19"/>
      <c r="J111" s="56"/>
      <c r="K111" s="138"/>
    </row>
    <row r="112" spans="1:11" ht="12.75" customHeight="1" hidden="1">
      <c r="A112" s="306"/>
      <c r="B112" s="85" t="s">
        <v>34</v>
      </c>
      <c r="C112" s="19" t="e">
        <f>SUM(F112:I112)</f>
        <v>#REF!</v>
      </c>
      <c r="D112" s="56" t="e">
        <f>SUM(G112:J112)</f>
        <v>#REF!</v>
      </c>
      <c r="E112" s="154" t="e">
        <f t="shared" si="7"/>
        <v>#REF!</v>
      </c>
      <c r="F112" s="19" t="e">
        <f>#REF!+#REF!</f>
        <v>#REF!</v>
      </c>
      <c r="G112" s="56"/>
      <c r="H112" s="154" t="e">
        <f t="shared" si="8"/>
        <v>#REF!</v>
      </c>
      <c r="I112" s="19"/>
      <c r="J112" s="56"/>
      <c r="K112" s="138"/>
    </row>
    <row r="113" spans="1:11" ht="12.75" customHeight="1">
      <c r="A113" s="306"/>
      <c r="B113" s="81" t="s">
        <v>5</v>
      </c>
      <c r="C113" s="162">
        <f>C114</f>
        <v>1000000</v>
      </c>
      <c r="D113" s="122">
        <f>D114</f>
        <v>902367</v>
      </c>
      <c r="E113" s="178">
        <f t="shared" si="7"/>
        <v>90.2367</v>
      </c>
      <c r="F113" s="162">
        <f>SUM(F114)</f>
        <v>1000000</v>
      </c>
      <c r="G113" s="122">
        <f>SUM(G114)</f>
        <v>902367</v>
      </c>
      <c r="H113" s="178">
        <f t="shared" si="8"/>
        <v>90.2367</v>
      </c>
      <c r="I113" s="162"/>
      <c r="J113" s="122"/>
      <c r="K113" s="177"/>
    </row>
    <row r="114" spans="1:11" ht="12" customHeight="1">
      <c r="A114" s="306"/>
      <c r="B114" s="82" t="s">
        <v>19</v>
      </c>
      <c r="C114" s="19">
        <f>F114</f>
        <v>1000000</v>
      </c>
      <c r="D114" s="56">
        <f>G114</f>
        <v>902367</v>
      </c>
      <c r="E114" s="154">
        <f t="shared" si="7"/>
        <v>90.2367</v>
      </c>
      <c r="F114" s="19">
        <v>1000000</v>
      </c>
      <c r="G114" s="56">
        <v>902367</v>
      </c>
      <c r="H114" s="154">
        <f t="shared" si="8"/>
        <v>90.2367</v>
      </c>
      <c r="I114" s="17"/>
      <c r="J114" s="55"/>
      <c r="K114" s="307"/>
    </row>
    <row r="115" spans="1:11" s="36" customFormat="1" ht="12" customHeight="1">
      <c r="A115" s="329"/>
      <c r="B115" s="223" t="s">
        <v>32</v>
      </c>
      <c r="C115" s="213">
        <f>F115</f>
        <v>1000000</v>
      </c>
      <c r="D115" s="214">
        <f>G115</f>
        <v>902367</v>
      </c>
      <c r="E115" s="215">
        <f t="shared" si="7"/>
        <v>90.2367</v>
      </c>
      <c r="F115" s="213">
        <v>1000000</v>
      </c>
      <c r="G115" s="214">
        <v>902367</v>
      </c>
      <c r="H115" s="215">
        <f t="shared" si="8"/>
        <v>90.2367</v>
      </c>
      <c r="I115" s="213"/>
      <c r="J115" s="214"/>
      <c r="K115" s="330"/>
    </row>
    <row r="116" spans="1:11" s="16" customFormat="1" ht="48" hidden="1">
      <c r="A116" s="312">
        <v>70004</v>
      </c>
      <c r="B116" s="97" t="s">
        <v>35</v>
      </c>
      <c r="C116" s="20" t="e">
        <f>SUM(C118)</f>
        <v>#REF!</v>
      </c>
      <c r="D116" s="58" t="e">
        <f>SUM(D118)</f>
        <v>#REF!</v>
      </c>
      <c r="E116" s="158" t="e">
        <f t="shared" si="7"/>
        <v>#REF!</v>
      </c>
      <c r="F116" s="20" t="e">
        <f>SUM(F118)</f>
        <v>#REF!</v>
      </c>
      <c r="G116" s="58"/>
      <c r="H116" s="158" t="e">
        <f t="shared" si="8"/>
        <v>#REF!</v>
      </c>
      <c r="I116" s="20"/>
      <c r="J116" s="58"/>
      <c r="K116" s="140"/>
    </row>
    <row r="117" spans="1:11" ht="12" hidden="1">
      <c r="A117" s="306"/>
      <c r="B117" s="84" t="s">
        <v>8</v>
      </c>
      <c r="C117" s="17" t="e">
        <f>SUM(C118)</f>
        <v>#REF!</v>
      </c>
      <c r="D117" s="55" t="e">
        <f>SUM(D118)</f>
        <v>#REF!</v>
      </c>
      <c r="E117" s="158" t="e">
        <f t="shared" si="7"/>
        <v>#REF!</v>
      </c>
      <c r="F117" s="17" t="e">
        <f>SUM(F118)</f>
        <v>#REF!</v>
      </c>
      <c r="G117" s="55"/>
      <c r="H117" s="158" t="e">
        <f t="shared" si="8"/>
        <v>#REF!</v>
      </c>
      <c r="I117" s="17"/>
      <c r="J117" s="55"/>
      <c r="K117" s="307"/>
    </row>
    <row r="118" spans="1:11" ht="12" hidden="1">
      <c r="A118" s="306"/>
      <c r="B118" s="85" t="s">
        <v>9</v>
      </c>
      <c r="C118" s="19" t="e">
        <f>SUM(F118:I118)</f>
        <v>#REF!</v>
      </c>
      <c r="D118" s="56" t="e">
        <f>SUM(G118:J118)</f>
        <v>#REF!</v>
      </c>
      <c r="E118" s="158" t="e">
        <f t="shared" si="7"/>
        <v>#REF!</v>
      </c>
      <c r="F118" s="19" t="e">
        <f>#REF!+#REF!</f>
        <v>#REF!</v>
      </c>
      <c r="G118" s="56"/>
      <c r="H118" s="158" t="e">
        <f t="shared" si="8"/>
        <v>#REF!</v>
      </c>
      <c r="I118" s="19"/>
      <c r="J118" s="56"/>
      <c r="K118" s="138"/>
    </row>
    <row r="119" spans="1:11" s="16" customFormat="1" ht="22.5" customHeight="1">
      <c r="A119" s="312">
        <v>70005</v>
      </c>
      <c r="B119" s="97" t="s">
        <v>36</v>
      </c>
      <c r="C119" s="20">
        <f>F119+I119</f>
        <v>2520282</v>
      </c>
      <c r="D119" s="58">
        <f>G119+J119</f>
        <v>1606758</v>
      </c>
      <c r="E119" s="150">
        <f t="shared" si="7"/>
        <v>63.7531038193345</v>
      </c>
      <c r="F119" s="20">
        <f>F120+F123</f>
        <v>2481670</v>
      </c>
      <c r="G119" s="58">
        <f>G120+G123</f>
        <v>1568148</v>
      </c>
      <c r="H119" s="150">
        <f t="shared" si="8"/>
        <v>63.18922338586517</v>
      </c>
      <c r="I119" s="20">
        <f>I120</f>
        <v>38612</v>
      </c>
      <c r="J119" s="58">
        <f>J120</f>
        <v>38610</v>
      </c>
      <c r="K119" s="140">
        <f>J119/I119*100</f>
        <v>99.99482026313063</v>
      </c>
    </row>
    <row r="120" spans="1:11" ht="12" customHeight="1">
      <c r="A120" s="332"/>
      <c r="B120" s="93" t="s">
        <v>8</v>
      </c>
      <c r="C120" s="168">
        <f>SUM(C121:C122)</f>
        <v>1720282</v>
      </c>
      <c r="D120" s="124">
        <f>SUM(D121:D122)</f>
        <v>1079310</v>
      </c>
      <c r="E120" s="176">
        <f t="shared" si="7"/>
        <v>62.74029490513765</v>
      </c>
      <c r="F120" s="168">
        <f>SUM(F122)</f>
        <v>1681670</v>
      </c>
      <c r="G120" s="124">
        <f>SUM(G122)</f>
        <v>1040700</v>
      </c>
      <c r="H120" s="176">
        <f t="shared" si="8"/>
        <v>61.88491202197815</v>
      </c>
      <c r="I120" s="168">
        <f>SUM(I121:I122)</f>
        <v>38612</v>
      </c>
      <c r="J120" s="124">
        <f>SUM(J121:J122)</f>
        <v>38610</v>
      </c>
      <c r="K120" s="167">
        <f>J120/I120*100</f>
        <v>99.99482026313063</v>
      </c>
    </row>
    <row r="121" spans="1:11" ht="21" customHeight="1" hidden="1">
      <c r="A121" s="306"/>
      <c r="B121" s="85" t="s">
        <v>149</v>
      </c>
      <c r="C121" s="19">
        <f>F121+I121</f>
        <v>0</v>
      </c>
      <c r="D121" s="56">
        <f>G121+J121</f>
        <v>0</v>
      </c>
      <c r="E121" s="154" t="e">
        <f t="shared" si="7"/>
        <v>#DIV/0!</v>
      </c>
      <c r="F121" s="19"/>
      <c r="G121" s="56"/>
      <c r="H121" s="154"/>
      <c r="I121" s="19"/>
      <c r="J121" s="56"/>
      <c r="K121" s="138" t="e">
        <f>J121/I121*100</f>
        <v>#DIV/0!</v>
      </c>
    </row>
    <row r="122" spans="1:11" ht="10.5" customHeight="1">
      <c r="A122" s="306"/>
      <c r="B122" s="85" t="s">
        <v>9</v>
      </c>
      <c r="C122" s="19">
        <f>F122+I122</f>
        <v>1720282</v>
      </c>
      <c r="D122" s="56">
        <f>G122+J122</f>
        <v>1079310</v>
      </c>
      <c r="E122" s="154">
        <f t="shared" si="7"/>
        <v>62.74029490513765</v>
      </c>
      <c r="F122" s="19">
        <v>1681670</v>
      </c>
      <c r="G122" s="56">
        <v>1040700</v>
      </c>
      <c r="H122" s="154">
        <f t="shared" si="8"/>
        <v>61.88491202197815</v>
      </c>
      <c r="I122" s="19">
        <v>38612</v>
      </c>
      <c r="J122" s="56">
        <v>38610</v>
      </c>
      <c r="K122" s="138">
        <f>J122/I122*100</f>
        <v>99.99482026313063</v>
      </c>
    </row>
    <row r="123" spans="1:11" ht="12.75">
      <c r="A123" s="306"/>
      <c r="B123" s="81" t="s">
        <v>5</v>
      </c>
      <c r="C123" s="162">
        <f>SUM(C124)</f>
        <v>800000</v>
      </c>
      <c r="D123" s="122">
        <f>SUM(D124)</f>
        <v>527448</v>
      </c>
      <c r="E123" s="178">
        <f t="shared" si="7"/>
        <v>65.931</v>
      </c>
      <c r="F123" s="162">
        <f>F124</f>
        <v>800000</v>
      </c>
      <c r="G123" s="122">
        <f>G124</f>
        <v>527448</v>
      </c>
      <c r="H123" s="178">
        <f t="shared" si="8"/>
        <v>65.931</v>
      </c>
      <c r="I123" s="162"/>
      <c r="J123" s="122"/>
      <c r="K123" s="177"/>
    </row>
    <row r="124" spans="1:11" ht="12">
      <c r="A124" s="327"/>
      <c r="B124" s="92" t="s">
        <v>6</v>
      </c>
      <c r="C124" s="28">
        <f>F124+I124</f>
        <v>800000</v>
      </c>
      <c r="D124" s="62">
        <f>G124+J124</f>
        <v>527448</v>
      </c>
      <c r="E124" s="155">
        <f t="shared" si="7"/>
        <v>65.931</v>
      </c>
      <c r="F124" s="28">
        <v>800000</v>
      </c>
      <c r="G124" s="62">
        <v>527448</v>
      </c>
      <c r="H124" s="155">
        <f t="shared" si="8"/>
        <v>65.931</v>
      </c>
      <c r="I124" s="28"/>
      <c r="J124" s="62"/>
      <c r="K124" s="141"/>
    </row>
    <row r="125" spans="1:11" ht="27" customHeight="1">
      <c r="A125" s="312">
        <v>70021</v>
      </c>
      <c r="B125" s="97" t="s">
        <v>37</v>
      </c>
      <c r="C125" s="20">
        <f>F125+I125</f>
        <v>3356800</v>
      </c>
      <c r="D125" s="58">
        <f>G125+J125</f>
        <v>256800</v>
      </c>
      <c r="E125" s="150">
        <f t="shared" si="7"/>
        <v>7.650142993326978</v>
      </c>
      <c r="F125" s="20">
        <f>F126</f>
        <v>3356800</v>
      </c>
      <c r="G125" s="58">
        <f>G126</f>
        <v>256800</v>
      </c>
      <c r="H125" s="150">
        <f t="shared" si="8"/>
        <v>7.650142993326978</v>
      </c>
      <c r="I125" s="20"/>
      <c r="J125" s="58"/>
      <c r="K125" s="140"/>
    </row>
    <row r="126" spans="1:11" ht="12.75">
      <c r="A126" s="332"/>
      <c r="B126" s="101" t="s">
        <v>5</v>
      </c>
      <c r="C126" s="168">
        <f>C127</f>
        <v>3356800</v>
      </c>
      <c r="D126" s="124">
        <f>D127</f>
        <v>256800</v>
      </c>
      <c r="E126" s="176">
        <f t="shared" si="7"/>
        <v>7.650142993326978</v>
      </c>
      <c r="F126" s="168">
        <f>F127</f>
        <v>3356800</v>
      </c>
      <c r="G126" s="124">
        <f>G127</f>
        <v>256800</v>
      </c>
      <c r="H126" s="176">
        <f t="shared" si="8"/>
        <v>7.650142993326978</v>
      </c>
      <c r="I126" s="168"/>
      <c r="J126" s="124"/>
      <c r="K126" s="167"/>
    </row>
    <row r="127" spans="1:11" ht="13.5" customHeight="1">
      <c r="A127" s="327"/>
      <c r="B127" s="92" t="s">
        <v>20</v>
      </c>
      <c r="C127" s="28">
        <f>F127</f>
        <v>3356800</v>
      </c>
      <c r="D127" s="62">
        <f>G127</f>
        <v>256800</v>
      </c>
      <c r="E127" s="155">
        <f t="shared" si="7"/>
        <v>7.650142993326978</v>
      </c>
      <c r="F127" s="28">
        <v>3356800</v>
      </c>
      <c r="G127" s="62">
        <v>256800</v>
      </c>
      <c r="H127" s="155">
        <f t="shared" si="8"/>
        <v>7.650142993326978</v>
      </c>
      <c r="I127" s="28"/>
      <c r="J127" s="62"/>
      <c r="K127" s="141"/>
    </row>
    <row r="128" spans="1:11" s="16" customFormat="1" ht="12" customHeight="1">
      <c r="A128" s="312">
        <v>70095</v>
      </c>
      <c r="B128" s="97" t="s">
        <v>15</v>
      </c>
      <c r="C128" s="20">
        <f>C129+C133</f>
        <v>6762440</v>
      </c>
      <c r="D128" s="58">
        <f>D129+D133</f>
        <v>6164511</v>
      </c>
      <c r="E128" s="150">
        <f t="shared" si="7"/>
        <v>91.1580879090979</v>
      </c>
      <c r="F128" s="20">
        <f>F129+F133</f>
        <v>6762440</v>
      </c>
      <c r="G128" s="58">
        <f>G129+G133</f>
        <v>6164511</v>
      </c>
      <c r="H128" s="150">
        <f t="shared" si="8"/>
        <v>91.1580879090979</v>
      </c>
      <c r="I128" s="20"/>
      <c r="J128" s="58"/>
      <c r="K128" s="140"/>
    </row>
    <row r="129" spans="1:11" ht="11.25" customHeight="1">
      <c r="A129" s="306"/>
      <c r="B129" s="84" t="s">
        <v>8</v>
      </c>
      <c r="C129" s="12">
        <f>SUM(C130:C131)</f>
        <v>111440</v>
      </c>
      <c r="D129" s="64">
        <f>SUM(D130:D131)</f>
        <v>57199</v>
      </c>
      <c r="E129" s="173">
        <f t="shared" si="7"/>
        <v>51.32717157214645</v>
      </c>
      <c r="F129" s="12">
        <f>F130+F131</f>
        <v>111440</v>
      </c>
      <c r="G129" s="64">
        <f>G130+G131</f>
        <v>57199</v>
      </c>
      <c r="H129" s="173">
        <f t="shared" si="8"/>
        <v>51.32717157214645</v>
      </c>
      <c r="I129" s="12"/>
      <c r="J129" s="55"/>
      <c r="K129" s="307"/>
    </row>
    <row r="130" spans="1:11" ht="24">
      <c r="A130" s="306"/>
      <c r="B130" s="85" t="s">
        <v>149</v>
      </c>
      <c r="C130" s="19">
        <f>F130</f>
        <v>7000</v>
      </c>
      <c r="D130" s="56">
        <f>G130</f>
        <v>6725</v>
      </c>
      <c r="E130" s="154">
        <f t="shared" si="7"/>
        <v>96.07142857142857</v>
      </c>
      <c r="F130" s="19">
        <v>7000</v>
      </c>
      <c r="G130" s="56">
        <v>6725</v>
      </c>
      <c r="H130" s="154">
        <f t="shared" si="8"/>
        <v>96.07142857142857</v>
      </c>
      <c r="I130" s="17"/>
      <c r="J130" s="55"/>
      <c r="K130" s="307"/>
    </row>
    <row r="131" spans="1:11" ht="9" customHeight="1">
      <c r="A131" s="306"/>
      <c r="B131" s="85" t="s">
        <v>9</v>
      </c>
      <c r="C131" s="19">
        <f>F131</f>
        <v>104440</v>
      </c>
      <c r="D131" s="56">
        <f>G131</f>
        <v>50474</v>
      </c>
      <c r="E131" s="154">
        <f t="shared" si="7"/>
        <v>48.32822673305247</v>
      </c>
      <c r="F131" s="19">
        <v>104440</v>
      </c>
      <c r="G131" s="56">
        <v>50474</v>
      </c>
      <c r="H131" s="154">
        <f t="shared" si="8"/>
        <v>48.32822673305247</v>
      </c>
      <c r="I131" s="19"/>
      <c r="J131" s="56"/>
      <c r="K131" s="138"/>
    </row>
    <row r="132" spans="1:11" s="36" customFormat="1" ht="10.5" customHeight="1">
      <c r="A132" s="315"/>
      <c r="B132" s="206" t="s">
        <v>17</v>
      </c>
      <c r="C132" s="201">
        <f>F132+I132</f>
        <v>20200</v>
      </c>
      <c r="D132" s="202">
        <f>G132+J132</f>
        <v>20143</v>
      </c>
      <c r="E132" s="207">
        <f>D132/C132*100</f>
        <v>99.71782178217822</v>
      </c>
      <c r="F132" s="201">
        <v>20200</v>
      </c>
      <c r="G132" s="202">
        <v>20143</v>
      </c>
      <c r="H132" s="207">
        <f>G132/F132*100</f>
        <v>99.71782178217822</v>
      </c>
      <c r="I132" s="201"/>
      <c r="J132" s="202"/>
      <c r="K132" s="316"/>
    </row>
    <row r="133" spans="1:11" ht="12" customHeight="1">
      <c r="A133" s="306"/>
      <c r="B133" s="81" t="s">
        <v>5</v>
      </c>
      <c r="C133" s="17">
        <f>C134</f>
        <v>6651000</v>
      </c>
      <c r="D133" s="55">
        <f>D134</f>
        <v>6107312</v>
      </c>
      <c r="E133" s="144">
        <f t="shared" si="7"/>
        <v>91.82546985415728</v>
      </c>
      <c r="F133" s="17">
        <f>F134</f>
        <v>6651000</v>
      </c>
      <c r="G133" s="55">
        <f>G134</f>
        <v>6107312</v>
      </c>
      <c r="H133" s="144">
        <f t="shared" si="8"/>
        <v>91.82546985415728</v>
      </c>
      <c r="I133" s="17"/>
      <c r="J133" s="55"/>
      <c r="K133" s="307"/>
    </row>
    <row r="134" spans="1:11" s="14" customFormat="1" ht="12.75" customHeight="1" thickBot="1">
      <c r="A134" s="337"/>
      <c r="B134" s="92" t="s">
        <v>19</v>
      </c>
      <c r="C134" s="28">
        <f>F134</f>
        <v>6651000</v>
      </c>
      <c r="D134" s="62">
        <f>G134</f>
        <v>6107312</v>
      </c>
      <c r="E134" s="155">
        <f t="shared" si="7"/>
        <v>91.82546985415728</v>
      </c>
      <c r="F134" s="28">
        <v>6651000</v>
      </c>
      <c r="G134" s="62">
        <v>6107312</v>
      </c>
      <c r="H134" s="155">
        <f t="shared" si="8"/>
        <v>91.82546985415728</v>
      </c>
      <c r="I134" s="28"/>
      <c r="J134" s="62"/>
      <c r="K134" s="141"/>
    </row>
    <row r="135" spans="1:11" ht="12.75" hidden="1" thickBot="1">
      <c r="A135" s="306"/>
      <c r="B135" s="82" t="s">
        <v>38</v>
      </c>
      <c r="C135" s="19" t="e">
        <f>SUM(F135:I135)</f>
        <v>#REF!</v>
      </c>
      <c r="D135" s="56"/>
      <c r="E135" s="154" t="e">
        <f t="shared" si="7"/>
        <v>#REF!</v>
      </c>
      <c r="F135" s="19" t="e">
        <f>#REF!+#REF!</f>
        <v>#REF!</v>
      </c>
      <c r="G135" s="56"/>
      <c r="H135" s="154" t="e">
        <f t="shared" si="8"/>
        <v>#REF!</v>
      </c>
      <c r="I135" s="19"/>
      <c r="J135" s="56"/>
      <c r="K135" s="138"/>
    </row>
    <row r="136" spans="1:11" s="33" customFormat="1" ht="27" customHeight="1" thickBot="1" thickTop="1">
      <c r="A136" s="311">
        <v>710</v>
      </c>
      <c r="B136" s="80" t="s">
        <v>39</v>
      </c>
      <c r="C136" s="10">
        <f aca="true" t="shared" si="13" ref="C136:D146">F136+I136</f>
        <v>3799410</v>
      </c>
      <c r="D136" s="54">
        <f t="shared" si="13"/>
        <v>2745240</v>
      </c>
      <c r="E136" s="152">
        <f t="shared" si="7"/>
        <v>72.2543763373787</v>
      </c>
      <c r="F136" s="10">
        <f>F137+F142</f>
        <v>3267700</v>
      </c>
      <c r="G136" s="54">
        <f>G137+G142</f>
        <v>2213531</v>
      </c>
      <c r="H136" s="152">
        <f t="shared" si="8"/>
        <v>67.73972518897084</v>
      </c>
      <c r="I136" s="10">
        <f>I137+I142</f>
        <v>531710</v>
      </c>
      <c r="J136" s="54">
        <f>J137+J142</f>
        <v>531709</v>
      </c>
      <c r="K136" s="137">
        <f>J136/I136*100</f>
        <v>99.99981192755449</v>
      </c>
    </row>
    <row r="137" spans="1:11" s="16" customFormat="1" ht="14.25" customHeight="1" thickTop="1">
      <c r="A137" s="313"/>
      <c r="B137" s="86" t="s">
        <v>8</v>
      </c>
      <c r="C137" s="22">
        <f t="shared" si="13"/>
        <v>3379410</v>
      </c>
      <c r="D137" s="59">
        <f t="shared" si="13"/>
        <v>2426532</v>
      </c>
      <c r="E137" s="194">
        <f t="shared" si="7"/>
        <v>71.80342130726962</v>
      </c>
      <c r="F137" s="22">
        <f>F138+F139</f>
        <v>2887700</v>
      </c>
      <c r="G137" s="59">
        <f>G138+G139</f>
        <v>1934823</v>
      </c>
      <c r="H137" s="194">
        <f t="shared" si="8"/>
        <v>67.00221629670672</v>
      </c>
      <c r="I137" s="22">
        <f>SUM(I138:I139)</f>
        <v>491710</v>
      </c>
      <c r="J137" s="59">
        <f>SUM(J138:J139)</f>
        <v>491709</v>
      </c>
      <c r="K137" s="334">
        <f>J137/I137*100</f>
        <v>99.99979662809379</v>
      </c>
    </row>
    <row r="138" spans="1:11" s="14" customFormat="1" ht="24">
      <c r="A138" s="319"/>
      <c r="B138" s="85" t="s">
        <v>149</v>
      </c>
      <c r="C138" s="19">
        <f t="shared" si="13"/>
        <v>490365</v>
      </c>
      <c r="D138" s="56">
        <f t="shared" si="13"/>
        <v>465732</v>
      </c>
      <c r="E138" s="186">
        <f t="shared" si="7"/>
        <v>94.97659906396257</v>
      </c>
      <c r="F138" s="19">
        <f>F147+F157</f>
        <v>175865</v>
      </c>
      <c r="G138" s="56">
        <f>G147+G157</f>
        <v>151232</v>
      </c>
      <c r="H138" s="186">
        <f t="shared" si="8"/>
        <v>85.99323344610923</v>
      </c>
      <c r="I138" s="19">
        <f>I157</f>
        <v>314500</v>
      </c>
      <c r="J138" s="56">
        <f>J157</f>
        <v>314500</v>
      </c>
      <c r="K138" s="138">
        <f>J138/I138*100</f>
        <v>100</v>
      </c>
    </row>
    <row r="139" spans="1:11" s="14" customFormat="1" ht="9.75" customHeight="1">
      <c r="A139" s="319"/>
      <c r="B139" s="85" t="s">
        <v>9</v>
      </c>
      <c r="C139" s="19">
        <f t="shared" si="13"/>
        <v>2889045</v>
      </c>
      <c r="D139" s="56">
        <f t="shared" si="13"/>
        <v>1960800</v>
      </c>
      <c r="E139" s="186">
        <f t="shared" si="7"/>
        <v>67.87017855381276</v>
      </c>
      <c r="F139" s="19">
        <f>F148+F158+F164</f>
        <v>2711835</v>
      </c>
      <c r="G139" s="56">
        <f>G148+G158+G164</f>
        <v>1783591</v>
      </c>
      <c r="H139" s="186">
        <f t="shared" si="8"/>
        <v>65.77063132528343</v>
      </c>
      <c r="I139" s="19">
        <f>I151+I154+I158+I164</f>
        <v>177210</v>
      </c>
      <c r="J139" s="56">
        <f>J151+J154+J158+J164</f>
        <v>177209</v>
      </c>
      <c r="K139" s="138">
        <f>J139/I139*100</f>
        <v>99.99943569775972</v>
      </c>
    </row>
    <row r="140" spans="1:11" s="36" customFormat="1" ht="10.5" customHeight="1">
      <c r="A140" s="315"/>
      <c r="B140" s="113" t="s">
        <v>34</v>
      </c>
      <c r="C140" s="201">
        <f t="shared" si="13"/>
        <v>7595</v>
      </c>
      <c r="D140" s="202">
        <f t="shared" si="13"/>
        <v>7595</v>
      </c>
      <c r="E140" s="207">
        <f t="shared" si="7"/>
        <v>100</v>
      </c>
      <c r="F140" s="201"/>
      <c r="G140" s="202"/>
      <c r="H140" s="207"/>
      <c r="I140" s="226">
        <f>I159</f>
        <v>7595</v>
      </c>
      <c r="J140" s="202">
        <f>J159</f>
        <v>7595</v>
      </c>
      <c r="K140" s="316"/>
    </row>
    <row r="141" spans="1:11" s="16" customFormat="1" ht="36">
      <c r="A141" s="313"/>
      <c r="B141" s="102" t="s">
        <v>169</v>
      </c>
      <c r="C141" s="22">
        <f>I141</f>
        <v>16600</v>
      </c>
      <c r="D141" s="59">
        <f>J141</f>
        <v>16599</v>
      </c>
      <c r="E141" s="243"/>
      <c r="F141" s="22"/>
      <c r="G141" s="59"/>
      <c r="H141" s="243"/>
      <c r="I141" s="22">
        <f>I170</f>
        <v>16600</v>
      </c>
      <c r="J141" s="59">
        <f>J170</f>
        <v>16599</v>
      </c>
      <c r="K141" s="243"/>
    </row>
    <row r="142" spans="1:11" s="14" customFormat="1" ht="11.25" customHeight="1">
      <c r="A142" s="319"/>
      <c r="B142" s="102" t="s">
        <v>5</v>
      </c>
      <c r="C142" s="22">
        <f t="shared" si="13"/>
        <v>420000</v>
      </c>
      <c r="D142" s="59">
        <f t="shared" si="13"/>
        <v>318708</v>
      </c>
      <c r="E142" s="194">
        <f t="shared" si="7"/>
        <v>75.88285714285715</v>
      </c>
      <c r="F142" s="22">
        <f>F143+F160</f>
        <v>380000</v>
      </c>
      <c r="G142" s="59">
        <f>G143+G160</f>
        <v>278708</v>
      </c>
      <c r="H142" s="194">
        <f t="shared" si="8"/>
        <v>73.34421052631579</v>
      </c>
      <c r="I142" s="22">
        <f>I143+I160</f>
        <v>40000</v>
      </c>
      <c r="J142" s="59">
        <f>J143+J160</f>
        <v>40000</v>
      </c>
      <c r="K142" s="334">
        <f>J142/I142*100</f>
        <v>100</v>
      </c>
    </row>
    <row r="143" spans="1:11" s="14" customFormat="1" ht="10.5" customHeight="1">
      <c r="A143" s="319"/>
      <c r="B143" s="82" t="s">
        <v>19</v>
      </c>
      <c r="C143" s="19">
        <f t="shared" si="13"/>
        <v>380000</v>
      </c>
      <c r="D143" s="56">
        <f t="shared" si="13"/>
        <v>278708</v>
      </c>
      <c r="E143" s="186">
        <f t="shared" si="7"/>
        <v>73.34421052631579</v>
      </c>
      <c r="F143" s="19">
        <f>F172</f>
        <v>380000</v>
      </c>
      <c r="G143" s="56">
        <f>G172</f>
        <v>278708</v>
      </c>
      <c r="H143" s="186">
        <f t="shared" si="8"/>
        <v>73.34421052631579</v>
      </c>
      <c r="I143" s="19"/>
      <c r="J143" s="56"/>
      <c r="K143" s="138"/>
    </row>
    <row r="144" spans="1:11" s="14" customFormat="1" ht="12" customHeight="1" thickBot="1">
      <c r="A144" s="335"/>
      <c r="B144" s="99" t="s">
        <v>6</v>
      </c>
      <c r="C144" s="26">
        <f t="shared" si="13"/>
        <v>40000</v>
      </c>
      <c r="D144" s="67">
        <f t="shared" si="13"/>
        <v>40000</v>
      </c>
      <c r="E144" s="210">
        <f>D144/C144*100</f>
        <v>100</v>
      </c>
      <c r="F144" s="26"/>
      <c r="G144" s="67"/>
      <c r="H144" s="210"/>
      <c r="I144" s="26">
        <f>I161</f>
        <v>40000</v>
      </c>
      <c r="J144" s="67">
        <f>J161</f>
        <v>40000</v>
      </c>
      <c r="K144" s="210">
        <f>J144/I144*100</f>
        <v>100</v>
      </c>
    </row>
    <row r="145" spans="1:11" s="16" customFormat="1" ht="24" customHeight="1" thickTop="1">
      <c r="A145" s="324">
        <v>71004</v>
      </c>
      <c r="B145" s="96" t="s">
        <v>138</v>
      </c>
      <c r="C145" s="32">
        <f t="shared" si="13"/>
        <v>1354700</v>
      </c>
      <c r="D145" s="66">
        <f t="shared" si="13"/>
        <v>406173</v>
      </c>
      <c r="E145" s="148">
        <f t="shared" si="7"/>
        <v>29.982505351738393</v>
      </c>
      <c r="F145" s="32">
        <f>F146</f>
        <v>1354700</v>
      </c>
      <c r="G145" s="66">
        <f>G146</f>
        <v>406173</v>
      </c>
      <c r="H145" s="148">
        <f t="shared" si="8"/>
        <v>29.982505351738393</v>
      </c>
      <c r="I145" s="32"/>
      <c r="J145" s="66"/>
      <c r="K145" s="143"/>
    </row>
    <row r="146" spans="1:11" ht="13.5" customHeight="1">
      <c r="A146" s="306"/>
      <c r="B146" s="84" t="s">
        <v>8</v>
      </c>
      <c r="C146" s="17">
        <f t="shared" si="13"/>
        <v>1354700</v>
      </c>
      <c r="D146" s="55">
        <f t="shared" si="13"/>
        <v>406173</v>
      </c>
      <c r="E146" s="211">
        <f t="shared" si="7"/>
        <v>29.982505351738393</v>
      </c>
      <c r="F146" s="17">
        <f>SUM(F147:F148)</f>
        <v>1354700</v>
      </c>
      <c r="G146" s="55">
        <f>SUM(G147:G148)</f>
        <v>406173</v>
      </c>
      <c r="H146" s="211">
        <f t="shared" si="8"/>
        <v>29.982505351738393</v>
      </c>
      <c r="I146" s="17"/>
      <c r="J146" s="55"/>
      <c r="K146" s="307"/>
    </row>
    <row r="147" spans="1:11" ht="21.75" customHeight="1">
      <c r="A147" s="306"/>
      <c r="B147" s="85" t="s">
        <v>149</v>
      </c>
      <c r="C147" s="19">
        <f>F147</f>
        <v>24700</v>
      </c>
      <c r="D147" s="56">
        <f>G147</f>
        <v>1356</v>
      </c>
      <c r="E147" s="186">
        <f aca="true" t="shared" si="14" ref="E147:E208">D147/C147*100</f>
        <v>5.489878542510121</v>
      </c>
      <c r="F147" s="19">
        <v>24700</v>
      </c>
      <c r="G147" s="56">
        <v>1356</v>
      </c>
      <c r="H147" s="186">
        <f aca="true" t="shared" si="15" ref="H147:H208">G147/F147*100</f>
        <v>5.489878542510121</v>
      </c>
      <c r="I147" s="17"/>
      <c r="J147" s="55"/>
      <c r="K147" s="307"/>
    </row>
    <row r="148" spans="1:11" ht="12" customHeight="1">
      <c r="A148" s="306"/>
      <c r="B148" s="85" t="s">
        <v>9</v>
      </c>
      <c r="C148" s="19">
        <f>F148</f>
        <v>1330000</v>
      </c>
      <c r="D148" s="56">
        <f>G148</f>
        <v>404817</v>
      </c>
      <c r="E148" s="212">
        <f t="shared" si="14"/>
        <v>30.43736842105263</v>
      </c>
      <c r="F148" s="19">
        <v>1330000</v>
      </c>
      <c r="G148" s="56">
        <v>404817</v>
      </c>
      <c r="H148" s="212">
        <f t="shared" si="15"/>
        <v>30.43736842105263</v>
      </c>
      <c r="I148" s="19"/>
      <c r="J148" s="56"/>
      <c r="K148" s="138"/>
    </row>
    <row r="149" spans="1:11" s="16" customFormat="1" ht="24.75" customHeight="1">
      <c r="A149" s="312">
        <v>71013</v>
      </c>
      <c r="B149" s="97" t="s">
        <v>40</v>
      </c>
      <c r="C149" s="20">
        <f>F149+I149</f>
        <v>75000</v>
      </c>
      <c r="D149" s="58">
        <f>G149+J149</f>
        <v>75000</v>
      </c>
      <c r="E149" s="150">
        <f aca="true" t="shared" si="16" ref="E149:E154">D149/C149*100</f>
        <v>100</v>
      </c>
      <c r="F149" s="20"/>
      <c r="G149" s="58"/>
      <c r="H149" s="158"/>
      <c r="I149" s="20">
        <f>I150</f>
        <v>75000</v>
      </c>
      <c r="J149" s="58">
        <f>J150</f>
        <v>75000</v>
      </c>
      <c r="K149" s="140">
        <f aca="true" t="shared" si="17" ref="K149:K162">J149/I149*100</f>
        <v>100</v>
      </c>
    </row>
    <row r="150" spans="1:11" ht="12.75" customHeight="1">
      <c r="A150" s="306"/>
      <c r="B150" s="84" t="s">
        <v>8</v>
      </c>
      <c r="C150" s="12">
        <f>I150</f>
        <v>75000</v>
      </c>
      <c r="D150" s="64">
        <f>J150</f>
        <v>75000</v>
      </c>
      <c r="E150" s="173">
        <f t="shared" si="16"/>
        <v>100</v>
      </c>
      <c r="F150" s="12"/>
      <c r="G150" s="64"/>
      <c r="H150" s="179"/>
      <c r="I150" s="12">
        <f>I151</f>
        <v>75000</v>
      </c>
      <c r="J150" s="64">
        <f>J151</f>
        <v>75000</v>
      </c>
      <c r="K150" s="142">
        <f t="shared" si="17"/>
        <v>100</v>
      </c>
    </row>
    <row r="151" spans="1:11" ht="11.25" customHeight="1">
      <c r="A151" s="306"/>
      <c r="B151" s="85" t="s">
        <v>9</v>
      </c>
      <c r="C151" s="19">
        <f>SUM(F151:I151)</f>
        <v>75000</v>
      </c>
      <c r="D151" s="56">
        <f>J151</f>
        <v>75000</v>
      </c>
      <c r="E151" s="155">
        <f t="shared" si="16"/>
        <v>100</v>
      </c>
      <c r="F151" s="19"/>
      <c r="G151" s="56"/>
      <c r="H151" s="155"/>
      <c r="I151" s="19">
        <v>75000</v>
      </c>
      <c r="J151" s="163">
        <v>75000</v>
      </c>
      <c r="K151" s="138">
        <f t="shared" si="17"/>
        <v>100</v>
      </c>
    </row>
    <row r="152" spans="1:11" s="16" customFormat="1" ht="35.25" customHeight="1">
      <c r="A152" s="312">
        <v>71014</v>
      </c>
      <c r="B152" s="97" t="s">
        <v>41</v>
      </c>
      <c r="C152" s="20">
        <f>F152+I152</f>
        <v>20000</v>
      </c>
      <c r="D152" s="58">
        <f>G152+J152</f>
        <v>20000</v>
      </c>
      <c r="E152" s="150">
        <f t="shared" si="16"/>
        <v>100</v>
      </c>
      <c r="F152" s="20"/>
      <c r="G152" s="58"/>
      <c r="H152" s="158"/>
      <c r="I152" s="20">
        <f>I153</f>
        <v>20000</v>
      </c>
      <c r="J152" s="58">
        <f>J153</f>
        <v>20000</v>
      </c>
      <c r="K152" s="140">
        <f t="shared" si="17"/>
        <v>100</v>
      </c>
    </row>
    <row r="153" spans="1:11" ht="10.5" customHeight="1">
      <c r="A153" s="306"/>
      <c r="B153" s="84" t="s">
        <v>8</v>
      </c>
      <c r="C153" s="12">
        <f>SUM(C154)</f>
        <v>20000</v>
      </c>
      <c r="D153" s="64">
        <f>SUM(D154)</f>
        <v>20000</v>
      </c>
      <c r="E153" s="173">
        <f t="shared" si="16"/>
        <v>100</v>
      </c>
      <c r="F153" s="12"/>
      <c r="G153" s="64"/>
      <c r="H153" s="179"/>
      <c r="I153" s="12">
        <f>I154</f>
        <v>20000</v>
      </c>
      <c r="J153" s="64">
        <f>J154</f>
        <v>20000</v>
      </c>
      <c r="K153" s="142">
        <f t="shared" si="17"/>
        <v>100</v>
      </c>
    </row>
    <row r="154" spans="1:11" ht="12" customHeight="1">
      <c r="A154" s="327"/>
      <c r="B154" s="91" t="s">
        <v>9</v>
      </c>
      <c r="C154" s="28">
        <f>I154</f>
        <v>20000</v>
      </c>
      <c r="D154" s="62">
        <f>J154</f>
        <v>20000</v>
      </c>
      <c r="E154" s="155">
        <f t="shared" si="16"/>
        <v>100</v>
      </c>
      <c r="F154" s="28"/>
      <c r="G154" s="62"/>
      <c r="H154" s="155"/>
      <c r="I154" s="28">
        <v>20000</v>
      </c>
      <c r="J154" s="163">
        <v>20000</v>
      </c>
      <c r="K154" s="141">
        <f t="shared" si="17"/>
        <v>100</v>
      </c>
    </row>
    <row r="155" spans="1:11" s="16" customFormat="1" ht="12" customHeight="1">
      <c r="A155" s="312">
        <v>71015</v>
      </c>
      <c r="B155" s="97" t="s">
        <v>42</v>
      </c>
      <c r="C155" s="20">
        <f>F155+I155</f>
        <v>620110</v>
      </c>
      <c r="D155" s="58">
        <f>G155+J155</f>
        <v>615794</v>
      </c>
      <c r="E155" s="150">
        <f t="shared" si="14"/>
        <v>99.30399445259712</v>
      </c>
      <c r="F155" s="20">
        <f>F156+F160</f>
        <v>200000</v>
      </c>
      <c r="G155" s="58">
        <f>G156+G160</f>
        <v>195684</v>
      </c>
      <c r="H155" s="150">
        <f t="shared" si="15"/>
        <v>97.842</v>
      </c>
      <c r="I155" s="20">
        <f>I156+I160</f>
        <v>420110</v>
      </c>
      <c r="J155" s="58">
        <f>J156+J160</f>
        <v>420110</v>
      </c>
      <c r="K155" s="140">
        <f t="shared" si="17"/>
        <v>100</v>
      </c>
    </row>
    <row r="156" spans="1:12" ht="9.75" customHeight="1">
      <c r="A156" s="306"/>
      <c r="B156" s="84" t="s">
        <v>8</v>
      </c>
      <c r="C156" s="12">
        <f>SUM(C157:C158)</f>
        <v>580110</v>
      </c>
      <c r="D156" s="64">
        <f>SUM(D157:D158)</f>
        <v>575794</v>
      </c>
      <c r="E156" s="173">
        <f t="shared" si="14"/>
        <v>99.25600317181224</v>
      </c>
      <c r="F156" s="12">
        <f>SUM(F157:F158)</f>
        <v>200000</v>
      </c>
      <c r="G156" s="64">
        <f>SUM(G157:G158)</f>
        <v>195684</v>
      </c>
      <c r="H156" s="173">
        <f t="shared" si="15"/>
        <v>97.842</v>
      </c>
      <c r="I156" s="12">
        <f>I157+I158</f>
        <v>380110</v>
      </c>
      <c r="J156" s="64">
        <f>J157+J158</f>
        <v>380110</v>
      </c>
      <c r="K156" s="142">
        <f t="shared" si="17"/>
        <v>100</v>
      </c>
      <c r="L156" s="33"/>
    </row>
    <row r="157" spans="1:11" ht="24">
      <c r="A157" s="306"/>
      <c r="B157" s="85" t="s">
        <v>149</v>
      </c>
      <c r="C157" s="19">
        <f aca="true" t="shared" si="18" ref="C157:D159">F157+I157</f>
        <v>465665</v>
      </c>
      <c r="D157" s="56">
        <f t="shared" si="18"/>
        <v>464376</v>
      </c>
      <c r="E157" s="154">
        <f t="shared" si="14"/>
        <v>99.72319156475149</v>
      </c>
      <c r="F157" s="19">
        <v>151165</v>
      </c>
      <c r="G157" s="56">
        <v>149876</v>
      </c>
      <c r="H157" s="154">
        <f t="shared" si="15"/>
        <v>99.14728938577052</v>
      </c>
      <c r="I157" s="19">
        <v>314500</v>
      </c>
      <c r="J157" s="161">
        <v>314500</v>
      </c>
      <c r="K157" s="138">
        <f t="shared" si="17"/>
        <v>100</v>
      </c>
    </row>
    <row r="158" spans="1:11" ht="9.75" customHeight="1">
      <c r="A158" s="306"/>
      <c r="B158" s="85" t="s">
        <v>9</v>
      </c>
      <c r="C158" s="19">
        <f t="shared" si="18"/>
        <v>114445</v>
      </c>
      <c r="D158" s="56">
        <f t="shared" si="18"/>
        <v>111418</v>
      </c>
      <c r="E158" s="154">
        <f t="shared" si="14"/>
        <v>97.35506138319717</v>
      </c>
      <c r="F158" s="19">
        <v>48835</v>
      </c>
      <c r="G158" s="56">
        <v>45808</v>
      </c>
      <c r="H158" s="154">
        <f t="shared" si="15"/>
        <v>93.80157673799529</v>
      </c>
      <c r="I158" s="19">
        <v>65610</v>
      </c>
      <c r="J158" s="163">
        <v>65610</v>
      </c>
      <c r="K158" s="138">
        <f t="shared" si="17"/>
        <v>100</v>
      </c>
    </row>
    <row r="159" spans="1:11" s="47" customFormat="1" ht="10.5" customHeight="1">
      <c r="A159" s="315"/>
      <c r="B159" s="113" t="s">
        <v>34</v>
      </c>
      <c r="C159" s="201">
        <f t="shared" si="18"/>
        <v>7595</v>
      </c>
      <c r="D159" s="202">
        <f t="shared" si="18"/>
        <v>7595</v>
      </c>
      <c r="E159" s="207">
        <f>D159/C159*100</f>
        <v>100</v>
      </c>
      <c r="F159" s="201"/>
      <c r="G159" s="202"/>
      <c r="H159" s="207"/>
      <c r="I159" s="201">
        <v>7595</v>
      </c>
      <c r="J159" s="202">
        <v>7595</v>
      </c>
      <c r="K159" s="316"/>
    </row>
    <row r="160" spans="1:11" ht="12.75">
      <c r="A160" s="306"/>
      <c r="B160" s="81" t="s">
        <v>5</v>
      </c>
      <c r="C160" s="17">
        <f>SUM(C161)</f>
        <v>40000</v>
      </c>
      <c r="D160" s="55">
        <f>SUM(D161)</f>
        <v>40000</v>
      </c>
      <c r="E160" s="194">
        <f t="shared" si="14"/>
        <v>100</v>
      </c>
      <c r="F160" s="17"/>
      <c r="G160" s="55"/>
      <c r="H160" s="194"/>
      <c r="I160" s="17">
        <f>SUM(I161)</f>
        <v>40000</v>
      </c>
      <c r="J160" s="55">
        <f>SUM(J161)</f>
        <v>40000</v>
      </c>
      <c r="K160" s="142">
        <f t="shared" si="17"/>
        <v>100</v>
      </c>
    </row>
    <row r="161" spans="1:11" ht="12">
      <c r="A161" s="306"/>
      <c r="B161" s="82" t="s">
        <v>6</v>
      </c>
      <c r="C161" s="19">
        <f>F161+I161</f>
        <v>40000</v>
      </c>
      <c r="D161" s="56">
        <f>G161+J161</f>
        <v>40000</v>
      </c>
      <c r="E161" s="155"/>
      <c r="F161" s="19"/>
      <c r="G161" s="56"/>
      <c r="H161" s="155"/>
      <c r="I161" s="19">
        <v>40000</v>
      </c>
      <c r="J161" s="56">
        <v>40000</v>
      </c>
      <c r="K161" s="138"/>
    </row>
    <row r="162" spans="1:11" s="16" customFormat="1" ht="13.5" customHeight="1">
      <c r="A162" s="312">
        <v>71035</v>
      </c>
      <c r="B162" s="97" t="s">
        <v>43</v>
      </c>
      <c r="C162" s="20">
        <f>F162+I162</f>
        <v>1729600</v>
      </c>
      <c r="D162" s="58">
        <f>G162+J162</f>
        <v>1628273</v>
      </c>
      <c r="E162" s="150">
        <f t="shared" si="14"/>
        <v>94.1415934320074</v>
      </c>
      <c r="F162" s="20">
        <f>F163+F171</f>
        <v>1713000</v>
      </c>
      <c r="G162" s="58">
        <f>G163+G171</f>
        <v>1611674</v>
      </c>
      <c r="H162" s="150">
        <f t="shared" si="15"/>
        <v>94.08488032691184</v>
      </c>
      <c r="I162" s="20">
        <f>I163+I171</f>
        <v>16600</v>
      </c>
      <c r="J162" s="58">
        <f>J163+J171</f>
        <v>16599</v>
      </c>
      <c r="K162" s="140">
        <f t="shared" si="17"/>
        <v>99.99397590361447</v>
      </c>
    </row>
    <row r="163" spans="1:11" ht="12" customHeight="1">
      <c r="A163" s="332"/>
      <c r="B163" s="93" t="s">
        <v>8</v>
      </c>
      <c r="C163" s="29">
        <f>SUM(C164)</f>
        <v>1349600</v>
      </c>
      <c r="D163" s="75">
        <f>SUM(D164)</f>
        <v>1349565</v>
      </c>
      <c r="E163" s="173">
        <f t="shared" si="14"/>
        <v>99.99740663900415</v>
      </c>
      <c r="F163" s="29">
        <f>SUM(F164)</f>
        <v>1333000</v>
      </c>
      <c r="G163" s="75">
        <f>SUM(G164)</f>
        <v>1332966</v>
      </c>
      <c r="H163" s="173">
        <f t="shared" si="15"/>
        <v>99.99744936234059</v>
      </c>
      <c r="I163" s="12">
        <f>I164+I165</f>
        <v>16600</v>
      </c>
      <c r="J163" s="64">
        <f>J164+J165</f>
        <v>16599</v>
      </c>
      <c r="K163" s="142">
        <f>J163/I163*100</f>
        <v>99.99397590361447</v>
      </c>
    </row>
    <row r="164" spans="1:11" ht="9.75" customHeight="1">
      <c r="A164" s="306"/>
      <c r="B164" s="85" t="s">
        <v>9</v>
      </c>
      <c r="C164" s="19">
        <f>F164+I164</f>
        <v>1349600</v>
      </c>
      <c r="D164" s="56">
        <f>G164+J164</f>
        <v>1349565</v>
      </c>
      <c r="E164" s="154">
        <f t="shared" si="14"/>
        <v>99.99740663900415</v>
      </c>
      <c r="F164" s="19">
        <v>1333000</v>
      </c>
      <c r="G164" s="56">
        <v>1332966</v>
      </c>
      <c r="H164" s="154">
        <f t="shared" si="15"/>
        <v>99.99744936234059</v>
      </c>
      <c r="I164" s="19">
        <v>16600</v>
      </c>
      <c r="J164" s="163">
        <v>16599</v>
      </c>
      <c r="K164" s="138"/>
    </row>
    <row r="165" spans="1:11" s="14" customFormat="1" ht="10.5" customHeight="1" hidden="1">
      <c r="A165" s="341"/>
      <c r="B165" s="103" t="s">
        <v>17</v>
      </c>
      <c r="C165" s="19" t="e">
        <f aca="true" t="shared" si="19" ref="C165:D172">F165+I165</f>
        <v>#REF!</v>
      </c>
      <c r="D165" s="69" t="e">
        <f>SUM(G165:J165)</f>
        <v>#REF!</v>
      </c>
      <c r="E165" s="154" t="e">
        <f t="shared" si="14"/>
        <v>#REF!</v>
      </c>
      <c r="F165" s="37" t="e">
        <f>#REF!+#REF!</f>
        <v>#REF!</v>
      </c>
      <c r="G165" s="69"/>
      <c r="H165" s="154" t="e">
        <f t="shared" si="15"/>
        <v>#REF!</v>
      </c>
      <c r="I165" s="37"/>
      <c r="J165" s="69"/>
      <c r="K165" s="342"/>
    </row>
    <row r="166" spans="1:11" s="14" customFormat="1" ht="10.5" customHeight="1" hidden="1">
      <c r="A166" s="337"/>
      <c r="B166" s="91"/>
      <c r="C166" s="19">
        <f t="shared" si="19"/>
        <v>0</v>
      </c>
      <c r="D166" s="62"/>
      <c r="E166" s="154" t="e">
        <f t="shared" si="14"/>
        <v>#DIV/0!</v>
      </c>
      <c r="F166" s="28"/>
      <c r="G166" s="62"/>
      <c r="H166" s="154" t="e">
        <f t="shared" si="15"/>
        <v>#DIV/0!</v>
      </c>
      <c r="I166" s="28"/>
      <c r="J166" s="62"/>
      <c r="K166" s="141"/>
    </row>
    <row r="167" spans="1:11" s="14" customFormat="1" ht="10.5" customHeight="1" hidden="1">
      <c r="A167" s="312">
        <v>71095</v>
      </c>
      <c r="B167" s="83" t="s">
        <v>15</v>
      </c>
      <c r="C167" s="19" t="e">
        <f t="shared" si="19"/>
        <v>#REF!</v>
      </c>
      <c r="D167" s="58" t="e">
        <f>SUM(D169)</f>
        <v>#REF!</v>
      </c>
      <c r="E167" s="154" t="e">
        <f t="shared" si="14"/>
        <v>#REF!</v>
      </c>
      <c r="F167" s="20" t="e">
        <f>F168</f>
        <v>#REF!</v>
      </c>
      <c r="G167" s="58"/>
      <c r="H167" s="154" t="e">
        <f t="shared" si="15"/>
        <v>#REF!</v>
      </c>
      <c r="I167" s="20"/>
      <c r="J167" s="58"/>
      <c r="K167" s="140"/>
    </row>
    <row r="168" spans="1:11" s="14" customFormat="1" ht="9.75" customHeight="1" hidden="1">
      <c r="A168" s="308"/>
      <c r="B168" s="84" t="s">
        <v>44</v>
      </c>
      <c r="C168" s="19" t="e">
        <f t="shared" si="19"/>
        <v>#REF!</v>
      </c>
      <c r="D168" s="63" t="e">
        <f>SUM(D169)</f>
        <v>#REF!</v>
      </c>
      <c r="E168" s="154" t="e">
        <f t="shared" si="14"/>
        <v>#REF!</v>
      </c>
      <c r="F168" s="38" t="e">
        <f>SUM(F169)</f>
        <v>#REF!</v>
      </c>
      <c r="G168" s="55"/>
      <c r="H168" s="154" t="e">
        <f t="shared" si="15"/>
        <v>#REF!</v>
      </c>
      <c r="I168" s="19"/>
      <c r="J168" s="56"/>
      <c r="K168" s="138"/>
    </row>
    <row r="169" spans="1:11" s="14" customFormat="1" ht="13.5" customHeight="1" hidden="1">
      <c r="A169" s="308"/>
      <c r="B169" s="85" t="s">
        <v>45</v>
      </c>
      <c r="C169" s="19" t="e">
        <f t="shared" si="19"/>
        <v>#REF!</v>
      </c>
      <c r="D169" s="56" t="e">
        <f>SUM(G169:J169)</f>
        <v>#REF!</v>
      </c>
      <c r="E169" s="154" t="e">
        <f t="shared" si="14"/>
        <v>#REF!</v>
      </c>
      <c r="F169" s="19" t="e">
        <f>#REF!+#REF!</f>
        <v>#REF!</v>
      </c>
      <c r="G169" s="56"/>
      <c r="H169" s="154" t="e">
        <f t="shared" si="15"/>
        <v>#REF!</v>
      </c>
      <c r="I169" s="19"/>
      <c r="J169" s="56"/>
      <c r="K169" s="138"/>
    </row>
    <row r="170" spans="1:11" ht="36">
      <c r="A170" s="306"/>
      <c r="B170" s="81" t="s">
        <v>169</v>
      </c>
      <c r="C170" s="17">
        <f>I170</f>
        <v>16600</v>
      </c>
      <c r="D170" s="55">
        <f>J170</f>
        <v>16599</v>
      </c>
      <c r="E170" s="194"/>
      <c r="F170" s="17"/>
      <c r="G170" s="55"/>
      <c r="H170" s="194"/>
      <c r="I170" s="17">
        <v>16600</v>
      </c>
      <c r="J170" s="55">
        <v>16599</v>
      </c>
      <c r="K170" s="194"/>
    </row>
    <row r="171" spans="1:11" s="14" customFormat="1" ht="13.5" customHeight="1">
      <c r="A171" s="308"/>
      <c r="B171" s="81" t="s">
        <v>5</v>
      </c>
      <c r="C171" s="12">
        <f t="shared" si="19"/>
        <v>380000</v>
      </c>
      <c r="D171" s="64">
        <f>D172</f>
        <v>278708</v>
      </c>
      <c r="E171" s="174">
        <f t="shared" si="14"/>
        <v>73.34421052631579</v>
      </c>
      <c r="F171" s="12">
        <f>F172</f>
        <v>380000</v>
      </c>
      <c r="G171" s="64">
        <f>G172</f>
        <v>278708</v>
      </c>
      <c r="H171" s="174">
        <f t="shared" si="15"/>
        <v>73.34421052631579</v>
      </c>
      <c r="I171" s="19"/>
      <c r="J171" s="56"/>
      <c r="K171" s="138"/>
    </row>
    <row r="172" spans="1:11" s="14" customFormat="1" ht="13.5" customHeight="1" thickBot="1">
      <c r="A172" s="308"/>
      <c r="B172" s="82" t="s">
        <v>19</v>
      </c>
      <c r="C172" s="19">
        <f t="shared" si="19"/>
        <v>380000</v>
      </c>
      <c r="D172" s="56">
        <f t="shared" si="19"/>
        <v>278708</v>
      </c>
      <c r="E172" s="154">
        <f t="shared" si="14"/>
        <v>73.34421052631579</v>
      </c>
      <c r="F172" s="28">
        <v>380000</v>
      </c>
      <c r="G172" s="56">
        <v>278708</v>
      </c>
      <c r="H172" s="154">
        <f t="shared" si="15"/>
        <v>73.34421052631579</v>
      </c>
      <c r="I172" s="19"/>
      <c r="J172" s="56"/>
      <c r="K172" s="138"/>
    </row>
    <row r="173" spans="1:11" s="11" customFormat="1" ht="25.5" customHeight="1" thickBot="1" thickTop="1">
      <c r="A173" s="311">
        <v>750</v>
      </c>
      <c r="B173" s="80" t="s">
        <v>46</v>
      </c>
      <c r="C173" s="10">
        <f aca="true" t="shared" si="20" ref="C173:D178">F173+I173</f>
        <v>32238057</v>
      </c>
      <c r="D173" s="54">
        <f t="shared" si="20"/>
        <v>30589484</v>
      </c>
      <c r="E173" s="152">
        <f t="shared" si="14"/>
        <v>94.88625198472724</v>
      </c>
      <c r="F173" s="10">
        <f>F174+F180</f>
        <v>31159031</v>
      </c>
      <c r="G173" s="54">
        <f>G174+G180</f>
        <v>29510466</v>
      </c>
      <c r="H173" s="152">
        <f t="shared" si="15"/>
        <v>94.70919041095983</v>
      </c>
      <c r="I173" s="10">
        <f>I174</f>
        <v>1079026</v>
      </c>
      <c r="J173" s="54">
        <f>J174</f>
        <v>1079018</v>
      </c>
      <c r="K173" s="137">
        <f>J173/I173*100</f>
        <v>99.99925859061783</v>
      </c>
    </row>
    <row r="174" spans="1:11" s="16" customFormat="1" ht="13.5" customHeight="1" thickTop="1">
      <c r="A174" s="313"/>
      <c r="B174" s="102" t="s">
        <v>8</v>
      </c>
      <c r="C174" s="22">
        <f t="shared" si="20"/>
        <v>30436432</v>
      </c>
      <c r="D174" s="59">
        <f t="shared" si="20"/>
        <v>29118117</v>
      </c>
      <c r="E174" s="194">
        <f t="shared" si="14"/>
        <v>95.66862830702364</v>
      </c>
      <c r="F174" s="22">
        <f>SUM(F175:F177)</f>
        <v>29357406</v>
      </c>
      <c r="G174" s="59">
        <f>SUM(G175:G177)</f>
        <v>28039099</v>
      </c>
      <c r="H174" s="194">
        <f t="shared" si="15"/>
        <v>95.50945679601256</v>
      </c>
      <c r="I174" s="22">
        <f>I175+I177</f>
        <v>1079026</v>
      </c>
      <c r="J174" s="59">
        <f>J175+J177</f>
        <v>1079018</v>
      </c>
      <c r="K174" s="334">
        <f>J174/I174*100</f>
        <v>99.99925859061783</v>
      </c>
    </row>
    <row r="175" spans="1:11" s="14" customFormat="1" ht="23.25" customHeight="1">
      <c r="A175" s="308"/>
      <c r="B175" s="85" t="s">
        <v>149</v>
      </c>
      <c r="C175" s="19">
        <f t="shared" si="20"/>
        <v>18132188</v>
      </c>
      <c r="D175" s="56">
        <f t="shared" si="20"/>
        <v>18052591</v>
      </c>
      <c r="E175" s="186">
        <f t="shared" si="14"/>
        <v>99.56101822901903</v>
      </c>
      <c r="F175" s="19">
        <f>F185+F189+F197+F210+F218+F205</f>
        <v>17068042</v>
      </c>
      <c r="G175" s="56">
        <f>G185+G189+G197+G210+G218</f>
        <v>16988453</v>
      </c>
      <c r="H175" s="186">
        <f t="shared" si="15"/>
        <v>99.53369578068767</v>
      </c>
      <c r="I175" s="19">
        <f>I185+I205</f>
        <v>1064146</v>
      </c>
      <c r="J175" s="56">
        <f>J185+J205</f>
        <v>1064138</v>
      </c>
      <c r="K175" s="138">
        <f>J175/I175*100</f>
        <v>99.99924822345805</v>
      </c>
    </row>
    <row r="176" spans="1:11" s="14" customFormat="1" ht="12" customHeight="1">
      <c r="A176" s="308"/>
      <c r="B176" s="85" t="s">
        <v>28</v>
      </c>
      <c r="C176" s="19">
        <f t="shared" si="20"/>
        <v>2473164</v>
      </c>
      <c r="D176" s="56">
        <f t="shared" si="20"/>
        <v>2454830</v>
      </c>
      <c r="E176" s="186">
        <f t="shared" si="14"/>
        <v>99.25868240035841</v>
      </c>
      <c r="F176" s="19">
        <f>F190+F219+F211</f>
        <v>2473164</v>
      </c>
      <c r="G176" s="56">
        <f>G190+G219+G211</f>
        <v>2454830</v>
      </c>
      <c r="H176" s="186">
        <f t="shared" si="15"/>
        <v>99.25868240035841</v>
      </c>
      <c r="I176" s="19"/>
      <c r="J176" s="56"/>
      <c r="K176" s="138"/>
    </row>
    <row r="177" spans="1:11" s="14" customFormat="1" ht="11.25" customHeight="1">
      <c r="A177" s="308"/>
      <c r="B177" s="82" t="s">
        <v>9</v>
      </c>
      <c r="C177" s="19">
        <f t="shared" si="20"/>
        <v>9831080</v>
      </c>
      <c r="D177" s="56">
        <f t="shared" si="20"/>
        <v>8610696</v>
      </c>
      <c r="E177" s="186">
        <f t="shared" si="14"/>
        <v>87.58647066242976</v>
      </c>
      <c r="F177" s="19">
        <f>F186+F191+F194+F198+F206+F212+F220</f>
        <v>9816200</v>
      </c>
      <c r="G177" s="56">
        <f>G186+G191+G194+G198+G206+G212+G220</f>
        <v>8595816</v>
      </c>
      <c r="H177" s="186">
        <f t="shared" si="15"/>
        <v>87.56765347079319</v>
      </c>
      <c r="I177" s="19">
        <f>I206</f>
        <v>14880</v>
      </c>
      <c r="J177" s="56">
        <f>J206</f>
        <v>14880</v>
      </c>
      <c r="K177" s="138">
        <f>J177/I177*100</f>
        <v>100</v>
      </c>
    </row>
    <row r="178" spans="1:11" s="36" customFormat="1" ht="11.25" customHeight="1">
      <c r="A178" s="315"/>
      <c r="B178" s="113" t="s">
        <v>34</v>
      </c>
      <c r="C178" s="201">
        <f t="shared" si="20"/>
        <v>362300</v>
      </c>
      <c r="D178" s="202">
        <f t="shared" si="20"/>
        <v>247483</v>
      </c>
      <c r="E178" s="207">
        <f t="shared" si="14"/>
        <v>68.30886006072315</v>
      </c>
      <c r="F178" s="201">
        <f>F199+F221</f>
        <v>362300</v>
      </c>
      <c r="G178" s="202">
        <f>G199+G221</f>
        <v>247483</v>
      </c>
      <c r="H178" s="207">
        <f t="shared" si="15"/>
        <v>68.30886006072315</v>
      </c>
      <c r="I178" s="201"/>
      <c r="J178" s="202"/>
      <c r="K178" s="316"/>
    </row>
    <row r="179" spans="1:11" s="36" customFormat="1" ht="34.5" customHeight="1">
      <c r="A179" s="329"/>
      <c r="B179" s="96" t="s">
        <v>169</v>
      </c>
      <c r="C179" s="281">
        <f>F179+I179</f>
        <v>4465</v>
      </c>
      <c r="D179" s="282">
        <f>G179+J179</f>
        <v>4465</v>
      </c>
      <c r="E179" s="283">
        <f t="shared" si="14"/>
        <v>100</v>
      </c>
      <c r="F179" s="284"/>
      <c r="G179" s="282"/>
      <c r="H179" s="283"/>
      <c r="I179" s="281">
        <f>I207</f>
        <v>4465</v>
      </c>
      <c r="J179" s="282">
        <f>J207</f>
        <v>4465</v>
      </c>
      <c r="K179" s="330"/>
    </row>
    <row r="180" spans="1:11" s="16" customFormat="1" ht="16.5" customHeight="1">
      <c r="A180" s="313"/>
      <c r="B180" s="102" t="s">
        <v>5</v>
      </c>
      <c r="C180" s="22">
        <f aca="true" t="shared" si="21" ref="C180:D183">F180+I180</f>
        <v>1801625</v>
      </c>
      <c r="D180" s="59">
        <f t="shared" si="21"/>
        <v>1471367</v>
      </c>
      <c r="E180" s="194">
        <f t="shared" si="14"/>
        <v>81.66888225907168</v>
      </c>
      <c r="F180" s="209">
        <f>SUM(F181:F182)</f>
        <v>1801625</v>
      </c>
      <c r="G180" s="59">
        <f>SUM(G181:G182)</f>
        <v>1471367</v>
      </c>
      <c r="H180" s="194">
        <f t="shared" si="15"/>
        <v>81.66888225907168</v>
      </c>
      <c r="I180" s="22"/>
      <c r="J180" s="59"/>
      <c r="K180" s="334"/>
    </row>
    <row r="181" spans="1:11" s="14" customFormat="1" ht="12" customHeight="1">
      <c r="A181" s="308"/>
      <c r="B181" s="82" t="s">
        <v>19</v>
      </c>
      <c r="C181" s="19">
        <f t="shared" si="21"/>
        <v>1035000</v>
      </c>
      <c r="D181" s="56">
        <f t="shared" si="21"/>
        <v>928162</v>
      </c>
      <c r="E181" s="186">
        <f>D181/C181*100</f>
        <v>89.67748792270531</v>
      </c>
      <c r="F181" s="19">
        <f>F201</f>
        <v>1035000</v>
      </c>
      <c r="G181" s="56">
        <f>G201</f>
        <v>928162</v>
      </c>
      <c r="H181" s="186">
        <f>G181/F181*100</f>
        <v>89.67748792270531</v>
      </c>
      <c r="I181" s="19"/>
      <c r="J181" s="56"/>
      <c r="K181" s="138"/>
    </row>
    <row r="182" spans="1:11" s="14" customFormat="1" ht="14.25" customHeight="1" thickBot="1">
      <c r="A182" s="343"/>
      <c r="B182" s="99" t="s">
        <v>6</v>
      </c>
      <c r="C182" s="26">
        <f t="shared" si="21"/>
        <v>766625</v>
      </c>
      <c r="D182" s="67">
        <f t="shared" si="21"/>
        <v>543205</v>
      </c>
      <c r="E182" s="210">
        <f t="shared" si="14"/>
        <v>70.85667699331485</v>
      </c>
      <c r="F182" s="26">
        <f>F202+F215</f>
        <v>766625</v>
      </c>
      <c r="G182" s="67">
        <f>G202+G215</f>
        <v>543205</v>
      </c>
      <c r="H182" s="210">
        <f t="shared" si="15"/>
        <v>70.85667699331485</v>
      </c>
      <c r="I182" s="26"/>
      <c r="J182" s="67"/>
      <c r="K182" s="338"/>
    </row>
    <row r="183" spans="1:11" ht="13.5" customHeight="1" thickTop="1">
      <c r="A183" s="324">
        <v>75011</v>
      </c>
      <c r="B183" s="96" t="s">
        <v>159</v>
      </c>
      <c r="C183" s="32">
        <f t="shared" si="21"/>
        <v>1572840</v>
      </c>
      <c r="D183" s="66">
        <f t="shared" si="21"/>
        <v>1510633</v>
      </c>
      <c r="E183" s="148">
        <f t="shared" si="14"/>
        <v>96.0449251036342</v>
      </c>
      <c r="F183" s="32">
        <f>F184</f>
        <v>532175</v>
      </c>
      <c r="G183" s="66">
        <f>G184</f>
        <v>469976</v>
      </c>
      <c r="H183" s="148">
        <f t="shared" si="15"/>
        <v>88.31230328369428</v>
      </c>
      <c r="I183" s="32">
        <f>I184</f>
        <v>1040665</v>
      </c>
      <c r="J183" s="66">
        <f>J184</f>
        <v>1040657</v>
      </c>
      <c r="K183" s="344">
        <f>J183/I183*100</f>
        <v>99.99923126078036</v>
      </c>
    </row>
    <row r="184" spans="1:11" ht="12.75" customHeight="1">
      <c r="A184" s="332"/>
      <c r="B184" s="101" t="s">
        <v>8</v>
      </c>
      <c r="C184" s="29">
        <f>SUM(C185:C186)</f>
        <v>1572840</v>
      </c>
      <c r="D184" s="75">
        <f>SUM(D185:D186)</f>
        <v>1510633</v>
      </c>
      <c r="E184" s="173">
        <f t="shared" si="14"/>
        <v>96.0449251036342</v>
      </c>
      <c r="F184" s="29">
        <f>SUM(F185:F186)</f>
        <v>532175</v>
      </c>
      <c r="G184" s="75">
        <f>SUM(G185:G186)</f>
        <v>469976</v>
      </c>
      <c r="H184" s="173">
        <f t="shared" si="15"/>
        <v>88.31230328369428</v>
      </c>
      <c r="I184" s="29">
        <f>I185</f>
        <v>1040665</v>
      </c>
      <c r="J184" s="75">
        <f>J185</f>
        <v>1040657</v>
      </c>
      <c r="K184" s="333">
        <f>J184/I184*100</f>
        <v>99.99923126078036</v>
      </c>
    </row>
    <row r="185" spans="1:11" s="14" customFormat="1" ht="24" customHeight="1">
      <c r="A185" s="308"/>
      <c r="B185" s="82" t="s">
        <v>149</v>
      </c>
      <c r="C185" s="19">
        <f aca="true" t="shared" si="22" ref="C185:D187">F185+I185</f>
        <v>1246265</v>
      </c>
      <c r="D185" s="56">
        <f t="shared" si="22"/>
        <v>1246257</v>
      </c>
      <c r="E185" s="154">
        <f t="shared" si="14"/>
        <v>99.99935808194887</v>
      </c>
      <c r="F185" s="19">
        <v>205600</v>
      </c>
      <c r="G185" s="56">
        <v>205600</v>
      </c>
      <c r="H185" s="154">
        <f t="shared" si="15"/>
        <v>100</v>
      </c>
      <c r="I185" s="19">
        <v>1040665</v>
      </c>
      <c r="J185" s="56">
        <v>1040657</v>
      </c>
      <c r="K185" s="138">
        <f>J185/I185*100</f>
        <v>99.99923126078036</v>
      </c>
    </row>
    <row r="186" spans="1:11" s="14" customFormat="1" ht="10.5" customHeight="1">
      <c r="A186" s="337"/>
      <c r="B186" s="92" t="s">
        <v>9</v>
      </c>
      <c r="C186" s="19">
        <f t="shared" si="22"/>
        <v>326575</v>
      </c>
      <c r="D186" s="56">
        <f t="shared" si="22"/>
        <v>264376</v>
      </c>
      <c r="E186" s="155">
        <f t="shared" si="14"/>
        <v>80.95414529587384</v>
      </c>
      <c r="F186" s="28">
        <v>326575</v>
      </c>
      <c r="G186" s="62">
        <v>264376</v>
      </c>
      <c r="H186" s="155">
        <f t="shared" si="15"/>
        <v>80.95414529587384</v>
      </c>
      <c r="I186" s="28"/>
      <c r="J186" s="62"/>
      <c r="K186" s="141"/>
    </row>
    <row r="187" spans="1:11" ht="12" customHeight="1">
      <c r="A187" s="312">
        <v>75020</v>
      </c>
      <c r="B187" s="97" t="s">
        <v>47</v>
      </c>
      <c r="C187" s="20">
        <f t="shared" si="22"/>
        <v>4545137</v>
      </c>
      <c r="D187" s="58">
        <f t="shared" si="22"/>
        <v>4459257</v>
      </c>
      <c r="E187" s="150">
        <f t="shared" si="14"/>
        <v>98.11050800008888</v>
      </c>
      <c r="F187" s="20">
        <f>F188</f>
        <v>4545137</v>
      </c>
      <c r="G187" s="58">
        <f>G188</f>
        <v>4459257</v>
      </c>
      <c r="H187" s="150">
        <f t="shared" si="15"/>
        <v>98.11050800008888</v>
      </c>
      <c r="I187" s="20"/>
      <c r="J187" s="58"/>
      <c r="K187" s="140"/>
    </row>
    <row r="188" spans="1:11" ht="12" customHeight="1">
      <c r="A188" s="332"/>
      <c r="B188" s="101" t="s">
        <v>8</v>
      </c>
      <c r="C188" s="29">
        <f>SUM(C189:C191)</f>
        <v>4545137</v>
      </c>
      <c r="D188" s="75">
        <f>SUM(D189:D191)</f>
        <v>4459257</v>
      </c>
      <c r="E188" s="173">
        <f t="shared" si="14"/>
        <v>98.11050800008888</v>
      </c>
      <c r="F188" s="29">
        <f>SUM(F189:F191)</f>
        <v>4545137</v>
      </c>
      <c r="G188" s="75">
        <f>SUM(G189:G191)</f>
        <v>4459257</v>
      </c>
      <c r="H188" s="173">
        <f t="shared" si="15"/>
        <v>98.11050800008888</v>
      </c>
      <c r="I188" s="38"/>
      <c r="J188" s="63"/>
      <c r="K188" s="345"/>
    </row>
    <row r="189" spans="1:11" s="14" customFormat="1" ht="24">
      <c r="A189" s="308"/>
      <c r="B189" s="85" t="s">
        <v>149</v>
      </c>
      <c r="C189" s="19">
        <f aca="true" t="shared" si="23" ref="C189:D192">F189+I189</f>
        <v>1285000</v>
      </c>
      <c r="D189" s="56">
        <f t="shared" si="23"/>
        <v>1285000</v>
      </c>
      <c r="E189" s="154">
        <f t="shared" si="14"/>
        <v>100</v>
      </c>
      <c r="F189" s="19">
        <v>1285000</v>
      </c>
      <c r="G189" s="56">
        <v>1285000</v>
      </c>
      <c r="H189" s="154">
        <f t="shared" si="15"/>
        <v>100</v>
      </c>
      <c r="I189" s="19"/>
      <c r="J189" s="56"/>
      <c r="K189" s="138"/>
    </row>
    <row r="190" spans="1:11" s="14" customFormat="1" ht="12">
      <c r="A190" s="308"/>
      <c r="B190" s="85" t="s">
        <v>28</v>
      </c>
      <c r="C190" s="19">
        <f t="shared" si="23"/>
        <v>1613164</v>
      </c>
      <c r="D190" s="56">
        <f t="shared" si="23"/>
        <v>1613164</v>
      </c>
      <c r="E190" s="154">
        <f t="shared" si="14"/>
        <v>100</v>
      </c>
      <c r="F190" s="19">
        <v>1613164</v>
      </c>
      <c r="G190" s="56">
        <v>1613164</v>
      </c>
      <c r="H190" s="154">
        <f t="shared" si="15"/>
        <v>100</v>
      </c>
      <c r="I190" s="19"/>
      <c r="J190" s="56"/>
      <c r="K190" s="138"/>
    </row>
    <row r="191" spans="1:11" s="14" customFormat="1" ht="12">
      <c r="A191" s="308"/>
      <c r="B191" s="82" t="s">
        <v>9</v>
      </c>
      <c r="C191" s="19">
        <f t="shared" si="23"/>
        <v>1646973</v>
      </c>
      <c r="D191" s="56">
        <f t="shared" si="23"/>
        <v>1561093</v>
      </c>
      <c r="E191" s="155">
        <f t="shared" si="14"/>
        <v>94.78558543461246</v>
      </c>
      <c r="F191" s="19">
        <v>1646973</v>
      </c>
      <c r="G191" s="56">
        <v>1561093</v>
      </c>
      <c r="H191" s="155">
        <f t="shared" si="15"/>
        <v>94.78558543461246</v>
      </c>
      <c r="I191" s="19"/>
      <c r="J191" s="56"/>
      <c r="K191" s="138"/>
    </row>
    <row r="192" spans="1:11" ht="14.25" customHeight="1">
      <c r="A192" s="312">
        <v>75022</v>
      </c>
      <c r="B192" s="97" t="s">
        <v>48</v>
      </c>
      <c r="C192" s="20">
        <f t="shared" si="23"/>
        <v>501000</v>
      </c>
      <c r="D192" s="58">
        <f t="shared" si="23"/>
        <v>474110</v>
      </c>
      <c r="E192" s="150">
        <f t="shared" si="14"/>
        <v>94.63273453093812</v>
      </c>
      <c r="F192" s="20">
        <f>SUM(F193)</f>
        <v>501000</v>
      </c>
      <c r="G192" s="58">
        <f>SUM(G193)</f>
        <v>474110</v>
      </c>
      <c r="H192" s="150">
        <f t="shared" si="15"/>
        <v>94.63273453093812</v>
      </c>
      <c r="I192" s="20"/>
      <c r="J192" s="58"/>
      <c r="K192" s="140"/>
    </row>
    <row r="193" spans="1:11" ht="12.75">
      <c r="A193" s="306"/>
      <c r="B193" s="84" t="s">
        <v>8</v>
      </c>
      <c r="C193" s="12">
        <f>SUM(C194)</f>
        <v>501000</v>
      </c>
      <c r="D193" s="64">
        <f>SUM(D194)</f>
        <v>474110</v>
      </c>
      <c r="E193" s="173">
        <f t="shared" si="14"/>
        <v>94.63273453093812</v>
      </c>
      <c r="F193" s="12">
        <f>SUM(F194)</f>
        <v>501000</v>
      </c>
      <c r="G193" s="64">
        <f>SUM(G194)</f>
        <v>474110</v>
      </c>
      <c r="H193" s="173">
        <f t="shared" si="15"/>
        <v>94.63273453093812</v>
      </c>
      <c r="I193" s="12"/>
      <c r="J193" s="55"/>
      <c r="K193" s="307"/>
    </row>
    <row r="194" spans="1:11" ht="12">
      <c r="A194" s="327"/>
      <c r="B194" s="91" t="s">
        <v>9</v>
      </c>
      <c r="C194" s="28">
        <f>F194+I194</f>
        <v>501000</v>
      </c>
      <c r="D194" s="62">
        <f>G194+J194</f>
        <v>474110</v>
      </c>
      <c r="E194" s="155">
        <f t="shared" si="14"/>
        <v>94.63273453093812</v>
      </c>
      <c r="F194" s="28">
        <v>501000</v>
      </c>
      <c r="G194" s="62">
        <v>474110</v>
      </c>
      <c r="H194" s="155">
        <f t="shared" si="15"/>
        <v>94.63273453093812</v>
      </c>
      <c r="I194" s="28"/>
      <c r="J194" s="62"/>
      <c r="K194" s="141"/>
    </row>
    <row r="195" spans="1:11" ht="14.25" customHeight="1">
      <c r="A195" s="312">
        <v>75023</v>
      </c>
      <c r="B195" s="104" t="s">
        <v>49</v>
      </c>
      <c r="C195" s="20">
        <f>F195+I195</f>
        <v>21798855</v>
      </c>
      <c r="D195" s="58">
        <f>G195+J195</f>
        <v>20616785</v>
      </c>
      <c r="E195" s="150">
        <f t="shared" si="14"/>
        <v>94.57737573831287</v>
      </c>
      <c r="F195" s="20">
        <f>F196+F200</f>
        <v>21798855</v>
      </c>
      <c r="G195" s="58">
        <f>G196+G200</f>
        <v>20616785</v>
      </c>
      <c r="H195" s="150">
        <f t="shared" si="15"/>
        <v>94.57737573831287</v>
      </c>
      <c r="I195" s="20"/>
      <c r="J195" s="58"/>
      <c r="K195" s="140"/>
    </row>
    <row r="196" spans="1:11" ht="12.75">
      <c r="A196" s="306"/>
      <c r="B196" s="81" t="s">
        <v>8</v>
      </c>
      <c r="C196" s="12">
        <f>SUM(C197:C198)</f>
        <v>19997230</v>
      </c>
      <c r="D196" s="64">
        <f>SUM(D197:D198)</f>
        <v>19145418</v>
      </c>
      <c r="E196" s="173">
        <f t="shared" si="14"/>
        <v>95.74035003848033</v>
      </c>
      <c r="F196" s="12">
        <f>F197+F198</f>
        <v>19997230</v>
      </c>
      <c r="G196" s="64">
        <f>G197+G198</f>
        <v>19145418</v>
      </c>
      <c r="H196" s="173">
        <f t="shared" si="15"/>
        <v>95.74035003848033</v>
      </c>
      <c r="I196" s="12"/>
      <c r="J196" s="55"/>
      <c r="K196" s="307"/>
    </row>
    <row r="197" spans="1:11" s="14" customFormat="1" ht="24">
      <c r="A197" s="308"/>
      <c r="B197" s="85" t="s">
        <v>149</v>
      </c>
      <c r="C197" s="19">
        <f>F197+I197</f>
        <v>15510150</v>
      </c>
      <c r="D197" s="56">
        <f>G197+J197</f>
        <v>15442889</v>
      </c>
      <c r="E197" s="154">
        <f t="shared" si="14"/>
        <v>99.56634204053475</v>
      </c>
      <c r="F197" s="19">
        <f>15413250+96900</f>
        <v>15510150</v>
      </c>
      <c r="G197" s="56">
        <f>15371063+71826</f>
        <v>15442889</v>
      </c>
      <c r="H197" s="154">
        <f t="shared" si="15"/>
        <v>99.56634204053475</v>
      </c>
      <c r="I197" s="19"/>
      <c r="J197" s="56"/>
      <c r="K197" s="138"/>
    </row>
    <row r="198" spans="1:11" s="14" customFormat="1" ht="12">
      <c r="A198" s="308"/>
      <c r="B198" s="82" t="s">
        <v>9</v>
      </c>
      <c r="C198" s="19">
        <f aca="true" t="shared" si="24" ref="C198:D202">F198+I198</f>
        <v>4487080</v>
      </c>
      <c r="D198" s="56">
        <f t="shared" si="24"/>
        <v>3702529</v>
      </c>
      <c r="E198" s="154">
        <f t="shared" si="14"/>
        <v>82.51533291138112</v>
      </c>
      <c r="F198" s="19">
        <f>4583980-96900</f>
        <v>4487080</v>
      </c>
      <c r="G198" s="56">
        <f>3774355-71826</f>
        <v>3702529</v>
      </c>
      <c r="H198" s="154">
        <f t="shared" si="15"/>
        <v>82.51533291138112</v>
      </c>
      <c r="I198" s="19"/>
      <c r="J198" s="56"/>
      <c r="K198" s="138"/>
    </row>
    <row r="199" spans="1:11" s="36" customFormat="1" ht="11.25" customHeight="1">
      <c r="A199" s="315"/>
      <c r="B199" s="113" t="s">
        <v>34</v>
      </c>
      <c r="C199" s="201">
        <f t="shared" si="24"/>
        <v>362300</v>
      </c>
      <c r="D199" s="202">
        <f t="shared" si="24"/>
        <v>247483</v>
      </c>
      <c r="E199" s="207">
        <f t="shared" si="14"/>
        <v>68.30886006072315</v>
      </c>
      <c r="F199" s="201">
        <v>362300</v>
      </c>
      <c r="G199" s="202">
        <v>247483</v>
      </c>
      <c r="H199" s="207">
        <f t="shared" si="15"/>
        <v>68.30886006072315</v>
      </c>
      <c r="I199" s="201"/>
      <c r="J199" s="202"/>
      <c r="K199" s="316"/>
    </row>
    <row r="200" spans="1:11" ht="12" customHeight="1">
      <c r="A200" s="306"/>
      <c r="B200" s="81" t="s">
        <v>5</v>
      </c>
      <c r="C200" s="162">
        <f t="shared" si="24"/>
        <v>1801625</v>
      </c>
      <c r="D200" s="122">
        <f t="shared" si="24"/>
        <v>1471367</v>
      </c>
      <c r="E200" s="178">
        <f t="shared" si="14"/>
        <v>81.66888225907168</v>
      </c>
      <c r="F200" s="162">
        <f>SUM(F201:F202)</f>
        <v>1801625</v>
      </c>
      <c r="G200" s="122">
        <f>SUM(G201:G202)</f>
        <v>1471367</v>
      </c>
      <c r="H200" s="178">
        <f t="shared" si="15"/>
        <v>81.66888225907168</v>
      </c>
      <c r="I200" s="162"/>
      <c r="J200" s="55"/>
      <c r="K200" s="307"/>
    </row>
    <row r="201" spans="1:11" s="14" customFormat="1" ht="12" customHeight="1">
      <c r="A201" s="308"/>
      <c r="B201" s="82" t="s">
        <v>19</v>
      </c>
      <c r="C201" s="19">
        <f t="shared" si="24"/>
        <v>1035000</v>
      </c>
      <c r="D201" s="56">
        <f t="shared" si="24"/>
        <v>928162</v>
      </c>
      <c r="E201" s="154">
        <f t="shared" si="14"/>
        <v>89.67748792270531</v>
      </c>
      <c r="F201" s="19">
        <v>1035000</v>
      </c>
      <c r="G201" s="56">
        <v>928162</v>
      </c>
      <c r="H201" s="154">
        <f t="shared" si="15"/>
        <v>89.67748792270531</v>
      </c>
      <c r="I201" s="19"/>
      <c r="J201" s="56"/>
      <c r="K201" s="138"/>
    </row>
    <row r="202" spans="1:11" ht="13.5" customHeight="1">
      <c r="A202" s="306"/>
      <c r="B202" s="82" t="s">
        <v>6</v>
      </c>
      <c r="C202" s="19">
        <f t="shared" si="24"/>
        <v>766625</v>
      </c>
      <c r="D202" s="56">
        <f t="shared" si="24"/>
        <v>543205</v>
      </c>
      <c r="E202" s="155">
        <f t="shared" si="14"/>
        <v>70.85667699331485</v>
      </c>
      <c r="F202" s="19">
        <v>766625</v>
      </c>
      <c r="G202" s="56">
        <v>543205</v>
      </c>
      <c r="H202" s="155">
        <f t="shared" si="15"/>
        <v>70.85667699331485</v>
      </c>
      <c r="I202" s="19"/>
      <c r="J202" s="56"/>
      <c r="K202" s="138"/>
    </row>
    <row r="203" spans="1:11" ht="16.5" customHeight="1">
      <c r="A203" s="312">
        <v>75045</v>
      </c>
      <c r="B203" s="97" t="s">
        <v>50</v>
      </c>
      <c r="C203" s="20">
        <f aca="true" t="shared" si="25" ref="C203:D212">F203+I203</f>
        <v>41361</v>
      </c>
      <c r="D203" s="58">
        <f t="shared" si="25"/>
        <v>38361</v>
      </c>
      <c r="E203" s="150">
        <f t="shared" si="14"/>
        <v>92.74679045477625</v>
      </c>
      <c r="F203" s="20">
        <f>F204</f>
        <v>3000</v>
      </c>
      <c r="G203" s="58">
        <f>G204</f>
        <v>0</v>
      </c>
      <c r="H203" s="150">
        <f t="shared" si="15"/>
        <v>0</v>
      </c>
      <c r="I203" s="20">
        <f>I204</f>
        <v>38361</v>
      </c>
      <c r="J203" s="58">
        <f>J204</f>
        <v>38361</v>
      </c>
      <c r="K203" s="140">
        <f>J203/I203*100</f>
        <v>100</v>
      </c>
    </row>
    <row r="204" spans="1:11" ht="12.75" customHeight="1">
      <c r="A204" s="306"/>
      <c r="B204" s="81" t="s">
        <v>8</v>
      </c>
      <c r="C204" s="162">
        <f t="shared" si="25"/>
        <v>41361</v>
      </c>
      <c r="D204" s="122">
        <f t="shared" si="25"/>
        <v>38361</v>
      </c>
      <c r="E204" s="176">
        <f t="shared" si="14"/>
        <v>92.74679045477625</v>
      </c>
      <c r="F204" s="162">
        <f>F205+F206</f>
        <v>3000</v>
      </c>
      <c r="G204" s="122">
        <f>G206</f>
        <v>0</v>
      </c>
      <c r="H204" s="176">
        <f t="shared" si="15"/>
        <v>0</v>
      </c>
      <c r="I204" s="162">
        <f>SUM(I205:I206)</f>
        <v>38361</v>
      </c>
      <c r="J204" s="122">
        <f>SUM(J205:J206)</f>
        <v>38361</v>
      </c>
      <c r="K204" s="177">
        <f>J204/I204*100</f>
        <v>100</v>
      </c>
    </row>
    <row r="205" spans="1:11" s="14" customFormat="1" ht="23.25" customHeight="1">
      <c r="A205" s="308"/>
      <c r="B205" s="85" t="s">
        <v>149</v>
      </c>
      <c r="C205" s="19">
        <f t="shared" si="25"/>
        <v>23595</v>
      </c>
      <c r="D205" s="56">
        <f t="shared" si="25"/>
        <v>23481</v>
      </c>
      <c r="E205" s="154">
        <f t="shared" si="14"/>
        <v>99.51684678957406</v>
      </c>
      <c r="F205" s="19">
        <v>114</v>
      </c>
      <c r="G205" s="56"/>
      <c r="H205" s="154"/>
      <c r="I205" s="19">
        <f>22731+750</f>
        <v>23481</v>
      </c>
      <c r="J205" s="56">
        <f>22731+750</f>
        <v>23481</v>
      </c>
      <c r="K205" s="138">
        <f>J205/I205*100</f>
        <v>100</v>
      </c>
    </row>
    <row r="206" spans="1:11" ht="11.25" customHeight="1">
      <c r="A206" s="306"/>
      <c r="B206" s="85" t="s">
        <v>9</v>
      </c>
      <c r="C206" s="19">
        <f t="shared" si="25"/>
        <v>17766</v>
      </c>
      <c r="D206" s="56">
        <f t="shared" si="25"/>
        <v>14880</v>
      </c>
      <c r="E206" s="154">
        <f t="shared" si="14"/>
        <v>83.75548801080716</v>
      </c>
      <c r="F206" s="19">
        <v>2886</v>
      </c>
      <c r="G206" s="56"/>
      <c r="H206" s="154">
        <f t="shared" si="15"/>
        <v>0</v>
      </c>
      <c r="I206" s="19">
        <f>15630-750</f>
        <v>14880</v>
      </c>
      <c r="J206" s="56">
        <f>15630-750</f>
        <v>14880</v>
      </c>
      <c r="K206" s="138">
        <f>J206/I206*100</f>
        <v>100</v>
      </c>
    </row>
    <row r="207" spans="1:11" ht="38.25" customHeight="1">
      <c r="A207" s="306"/>
      <c r="B207" s="81" t="s">
        <v>169</v>
      </c>
      <c r="C207" s="17">
        <f>I207</f>
        <v>4465</v>
      </c>
      <c r="D207" s="55">
        <f>J207</f>
        <v>4465</v>
      </c>
      <c r="E207" s="194">
        <f t="shared" si="14"/>
        <v>100</v>
      </c>
      <c r="F207" s="17"/>
      <c r="G207" s="55"/>
      <c r="H207" s="194"/>
      <c r="I207" s="17">
        <v>4465</v>
      </c>
      <c r="J207" s="55">
        <v>4465</v>
      </c>
      <c r="K207" s="307">
        <f>J207/I207*100</f>
        <v>100</v>
      </c>
    </row>
    <row r="208" spans="1:11" ht="25.5" customHeight="1">
      <c r="A208" s="312">
        <v>75075</v>
      </c>
      <c r="B208" s="97" t="s">
        <v>51</v>
      </c>
      <c r="C208" s="20">
        <f t="shared" si="25"/>
        <v>1870440</v>
      </c>
      <c r="D208" s="58">
        <f t="shared" si="25"/>
        <v>1721277</v>
      </c>
      <c r="E208" s="150">
        <f t="shared" si="14"/>
        <v>92.02524539680503</v>
      </c>
      <c r="F208" s="20">
        <f>F209+F214</f>
        <v>1870440</v>
      </c>
      <c r="G208" s="58">
        <f>G209+G214</f>
        <v>1721277</v>
      </c>
      <c r="H208" s="150">
        <f t="shared" si="15"/>
        <v>92.02524539680503</v>
      </c>
      <c r="I208" s="20"/>
      <c r="J208" s="58"/>
      <c r="K208" s="140"/>
    </row>
    <row r="209" spans="1:11" s="18" customFormat="1" ht="12.75">
      <c r="A209" s="306"/>
      <c r="B209" s="84" t="s">
        <v>8</v>
      </c>
      <c r="C209" s="162">
        <f t="shared" si="25"/>
        <v>1870440</v>
      </c>
      <c r="D209" s="122">
        <f t="shared" si="25"/>
        <v>1721277</v>
      </c>
      <c r="E209" s="176">
        <f aca="true" t="shared" si="26" ref="E209:E264">D209/C209*100</f>
        <v>92.02524539680503</v>
      </c>
      <c r="F209" s="162">
        <f>SUM(F210:F212)</f>
        <v>1870440</v>
      </c>
      <c r="G209" s="122">
        <f>G210+G212+G211</f>
        <v>1721277</v>
      </c>
      <c r="H209" s="176">
        <f aca="true" t="shared" si="27" ref="H209:H264">G209/F209*100</f>
        <v>92.02524539680503</v>
      </c>
      <c r="I209" s="162"/>
      <c r="J209" s="55"/>
      <c r="K209" s="307"/>
    </row>
    <row r="210" spans="1:11" s="14" customFormat="1" ht="24">
      <c r="A210" s="308"/>
      <c r="B210" s="85" t="s">
        <v>149</v>
      </c>
      <c r="C210" s="19">
        <f t="shared" si="25"/>
        <v>3939</v>
      </c>
      <c r="D210" s="56">
        <f t="shared" si="25"/>
        <v>3438</v>
      </c>
      <c r="E210" s="154">
        <f t="shared" si="26"/>
        <v>87.28103579588729</v>
      </c>
      <c r="F210" s="19">
        <v>3939</v>
      </c>
      <c r="G210" s="56">
        <v>3438</v>
      </c>
      <c r="H210" s="154">
        <f t="shared" si="27"/>
        <v>87.28103579588729</v>
      </c>
      <c r="I210" s="19"/>
      <c r="J210" s="56"/>
      <c r="K210" s="138"/>
    </row>
    <row r="211" spans="1:11" s="21" customFormat="1" ht="12" hidden="1">
      <c r="A211" s="308"/>
      <c r="B211" s="85" t="s">
        <v>28</v>
      </c>
      <c r="C211" s="19">
        <f t="shared" si="25"/>
        <v>0</v>
      </c>
      <c r="D211" s="56">
        <f t="shared" si="25"/>
        <v>0</v>
      </c>
      <c r="E211" s="154" t="e">
        <f>D211/C211*100</f>
        <v>#DIV/0!</v>
      </c>
      <c r="F211" s="19">
        <v>0</v>
      </c>
      <c r="G211" s="56">
        <v>0</v>
      </c>
      <c r="H211" s="154" t="e">
        <f>G211/F211*100</f>
        <v>#DIV/0!</v>
      </c>
      <c r="I211" s="19"/>
      <c r="J211" s="56"/>
      <c r="K211" s="138"/>
    </row>
    <row r="212" spans="1:11" ht="12" customHeight="1">
      <c r="A212" s="306"/>
      <c r="B212" s="85" t="s">
        <v>9</v>
      </c>
      <c r="C212" s="19">
        <f t="shared" si="25"/>
        <v>1866501</v>
      </c>
      <c r="D212" s="56">
        <f t="shared" si="25"/>
        <v>1717839</v>
      </c>
      <c r="E212" s="154">
        <f t="shared" si="26"/>
        <v>92.03525741480985</v>
      </c>
      <c r="F212" s="19">
        <v>1866501</v>
      </c>
      <c r="G212" s="56">
        <v>1717839</v>
      </c>
      <c r="H212" s="154">
        <f t="shared" si="27"/>
        <v>92.03525741480985</v>
      </c>
      <c r="I212" s="19"/>
      <c r="J212" s="56"/>
      <c r="K212" s="138"/>
    </row>
    <row r="213" spans="1:11" ht="9.75" customHeight="1" hidden="1">
      <c r="A213" s="306"/>
      <c r="B213" s="82" t="s">
        <v>34</v>
      </c>
      <c r="C213" s="28"/>
      <c r="D213" s="62"/>
      <c r="E213" s="155" t="e">
        <f t="shared" si="26"/>
        <v>#DIV/0!</v>
      </c>
      <c r="F213" s="28"/>
      <c r="G213" s="56"/>
      <c r="H213" s="155" t="e">
        <f t="shared" si="27"/>
        <v>#DIV/0!</v>
      </c>
      <c r="I213" s="19"/>
      <c r="J213" s="56"/>
      <c r="K213" s="138"/>
    </row>
    <row r="214" spans="1:11" ht="12" customHeight="1" hidden="1">
      <c r="A214" s="306"/>
      <c r="B214" s="81" t="s">
        <v>5</v>
      </c>
      <c r="C214" s="162">
        <f>F214+I214</f>
        <v>0</v>
      </c>
      <c r="D214" s="122">
        <f>G214+J214</f>
        <v>0</v>
      </c>
      <c r="E214" s="178" t="e">
        <f t="shared" si="26"/>
        <v>#DIV/0!</v>
      </c>
      <c r="F214" s="162">
        <f>SUM(F215)</f>
        <v>0</v>
      </c>
      <c r="G214" s="122">
        <f>SUM(G215)</f>
        <v>0</v>
      </c>
      <c r="H214" s="178" t="e">
        <f t="shared" si="27"/>
        <v>#DIV/0!</v>
      </c>
      <c r="I214" s="162"/>
      <c r="J214" s="55"/>
      <c r="K214" s="307"/>
    </row>
    <row r="215" spans="1:11" ht="13.5" customHeight="1" hidden="1">
      <c r="A215" s="306"/>
      <c r="B215" s="82" t="s">
        <v>6</v>
      </c>
      <c r="C215" s="19">
        <f>F215+I215</f>
        <v>0</v>
      </c>
      <c r="D215" s="56">
        <f>G215+J215</f>
        <v>0</v>
      </c>
      <c r="E215" s="155" t="e">
        <f t="shared" si="26"/>
        <v>#DIV/0!</v>
      </c>
      <c r="F215" s="19">
        <v>0</v>
      </c>
      <c r="G215" s="56">
        <v>0</v>
      </c>
      <c r="H215" s="155" t="e">
        <f t="shared" si="27"/>
        <v>#DIV/0!</v>
      </c>
      <c r="I215" s="19"/>
      <c r="J215" s="56"/>
      <c r="K215" s="138"/>
    </row>
    <row r="216" spans="1:11" ht="15.75" customHeight="1">
      <c r="A216" s="312">
        <v>75095</v>
      </c>
      <c r="B216" s="97" t="s">
        <v>15</v>
      </c>
      <c r="C216" s="20">
        <f aca="true" t="shared" si="28" ref="C216:D220">F216+I216</f>
        <v>1908424</v>
      </c>
      <c r="D216" s="58">
        <f t="shared" si="28"/>
        <v>1769061</v>
      </c>
      <c r="E216" s="150">
        <f t="shared" si="26"/>
        <v>92.69748232049062</v>
      </c>
      <c r="F216" s="20">
        <f>F217</f>
        <v>1908424</v>
      </c>
      <c r="G216" s="58">
        <f>G217</f>
        <v>1769061</v>
      </c>
      <c r="H216" s="150">
        <f t="shared" si="27"/>
        <v>92.69748232049062</v>
      </c>
      <c r="I216" s="20"/>
      <c r="J216" s="58"/>
      <c r="K216" s="140"/>
    </row>
    <row r="217" spans="1:11" s="18" customFormat="1" ht="12.75">
      <c r="A217" s="306"/>
      <c r="B217" s="84" t="s">
        <v>8</v>
      </c>
      <c r="C217" s="162">
        <f t="shared" si="28"/>
        <v>1908424</v>
      </c>
      <c r="D217" s="122">
        <f t="shared" si="28"/>
        <v>1769061</v>
      </c>
      <c r="E217" s="176">
        <f t="shared" si="26"/>
        <v>92.69748232049062</v>
      </c>
      <c r="F217" s="162">
        <f>SUM(F218:F220)</f>
        <v>1908424</v>
      </c>
      <c r="G217" s="122">
        <f>SUM(G218:G220)</f>
        <v>1769061</v>
      </c>
      <c r="H217" s="176">
        <f t="shared" si="27"/>
        <v>92.69748232049062</v>
      </c>
      <c r="I217" s="162"/>
      <c r="J217" s="55"/>
      <c r="K217" s="307"/>
    </row>
    <row r="218" spans="1:11" s="14" customFormat="1" ht="24">
      <c r="A218" s="308"/>
      <c r="B218" s="85" t="s">
        <v>149</v>
      </c>
      <c r="C218" s="19">
        <f t="shared" si="28"/>
        <v>63239</v>
      </c>
      <c r="D218" s="56">
        <f t="shared" si="28"/>
        <v>51526</v>
      </c>
      <c r="E218" s="154">
        <f t="shared" si="26"/>
        <v>81.47820174259554</v>
      </c>
      <c r="F218" s="19">
        <v>63239</v>
      </c>
      <c r="G218" s="56">
        <v>51526</v>
      </c>
      <c r="H218" s="154">
        <f t="shared" si="27"/>
        <v>81.47820174259554</v>
      </c>
      <c r="I218" s="19"/>
      <c r="J218" s="56"/>
      <c r="K218" s="138"/>
    </row>
    <row r="219" spans="1:11" s="21" customFormat="1" ht="12">
      <c r="A219" s="308"/>
      <c r="B219" s="85" t="s">
        <v>28</v>
      </c>
      <c r="C219" s="19">
        <f t="shared" si="28"/>
        <v>860000</v>
      </c>
      <c r="D219" s="56">
        <f t="shared" si="28"/>
        <v>841666</v>
      </c>
      <c r="E219" s="154">
        <f t="shared" si="26"/>
        <v>97.86813953488372</v>
      </c>
      <c r="F219" s="19">
        <v>860000</v>
      </c>
      <c r="G219" s="56">
        <v>841666</v>
      </c>
      <c r="H219" s="154">
        <f t="shared" si="27"/>
        <v>97.86813953488372</v>
      </c>
      <c r="I219" s="19"/>
      <c r="J219" s="56"/>
      <c r="K219" s="138"/>
    </row>
    <row r="220" spans="1:11" s="21" customFormat="1" ht="15" customHeight="1" thickBot="1">
      <c r="A220" s="308"/>
      <c r="B220" s="85" t="s">
        <v>9</v>
      </c>
      <c r="C220" s="19">
        <f t="shared" si="28"/>
        <v>985185</v>
      </c>
      <c r="D220" s="56">
        <f t="shared" si="28"/>
        <v>875869</v>
      </c>
      <c r="E220" s="154">
        <f t="shared" si="26"/>
        <v>88.90401295188214</v>
      </c>
      <c r="F220" s="19">
        <v>985185</v>
      </c>
      <c r="G220" s="56">
        <v>875869</v>
      </c>
      <c r="H220" s="154">
        <f t="shared" si="27"/>
        <v>88.90401295188214</v>
      </c>
      <c r="I220" s="19"/>
      <c r="J220" s="56"/>
      <c r="K220" s="138"/>
    </row>
    <row r="221" spans="1:11" s="47" customFormat="1" ht="15" customHeight="1" hidden="1" thickBot="1">
      <c r="A221" s="346"/>
      <c r="B221" s="216" t="s">
        <v>34</v>
      </c>
      <c r="C221" s="217">
        <f>F221</f>
        <v>0</v>
      </c>
      <c r="D221" s="218">
        <f>G221</f>
        <v>0</v>
      </c>
      <c r="E221" s="207" t="e">
        <f t="shared" si="26"/>
        <v>#DIV/0!</v>
      </c>
      <c r="F221" s="217"/>
      <c r="G221" s="218">
        <v>0</v>
      </c>
      <c r="H221" s="207" t="e">
        <f t="shared" si="27"/>
        <v>#DIV/0!</v>
      </c>
      <c r="I221" s="217"/>
      <c r="J221" s="218"/>
      <c r="K221" s="347"/>
    </row>
    <row r="222" spans="1:11" s="21" customFormat="1" ht="86.25" customHeight="1" thickBot="1" thickTop="1">
      <c r="A222" s="348">
        <v>751</v>
      </c>
      <c r="B222" s="128" t="s">
        <v>52</v>
      </c>
      <c r="C222" s="10">
        <f aca="true" t="shared" si="29" ref="C222:D227">F222+I222</f>
        <v>15917</v>
      </c>
      <c r="D222" s="54">
        <f t="shared" si="29"/>
        <v>15664</v>
      </c>
      <c r="E222" s="137">
        <f aca="true" t="shared" si="30" ref="E222:E233">D222/C222*100</f>
        <v>98.41050449205252</v>
      </c>
      <c r="F222" s="10"/>
      <c r="G222" s="54"/>
      <c r="H222" s="172"/>
      <c r="I222" s="10">
        <f aca="true" t="shared" si="31" ref="I222:J225">I226+I230</f>
        <v>15917</v>
      </c>
      <c r="J222" s="54">
        <f t="shared" si="31"/>
        <v>15664</v>
      </c>
      <c r="K222" s="137">
        <f aca="true" t="shared" si="32" ref="K222:K229">J222/I222*100</f>
        <v>98.41050449205252</v>
      </c>
    </row>
    <row r="223" spans="1:11" s="11" customFormat="1" ht="13.5" thickTop="1">
      <c r="A223" s="317"/>
      <c r="B223" s="98" t="s">
        <v>8</v>
      </c>
      <c r="C223" s="24">
        <f t="shared" si="29"/>
        <v>15917</v>
      </c>
      <c r="D223" s="60">
        <f t="shared" si="29"/>
        <v>15664</v>
      </c>
      <c r="E223" s="147">
        <f t="shared" si="30"/>
        <v>98.41050449205252</v>
      </c>
      <c r="F223" s="24"/>
      <c r="G223" s="60"/>
      <c r="H223" s="147"/>
      <c r="I223" s="24">
        <f t="shared" si="31"/>
        <v>15917</v>
      </c>
      <c r="J223" s="60">
        <f t="shared" si="31"/>
        <v>15664</v>
      </c>
      <c r="K223" s="147">
        <f t="shared" si="32"/>
        <v>98.41050449205252</v>
      </c>
    </row>
    <row r="224" spans="1:11" s="31" customFormat="1" ht="24">
      <c r="A224" s="319"/>
      <c r="B224" s="85" t="s">
        <v>149</v>
      </c>
      <c r="C224" s="19">
        <f t="shared" si="29"/>
        <v>13998</v>
      </c>
      <c r="D224" s="56">
        <f t="shared" si="29"/>
        <v>13998</v>
      </c>
      <c r="E224" s="154">
        <f t="shared" si="30"/>
        <v>100</v>
      </c>
      <c r="F224" s="19"/>
      <c r="G224" s="56"/>
      <c r="H224" s="154"/>
      <c r="I224" s="196">
        <f t="shared" si="31"/>
        <v>13998</v>
      </c>
      <c r="J224" s="56">
        <f t="shared" si="31"/>
        <v>13998</v>
      </c>
      <c r="K224" s="138">
        <f t="shared" si="32"/>
        <v>100</v>
      </c>
    </row>
    <row r="225" spans="1:11" s="31" customFormat="1" ht="12.75" customHeight="1">
      <c r="A225" s="349"/>
      <c r="B225" s="92" t="s">
        <v>9</v>
      </c>
      <c r="C225" s="28">
        <f t="shared" si="29"/>
        <v>1919</v>
      </c>
      <c r="D225" s="62">
        <f t="shared" si="29"/>
        <v>1666</v>
      </c>
      <c r="E225" s="155">
        <f t="shared" si="30"/>
        <v>86.81605002605524</v>
      </c>
      <c r="F225" s="28"/>
      <c r="G225" s="62"/>
      <c r="H225" s="155"/>
      <c r="I225" s="285">
        <f t="shared" si="31"/>
        <v>1919</v>
      </c>
      <c r="J225" s="62">
        <f t="shared" si="31"/>
        <v>1666</v>
      </c>
      <c r="K225" s="141">
        <f t="shared" si="32"/>
        <v>86.81605002605524</v>
      </c>
    </row>
    <row r="226" spans="1:11" s="21" customFormat="1" ht="48.75" customHeight="1">
      <c r="A226" s="324">
        <v>75101</v>
      </c>
      <c r="B226" s="89" t="s">
        <v>53</v>
      </c>
      <c r="C226" s="32">
        <f t="shared" si="29"/>
        <v>15917</v>
      </c>
      <c r="D226" s="66">
        <f t="shared" si="29"/>
        <v>15664</v>
      </c>
      <c r="E226" s="143">
        <f t="shared" si="30"/>
        <v>98.41050449205252</v>
      </c>
      <c r="F226" s="32"/>
      <c r="G226" s="66"/>
      <c r="H226" s="155"/>
      <c r="I226" s="32">
        <f>I227</f>
        <v>15917</v>
      </c>
      <c r="J226" s="66">
        <f>J227</f>
        <v>15664</v>
      </c>
      <c r="K226" s="143">
        <f t="shared" si="32"/>
        <v>98.41050449205252</v>
      </c>
    </row>
    <row r="227" spans="1:11" s="21" customFormat="1" ht="12.75" customHeight="1">
      <c r="A227" s="350"/>
      <c r="B227" s="93" t="s">
        <v>44</v>
      </c>
      <c r="C227" s="168">
        <f t="shared" si="29"/>
        <v>15917</v>
      </c>
      <c r="D227" s="124">
        <f t="shared" si="29"/>
        <v>15664</v>
      </c>
      <c r="E227" s="167">
        <f t="shared" si="30"/>
        <v>98.41050449205252</v>
      </c>
      <c r="F227" s="168"/>
      <c r="G227" s="124"/>
      <c r="H227" s="180"/>
      <c r="I227" s="168">
        <f>SUM(I228:I229)</f>
        <v>15917</v>
      </c>
      <c r="J227" s="124">
        <f>SUM(J228:J229)</f>
        <v>15664</v>
      </c>
      <c r="K227" s="167">
        <f t="shared" si="32"/>
        <v>98.41050449205252</v>
      </c>
    </row>
    <row r="228" spans="1:11" s="14" customFormat="1" ht="23.25" customHeight="1">
      <c r="A228" s="308"/>
      <c r="B228" s="85" t="s">
        <v>149</v>
      </c>
      <c r="C228" s="19">
        <f>I228</f>
        <v>13998</v>
      </c>
      <c r="D228" s="56">
        <f>J228</f>
        <v>13998</v>
      </c>
      <c r="E228" s="138">
        <f t="shared" si="30"/>
        <v>100</v>
      </c>
      <c r="F228" s="19"/>
      <c r="G228" s="56"/>
      <c r="H228" s="154"/>
      <c r="I228" s="19">
        <v>13998</v>
      </c>
      <c r="J228" s="56">
        <v>13998</v>
      </c>
      <c r="K228" s="138">
        <f t="shared" si="32"/>
        <v>100</v>
      </c>
    </row>
    <row r="229" spans="1:11" s="21" customFormat="1" ht="14.25" customHeight="1" thickBot="1">
      <c r="A229" s="337"/>
      <c r="B229" s="91" t="s">
        <v>9</v>
      </c>
      <c r="C229" s="28">
        <f>I229</f>
        <v>1919</v>
      </c>
      <c r="D229" s="62">
        <f>J229</f>
        <v>1666</v>
      </c>
      <c r="E229" s="141">
        <f t="shared" si="30"/>
        <v>86.81605002605524</v>
      </c>
      <c r="F229" s="28"/>
      <c r="G229" s="62"/>
      <c r="H229" s="155"/>
      <c r="I229" s="28">
        <v>1919</v>
      </c>
      <c r="J229" s="62">
        <v>1666</v>
      </c>
      <c r="K229" s="141">
        <f t="shared" si="32"/>
        <v>86.81605002605524</v>
      </c>
    </row>
    <row r="230" spans="1:11" s="21" customFormat="1" ht="21.75" customHeight="1" hidden="1">
      <c r="A230" s="312">
        <v>75108</v>
      </c>
      <c r="B230" s="83" t="s">
        <v>139</v>
      </c>
      <c r="C230" s="20">
        <f>F230+I230</f>
        <v>0</v>
      </c>
      <c r="D230" s="58">
        <f>G230+J230</f>
        <v>0</v>
      </c>
      <c r="E230" s="140" t="e">
        <f t="shared" si="30"/>
        <v>#DIV/0!</v>
      </c>
      <c r="F230" s="20"/>
      <c r="G230" s="58"/>
      <c r="H230" s="158"/>
      <c r="I230" s="20">
        <f>I231</f>
        <v>0</v>
      </c>
      <c r="J230" s="58">
        <f>J231</f>
        <v>0</v>
      </c>
      <c r="K230" s="140" t="e">
        <f aca="true" t="shared" si="33" ref="K230:K236">J230/I230*100</f>
        <v>#DIV/0!</v>
      </c>
    </row>
    <row r="231" spans="1:11" s="21" customFormat="1" ht="15" customHeight="1" hidden="1">
      <c r="A231" s="350"/>
      <c r="B231" s="93" t="s">
        <v>44</v>
      </c>
      <c r="C231" s="168">
        <f>F231+I231</f>
        <v>0</v>
      </c>
      <c r="D231" s="124">
        <f>G231+J231</f>
        <v>0</v>
      </c>
      <c r="E231" s="167" t="e">
        <f t="shared" si="30"/>
        <v>#DIV/0!</v>
      </c>
      <c r="F231" s="168"/>
      <c r="G231" s="124"/>
      <c r="H231" s="176"/>
      <c r="I231" s="168">
        <f>I232+I233</f>
        <v>0</v>
      </c>
      <c r="J231" s="124">
        <f>J232+J233</f>
        <v>0</v>
      </c>
      <c r="K231" s="167" t="e">
        <f t="shared" si="33"/>
        <v>#DIV/0!</v>
      </c>
    </row>
    <row r="232" spans="1:11" s="14" customFormat="1" ht="23.25" customHeight="1" hidden="1">
      <c r="A232" s="308"/>
      <c r="B232" s="85" t="s">
        <v>149</v>
      </c>
      <c r="C232" s="19">
        <f>I232</f>
        <v>0</v>
      </c>
      <c r="D232" s="56">
        <f>J232</f>
        <v>0</v>
      </c>
      <c r="E232" s="138" t="e">
        <f t="shared" si="30"/>
        <v>#DIV/0!</v>
      </c>
      <c r="F232" s="19"/>
      <c r="G232" s="56"/>
      <c r="H232" s="154"/>
      <c r="I232" s="19"/>
      <c r="J232" s="56"/>
      <c r="K232" s="138" t="e">
        <f t="shared" si="33"/>
        <v>#DIV/0!</v>
      </c>
    </row>
    <row r="233" spans="1:11" s="21" customFormat="1" ht="19.5" customHeight="1" hidden="1" thickBot="1">
      <c r="A233" s="308"/>
      <c r="B233" s="85" t="s">
        <v>9</v>
      </c>
      <c r="C233" s="19">
        <f>I233</f>
        <v>0</v>
      </c>
      <c r="D233" s="56">
        <f>J233</f>
        <v>0</v>
      </c>
      <c r="E233" s="138" t="e">
        <f t="shared" si="30"/>
        <v>#DIV/0!</v>
      </c>
      <c r="F233" s="19"/>
      <c r="G233" s="56"/>
      <c r="H233" s="154"/>
      <c r="I233" s="19"/>
      <c r="J233" s="56"/>
      <c r="K233" s="138" t="e">
        <f t="shared" si="33"/>
        <v>#DIV/0!</v>
      </c>
    </row>
    <row r="234" spans="1:11" s="11" customFormat="1" ht="50.25" customHeight="1" thickBot="1" thickTop="1">
      <c r="A234" s="311">
        <v>754</v>
      </c>
      <c r="B234" s="105" t="s">
        <v>54</v>
      </c>
      <c r="C234" s="10">
        <f aca="true" t="shared" si="34" ref="C234:D238">F234+I234</f>
        <v>10262791</v>
      </c>
      <c r="D234" s="54">
        <f t="shared" si="34"/>
        <v>9747179</v>
      </c>
      <c r="E234" s="152">
        <f t="shared" si="26"/>
        <v>94.9759086003018</v>
      </c>
      <c r="F234" s="10">
        <f>F235+F240</f>
        <v>2068500</v>
      </c>
      <c r="G234" s="54">
        <f>G235+G240</f>
        <v>1553084</v>
      </c>
      <c r="H234" s="152">
        <f t="shared" si="27"/>
        <v>75.08262025622432</v>
      </c>
      <c r="I234" s="10">
        <f>I235+I240</f>
        <v>8194291</v>
      </c>
      <c r="J234" s="54">
        <f>J235+J240</f>
        <v>8194095</v>
      </c>
      <c r="K234" s="137">
        <f t="shared" si="33"/>
        <v>99.99760809080371</v>
      </c>
    </row>
    <row r="235" spans="1:11" s="11" customFormat="1" ht="12.75" customHeight="1" thickTop="1">
      <c r="A235" s="317"/>
      <c r="B235" s="87" t="s">
        <v>8</v>
      </c>
      <c r="C235" s="24">
        <f t="shared" si="34"/>
        <v>8757252</v>
      </c>
      <c r="D235" s="60">
        <f t="shared" si="34"/>
        <v>8241714</v>
      </c>
      <c r="E235" s="147">
        <f t="shared" si="26"/>
        <v>94.11301627496846</v>
      </c>
      <c r="F235" s="24">
        <f>SUM(F237:F238)</f>
        <v>1315455</v>
      </c>
      <c r="G235" s="60">
        <f>SUM(G237:G238)</f>
        <v>800113</v>
      </c>
      <c r="H235" s="147">
        <f t="shared" si="27"/>
        <v>60.82404947337613</v>
      </c>
      <c r="I235" s="24">
        <f>I236+I238</f>
        <v>7441797</v>
      </c>
      <c r="J235" s="60">
        <f>J236+J238</f>
        <v>7441601</v>
      </c>
      <c r="K235" s="314">
        <f t="shared" si="33"/>
        <v>99.99736622753886</v>
      </c>
    </row>
    <row r="236" spans="1:11" s="31" customFormat="1" ht="24.75" customHeight="1">
      <c r="A236" s="319"/>
      <c r="B236" s="85" t="s">
        <v>149</v>
      </c>
      <c r="C236" s="19">
        <f t="shared" si="34"/>
        <v>6148652</v>
      </c>
      <c r="D236" s="56">
        <f t="shared" si="34"/>
        <v>6148648</v>
      </c>
      <c r="E236" s="154">
        <f t="shared" si="26"/>
        <v>99.9999349450904</v>
      </c>
      <c r="F236" s="19"/>
      <c r="G236" s="56"/>
      <c r="H236" s="154"/>
      <c r="I236" s="19">
        <f>I252</f>
        <v>6148652</v>
      </c>
      <c r="J236" s="56">
        <f>J252</f>
        <v>6148648</v>
      </c>
      <c r="K236" s="138">
        <f t="shared" si="33"/>
        <v>99.9999349450904</v>
      </c>
    </row>
    <row r="237" spans="1:11" s="31" customFormat="1" ht="12.75" customHeight="1">
      <c r="A237" s="319"/>
      <c r="B237" s="85" t="s">
        <v>28</v>
      </c>
      <c r="C237" s="19">
        <f t="shared" si="34"/>
        <v>22000</v>
      </c>
      <c r="D237" s="56">
        <f t="shared" si="34"/>
        <v>22000</v>
      </c>
      <c r="E237" s="154">
        <f t="shared" si="26"/>
        <v>100</v>
      </c>
      <c r="F237" s="19">
        <f>F262</f>
        <v>22000</v>
      </c>
      <c r="G237" s="56">
        <f>G262</f>
        <v>22000</v>
      </c>
      <c r="H237" s="154">
        <f t="shared" si="27"/>
        <v>100</v>
      </c>
      <c r="I237" s="19"/>
      <c r="J237" s="56"/>
      <c r="K237" s="138"/>
    </row>
    <row r="238" spans="1:11" s="31" customFormat="1" ht="12.75" customHeight="1">
      <c r="A238" s="319"/>
      <c r="B238" s="82" t="s">
        <v>9</v>
      </c>
      <c r="C238" s="19">
        <f t="shared" si="34"/>
        <v>2586600</v>
      </c>
      <c r="D238" s="56">
        <f t="shared" si="34"/>
        <v>2071066</v>
      </c>
      <c r="E238" s="154">
        <f t="shared" si="26"/>
        <v>80.06904817134462</v>
      </c>
      <c r="F238" s="19">
        <f>F246+F254+F267+F274+F277</f>
        <v>1293455</v>
      </c>
      <c r="G238" s="56">
        <f>G246+G254+G267+G274+G277</f>
        <v>778113</v>
      </c>
      <c r="H238" s="154">
        <f t="shared" si="27"/>
        <v>60.15771712197178</v>
      </c>
      <c r="I238" s="19">
        <f>I254+I267</f>
        <v>1293145</v>
      </c>
      <c r="J238" s="56">
        <f>J254+J267</f>
        <v>1292953</v>
      </c>
      <c r="K238" s="138">
        <f>J238/I238*100</f>
        <v>99.9851524771004</v>
      </c>
    </row>
    <row r="239" spans="1:11" s="208" customFormat="1" ht="12.75" customHeight="1">
      <c r="A239" s="320"/>
      <c r="B239" s="113" t="s">
        <v>34</v>
      </c>
      <c r="C239" s="201">
        <f aca="true" t="shared" si="35" ref="C239:D244">F239+I239</f>
        <v>127533</v>
      </c>
      <c r="D239" s="202">
        <f t="shared" si="35"/>
        <v>127532</v>
      </c>
      <c r="E239" s="207">
        <f t="shared" si="26"/>
        <v>99.99921588922082</v>
      </c>
      <c r="F239" s="226">
        <f>F255</f>
        <v>37500</v>
      </c>
      <c r="G239" s="202">
        <f>G255</f>
        <v>37500</v>
      </c>
      <c r="H239" s="207">
        <f t="shared" si="27"/>
        <v>100</v>
      </c>
      <c r="I239" s="201">
        <f>I255</f>
        <v>90033</v>
      </c>
      <c r="J239" s="202">
        <f>J255</f>
        <v>90032</v>
      </c>
      <c r="K239" s="316">
        <f>J239/I239*100</f>
        <v>99.99888929614697</v>
      </c>
    </row>
    <row r="240" spans="1:11" s="11" customFormat="1" ht="12" customHeight="1">
      <c r="A240" s="317"/>
      <c r="B240" s="87" t="s">
        <v>5</v>
      </c>
      <c r="C240" s="24">
        <f t="shared" si="35"/>
        <v>1505539</v>
      </c>
      <c r="D240" s="60">
        <f t="shared" si="35"/>
        <v>1505465</v>
      </c>
      <c r="E240" s="147">
        <f t="shared" si="26"/>
        <v>99.99508481679983</v>
      </c>
      <c r="F240" s="24">
        <f>F242+F241</f>
        <v>753045</v>
      </c>
      <c r="G240" s="60">
        <f>G242+G241</f>
        <v>752971</v>
      </c>
      <c r="H240" s="147">
        <f t="shared" si="27"/>
        <v>99.99017323001945</v>
      </c>
      <c r="I240" s="24">
        <f>SUM(I241:I242)</f>
        <v>752494</v>
      </c>
      <c r="J240" s="60">
        <f>SUM(J241:J242)</f>
        <v>752494</v>
      </c>
      <c r="K240" s="314">
        <f>J240/I240*100</f>
        <v>100</v>
      </c>
    </row>
    <row r="241" spans="1:11" s="31" customFormat="1" ht="15.75" customHeight="1">
      <c r="A241" s="319"/>
      <c r="B241" s="82" t="s">
        <v>19</v>
      </c>
      <c r="C241" s="19">
        <f t="shared" si="35"/>
        <v>1142194</v>
      </c>
      <c r="D241" s="56">
        <f t="shared" si="35"/>
        <v>1142194</v>
      </c>
      <c r="E241" s="154">
        <f t="shared" si="26"/>
        <v>100</v>
      </c>
      <c r="F241" s="19">
        <f>F257</f>
        <v>400000</v>
      </c>
      <c r="G241" s="56">
        <f>G257</f>
        <v>400000</v>
      </c>
      <c r="H241" s="154"/>
      <c r="I241" s="19">
        <f>I257</f>
        <v>742194</v>
      </c>
      <c r="J241" s="56">
        <f>J257</f>
        <v>742194</v>
      </c>
      <c r="K241" s="138">
        <f>J241/I241*100</f>
        <v>100</v>
      </c>
    </row>
    <row r="242" spans="1:11" s="31" customFormat="1" ht="14.25" customHeight="1">
      <c r="A242" s="319"/>
      <c r="B242" s="107" t="s">
        <v>55</v>
      </c>
      <c r="C242" s="19">
        <f t="shared" si="35"/>
        <v>363345</v>
      </c>
      <c r="D242" s="56">
        <f t="shared" si="35"/>
        <v>363271</v>
      </c>
      <c r="E242" s="154">
        <f t="shared" si="26"/>
        <v>99.97963368148729</v>
      </c>
      <c r="F242" s="19">
        <f>F249+F258+F271</f>
        <v>353045</v>
      </c>
      <c r="G242" s="56">
        <f>G249+G258+G271</f>
        <v>352971</v>
      </c>
      <c r="H242" s="154">
        <f t="shared" si="27"/>
        <v>99.97903949921398</v>
      </c>
      <c r="I242" s="19">
        <f>I258</f>
        <v>10300</v>
      </c>
      <c r="J242" s="56">
        <f>J258</f>
        <v>10300</v>
      </c>
      <c r="K242" s="138"/>
    </row>
    <row r="243" spans="1:11" s="208" customFormat="1" ht="15.75" customHeight="1" thickBot="1">
      <c r="A243" s="351"/>
      <c r="B243" s="216" t="s">
        <v>162</v>
      </c>
      <c r="C243" s="217">
        <f>F243+I243</f>
        <v>300000</v>
      </c>
      <c r="D243" s="218">
        <f>G243+J243</f>
        <v>300000</v>
      </c>
      <c r="E243" s="219"/>
      <c r="F243" s="217">
        <f>F259</f>
        <v>300000</v>
      </c>
      <c r="G243" s="218">
        <f>G259</f>
        <v>300000</v>
      </c>
      <c r="H243" s="219">
        <f t="shared" si="27"/>
        <v>100</v>
      </c>
      <c r="I243" s="217"/>
      <c r="J243" s="218"/>
      <c r="K243" s="347"/>
    </row>
    <row r="244" spans="1:11" s="16" customFormat="1" ht="24" customHeight="1" thickTop="1">
      <c r="A244" s="324">
        <v>75405</v>
      </c>
      <c r="B244" s="96" t="s">
        <v>56</v>
      </c>
      <c r="C244" s="32">
        <f t="shared" si="35"/>
        <v>703000</v>
      </c>
      <c r="D244" s="66">
        <f t="shared" si="35"/>
        <v>703000</v>
      </c>
      <c r="E244" s="148">
        <f t="shared" si="26"/>
        <v>100</v>
      </c>
      <c r="F244" s="32">
        <f>F245+F247</f>
        <v>703000</v>
      </c>
      <c r="G244" s="66">
        <f>G245+G247</f>
        <v>703000</v>
      </c>
      <c r="H244" s="148">
        <f t="shared" si="27"/>
        <v>100</v>
      </c>
      <c r="I244" s="32"/>
      <c r="J244" s="66"/>
      <c r="K244" s="143"/>
    </row>
    <row r="245" spans="1:11" s="16" customFormat="1" ht="14.25" customHeight="1">
      <c r="A245" s="306"/>
      <c r="B245" s="81" t="s">
        <v>8</v>
      </c>
      <c r="C245" s="162">
        <f>F245</f>
        <v>670000</v>
      </c>
      <c r="D245" s="122">
        <f>SUM(D246:D246)</f>
        <v>670000</v>
      </c>
      <c r="E245" s="176">
        <f t="shared" si="26"/>
        <v>100</v>
      </c>
      <c r="F245" s="162">
        <f>F246</f>
        <v>670000</v>
      </c>
      <c r="G245" s="122">
        <f>G246</f>
        <v>670000</v>
      </c>
      <c r="H245" s="176">
        <f t="shared" si="27"/>
        <v>100</v>
      </c>
      <c r="I245" s="162"/>
      <c r="J245" s="55"/>
      <c r="K245" s="307"/>
    </row>
    <row r="246" spans="1:11" s="14" customFormat="1" ht="14.25" customHeight="1">
      <c r="A246" s="308"/>
      <c r="B246" s="82" t="s">
        <v>9</v>
      </c>
      <c r="C246" s="19">
        <f aca="true" t="shared" si="36" ref="C246:D251">F246+I246</f>
        <v>670000</v>
      </c>
      <c r="D246" s="56">
        <f t="shared" si="36"/>
        <v>670000</v>
      </c>
      <c r="E246" s="154">
        <f t="shared" si="26"/>
        <v>100</v>
      </c>
      <c r="F246" s="19">
        <v>670000</v>
      </c>
      <c r="G246" s="56">
        <v>670000</v>
      </c>
      <c r="H246" s="154">
        <f t="shared" si="27"/>
        <v>100</v>
      </c>
      <c r="I246" s="19"/>
      <c r="J246" s="56"/>
      <c r="K246" s="138"/>
    </row>
    <row r="247" spans="1:11" ht="12.75" customHeight="1">
      <c r="A247" s="306"/>
      <c r="B247" s="81" t="s">
        <v>5</v>
      </c>
      <c r="C247" s="162">
        <f t="shared" si="36"/>
        <v>33000</v>
      </c>
      <c r="D247" s="122">
        <f t="shared" si="36"/>
        <v>33000</v>
      </c>
      <c r="E247" s="178">
        <f t="shared" si="26"/>
        <v>100</v>
      </c>
      <c r="F247" s="162">
        <f>F249</f>
        <v>33000</v>
      </c>
      <c r="G247" s="122">
        <f>G249</f>
        <v>33000</v>
      </c>
      <c r="H247" s="178">
        <f t="shared" si="27"/>
        <v>100</v>
      </c>
      <c r="I247" s="162"/>
      <c r="J247" s="55"/>
      <c r="K247" s="307"/>
    </row>
    <row r="248" spans="1:11" ht="13.5" customHeight="1" hidden="1">
      <c r="A248" s="306"/>
      <c r="B248" s="82" t="s">
        <v>19</v>
      </c>
      <c r="C248" s="19"/>
      <c r="D248" s="56"/>
      <c r="E248" s="154"/>
      <c r="F248" s="19"/>
      <c r="G248" s="56"/>
      <c r="H248" s="154"/>
      <c r="I248" s="19"/>
      <c r="J248" s="56"/>
      <c r="K248" s="138"/>
    </row>
    <row r="249" spans="1:11" ht="12.75" customHeight="1">
      <c r="A249" s="306"/>
      <c r="B249" s="106" t="s">
        <v>55</v>
      </c>
      <c r="C249" s="28">
        <f t="shared" si="36"/>
        <v>33000</v>
      </c>
      <c r="D249" s="62">
        <f t="shared" si="36"/>
        <v>33000</v>
      </c>
      <c r="E249" s="155">
        <f t="shared" si="26"/>
        <v>100</v>
      </c>
      <c r="F249" s="19">
        <v>33000</v>
      </c>
      <c r="G249" s="56">
        <v>33000</v>
      </c>
      <c r="H249" s="155">
        <f t="shared" si="27"/>
        <v>100</v>
      </c>
      <c r="I249" s="19"/>
      <c r="J249" s="56"/>
      <c r="K249" s="138"/>
    </row>
    <row r="250" spans="1:11" s="16" customFormat="1" ht="36.75" customHeight="1">
      <c r="A250" s="312">
        <v>75411</v>
      </c>
      <c r="B250" s="96" t="s">
        <v>57</v>
      </c>
      <c r="C250" s="32">
        <f t="shared" si="36"/>
        <v>8973791</v>
      </c>
      <c r="D250" s="66">
        <f t="shared" si="36"/>
        <v>8973596</v>
      </c>
      <c r="E250" s="150">
        <f t="shared" si="26"/>
        <v>99.99782700533142</v>
      </c>
      <c r="F250" s="20">
        <f>F251+F256</f>
        <v>787500</v>
      </c>
      <c r="G250" s="58">
        <f>G251+G256</f>
        <v>787500</v>
      </c>
      <c r="H250" s="150">
        <f t="shared" si="27"/>
        <v>100</v>
      </c>
      <c r="I250" s="20">
        <f>SUM(I251+I256)</f>
        <v>8186291</v>
      </c>
      <c r="J250" s="58">
        <f>SUM(J251+J256)</f>
        <v>8186096</v>
      </c>
      <c r="K250" s="140">
        <f>J250/I250*100</f>
        <v>99.99761796887016</v>
      </c>
    </row>
    <row r="251" spans="1:11" s="16" customFormat="1" ht="15" customHeight="1">
      <c r="A251" s="306"/>
      <c r="B251" s="81" t="s">
        <v>8</v>
      </c>
      <c r="C251" s="162">
        <f t="shared" si="36"/>
        <v>7517552</v>
      </c>
      <c r="D251" s="122">
        <f t="shared" si="36"/>
        <v>7517357</v>
      </c>
      <c r="E251" s="176">
        <f t="shared" si="26"/>
        <v>99.99740607048678</v>
      </c>
      <c r="F251" s="162">
        <f>F254</f>
        <v>83755</v>
      </c>
      <c r="G251" s="122">
        <f>G254</f>
        <v>83755</v>
      </c>
      <c r="H251" s="176">
        <f t="shared" si="27"/>
        <v>100</v>
      </c>
      <c r="I251" s="162">
        <f>I252+I254</f>
        <v>7433797</v>
      </c>
      <c r="J251" s="122">
        <f>J252+J254</f>
        <v>7433602</v>
      </c>
      <c r="K251" s="177">
        <f>J251/I251*100</f>
        <v>99.99737684523804</v>
      </c>
    </row>
    <row r="252" spans="1:11" s="14" customFormat="1" ht="24" customHeight="1">
      <c r="A252" s="308"/>
      <c r="B252" s="85" t="s">
        <v>149</v>
      </c>
      <c r="C252" s="19">
        <f>F252+I252</f>
        <v>6148652</v>
      </c>
      <c r="D252" s="56">
        <f>G252+J252</f>
        <v>6148648</v>
      </c>
      <c r="E252" s="154">
        <f t="shared" si="26"/>
        <v>99.9999349450904</v>
      </c>
      <c r="F252" s="19"/>
      <c r="G252" s="56"/>
      <c r="H252" s="154"/>
      <c r="I252" s="19">
        <v>6148652</v>
      </c>
      <c r="J252" s="56">
        <v>6148648</v>
      </c>
      <c r="K252" s="138">
        <f>J252/I252*100</f>
        <v>99.9999349450904</v>
      </c>
    </row>
    <row r="253" spans="1:11" s="14" customFormat="1" ht="10.5" customHeight="1" hidden="1">
      <c r="A253" s="308"/>
      <c r="B253" s="85" t="s">
        <v>28</v>
      </c>
      <c r="C253" s="19">
        <f aca="true" t="shared" si="37" ref="C253:D255">F253+I253</f>
        <v>0</v>
      </c>
      <c r="D253" s="56">
        <f t="shared" si="37"/>
        <v>0</v>
      </c>
      <c r="E253" s="154" t="e">
        <f t="shared" si="26"/>
        <v>#DIV/0!</v>
      </c>
      <c r="F253" s="19"/>
      <c r="G253" s="56"/>
      <c r="H253" s="154" t="e">
        <f t="shared" si="27"/>
        <v>#DIV/0!</v>
      </c>
      <c r="I253" s="19"/>
      <c r="J253" s="56"/>
      <c r="K253" s="138"/>
    </row>
    <row r="254" spans="1:11" s="14" customFormat="1" ht="9" customHeight="1">
      <c r="A254" s="308"/>
      <c r="B254" s="82" t="s">
        <v>9</v>
      </c>
      <c r="C254" s="19">
        <f t="shared" si="37"/>
        <v>1368900</v>
      </c>
      <c r="D254" s="56">
        <f t="shared" si="37"/>
        <v>1368709</v>
      </c>
      <c r="E254" s="154">
        <f t="shared" si="26"/>
        <v>99.9860471911754</v>
      </c>
      <c r="F254" s="19">
        <v>83755</v>
      </c>
      <c r="G254" s="56">
        <v>83755</v>
      </c>
      <c r="H254" s="154">
        <f t="shared" si="27"/>
        <v>100</v>
      </c>
      <c r="I254" s="19">
        <v>1285145</v>
      </c>
      <c r="J254" s="56">
        <v>1284954</v>
      </c>
      <c r="K254" s="138">
        <f>J254/I254*100</f>
        <v>99.98513786382081</v>
      </c>
    </row>
    <row r="255" spans="1:11" s="36" customFormat="1" ht="10.5" customHeight="1">
      <c r="A255" s="315"/>
      <c r="B255" s="113" t="s">
        <v>34</v>
      </c>
      <c r="C255" s="201">
        <f t="shared" si="37"/>
        <v>127533</v>
      </c>
      <c r="D255" s="202">
        <f t="shared" si="37"/>
        <v>127532</v>
      </c>
      <c r="E255" s="207">
        <f t="shared" si="26"/>
        <v>99.99921588922082</v>
      </c>
      <c r="F255" s="201">
        <v>37500</v>
      </c>
      <c r="G255" s="202">
        <v>37500</v>
      </c>
      <c r="H255" s="207"/>
      <c r="I255" s="201">
        <v>90033</v>
      </c>
      <c r="J255" s="202">
        <v>90032</v>
      </c>
      <c r="K255" s="316">
        <f>J255/I255*100</f>
        <v>99.99888929614697</v>
      </c>
    </row>
    <row r="256" spans="1:12" ht="13.5" customHeight="1">
      <c r="A256" s="306"/>
      <c r="B256" s="81" t="s">
        <v>5</v>
      </c>
      <c r="C256" s="162">
        <f>C257+C258</f>
        <v>1456239</v>
      </c>
      <c r="D256" s="122">
        <f>D257+D258</f>
        <v>1456239</v>
      </c>
      <c r="E256" s="178">
        <f t="shared" si="26"/>
        <v>100</v>
      </c>
      <c r="F256" s="162">
        <f>SUM(F257:F258)</f>
        <v>703745</v>
      </c>
      <c r="G256" s="122">
        <f>G257+G258</f>
        <v>703745</v>
      </c>
      <c r="H256" s="178"/>
      <c r="I256" s="162">
        <f>SUM(I257:I258)</f>
        <v>752494</v>
      </c>
      <c r="J256" s="122">
        <f>SUM(J257:J258)</f>
        <v>752494</v>
      </c>
      <c r="K256" s="177">
        <f>J256/I256*100</f>
        <v>100</v>
      </c>
      <c r="L256" s="121"/>
    </row>
    <row r="257" spans="1:11" s="14" customFormat="1" ht="12" customHeight="1">
      <c r="A257" s="308"/>
      <c r="B257" s="107" t="s">
        <v>58</v>
      </c>
      <c r="C257" s="19">
        <f aca="true" t="shared" si="38" ref="C257:D265">F257+I257</f>
        <v>1142194</v>
      </c>
      <c r="D257" s="56">
        <f t="shared" si="38"/>
        <v>1142194</v>
      </c>
      <c r="E257" s="154">
        <f t="shared" si="26"/>
        <v>100</v>
      </c>
      <c r="F257" s="19">
        <v>400000</v>
      </c>
      <c r="G257" s="56">
        <v>400000</v>
      </c>
      <c r="H257" s="154">
        <f t="shared" si="27"/>
        <v>100</v>
      </c>
      <c r="I257" s="19">
        <v>742194</v>
      </c>
      <c r="J257" s="56">
        <v>742194</v>
      </c>
      <c r="K257" s="138">
        <f>J257/I257*100</f>
        <v>100</v>
      </c>
    </row>
    <row r="258" spans="1:11" ht="12" customHeight="1">
      <c r="A258" s="306"/>
      <c r="B258" s="107" t="s">
        <v>55</v>
      </c>
      <c r="C258" s="19">
        <f t="shared" si="38"/>
        <v>314045</v>
      </c>
      <c r="D258" s="56">
        <f t="shared" si="38"/>
        <v>314045</v>
      </c>
      <c r="E258" s="154">
        <f t="shared" si="26"/>
        <v>100</v>
      </c>
      <c r="F258" s="19">
        <v>303745</v>
      </c>
      <c r="G258" s="56">
        <v>303745</v>
      </c>
      <c r="H258" s="154">
        <f t="shared" si="27"/>
        <v>100</v>
      </c>
      <c r="I258" s="19">
        <v>10300</v>
      </c>
      <c r="J258" s="56">
        <v>10300</v>
      </c>
      <c r="K258" s="138">
        <f>J258/I258*100</f>
        <v>100</v>
      </c>
    </row>
    <row r="259" spans="1:11" s="208" customFormat="1" ht="12" thickBot="1">
      <c r="A259" s="351"/>
      <c r="B259" s="216" t="s">
        <v>162</v>
      </c>
      <c r="C259" s="217">
        <f>F259+I259</f>
        <v>300000</v>
      </c>
      <c r="D259" s="218">
        <f>G259+J259</f>
        <v>300000</v>
      </c>
      <c r="E259" s="219"/>
      <c r="F259" s="217">
        <v>300000</v>
      </c>
      <c r="G259" s="218">
        <v>300000</v>
      </c>
      <c r="H259" s="219">
        <f>G259/F259*100</f>
        <v>100</v>
      </c>
      <c r="I259" s="217"/>
      <c r="J259" s="218"/>
      <c r="K259" s="347"/>
    </row>
    <row r="260" spans="1:11" ht="16.5" customHeight="1" thickTop="1">
      <c r="A260" s="312">
        <v>75412</v>
      </c>
      <c r="B260" s="97" t="s">
        <v>59</v>
      </c>
      <c r="C260" s="20">
        <f t="shared" si="38"/>
        <v>22000</v>
      </c>
      <c r="D260" s="58">
        <f t="shared" si="38"/>
        <v>22000</v>
      </c>
      <c r="E260" s="150">
        <f t="shared" si="26"/>
        <v>100</v>
      </c>
      <c r="F260" s="20">
        <f>F261</f>
        <v>22000</v>
      </c>
      <c r="G260" s="58">
        <f>G261</f>
        <v>22000</v>
      </c>
      <c r="H260" s="150">
        <f t="shared" si="27"/>
        <v>100</v>
      </c>
      <c r="I260" s="20"/>
      <c r="J260" s="58"/>
      <c r="K260" s="140"/>
    </row>
    <row r="261" spans="1:11" ht="12.75">
      <c r="A261" s="332"/>
      <c r="B261" s="93" t="s">
        <v>8</v>
      </c>
      <c r="C261" s="168">
        <f t="shared" si="38"/>
        <v>22000</v>
      </c>
      <c r="D261" s="124">
        <f t="shared" si="38"/>
        <v>22000</v>
      </c>
      <c r="E261" s="176">
        <f t="shared" si="26"/>
        <v>100</v>
      </c>
      <c r="F261" s="168">
        <f>F262</f>
        <v>22000</v>
      </c>
      <c r="G261" s="124">
        <f>G262</f>
        <v>22000</v>
      </c>
      <c r="H261" s="176">
        <f t="shared" si="27"/>
        <v>100</v>
      </c>
      <c r="I261" s="168"/>
      <c r="J261" s="124"/>
      <c r="K261" s="167"/>
    </row>
    <row r="262" spans="1:11" ht="11.25" customHeight="1">
      <c r="A262" s="327"/>
      <c r="B262" s="91" t="s">
        <v>28</v>
      </c>
      <c r="C262" s="28">
        <f t="shared" si="38"/>
        <v>22000</v>
      </c>
      <c r="D262" s="62">
        <f t="shared" si="38"/>
        <v>22000</v>
      </c>
      <c r="E262" s="155">
        <f t="shared" si="26"/>
        <v>100</v>
      </c>
      <c r="F262" s="28">
        <v>22000</v>
      </c>
      <c r="G262" s="62">
        <v>22000</v>
      </c>
      <c r="H262" s="155">
        <f t="shared" si="27"/>
        <v>100</v>
      </c>
      <c r="I262" s="28"/>
      <c r="J262" s="62"/>
      <c r="K262" s="141"/>
    </row>
    <row r="263" spans="1:11" ht="15.75" customHeight="1">
      <c r="A263" s="312">
        <v>75414</v>
      </c>
      <c r="B263" s="97" t="s">
        <v>60</v>
      </c>
      <c r="C263" s="20">
        <f t="shared" si="38"/>
        <v>49000</v>
      </c>
      <c r="D263" s="58">
        <f t="shared" si="38"/>
        <v>48583</v>
      </c>
      <c r="E263" s="150">
        <f t="shared" si="26"/>
        <v>99.14897959183673</v>
      </c>
      <c r="F263" s="20">
        <f>F264+F269</f>
        <v>41000</v>
      </c>
      <c r="G263" s="58">
        <f>G264+G269</f>
        <v>40584</v>
      </c>
      <c r="H263" s="150">
        <f t="shared" si="27"/>
        <v>98.98536585365854</v>
      </c>
      <c r="I263" s="20">
        <f>I264</f>
        <v>8000</v>
      </c>
      <c r="J263" s="58">
        <f>J264</f>
        <v>7999</v>
      </c>
      <c r="K263" s="140">
        <f>J263/I263*100</f>
        <v>99.9875</v>
      </c>
    </row>
    <row r="264" spans="1:11" ht="12.75">
      <c r="A264" s="306"/>
      <c r="B264" s="84" t="s">
        <v>44</v>
      </c>
      <c r="C264" s="181">
        <f t="shared" si="38"/>
        <v>32700</v>
      </c>
      <c r="D264" s="125">
        <f t="shared" si="38"/>
        <v>32357</v>
      </c>
      <c r="E264" s="176">
        <f t="shared" si="26"/>
        <v>98.95107033639144</v>
      </c>
      <c r="F264" s="162">
        <f>F267</f>
        <v>24700</v>
      </c>
      <c r="G264" s="122">
        <f>G267</f>
        <v>24358</v>
      </c>
      <c r="H264" s="176">
        <f t="shared" si="27"/>
        <v>98.61538461538461</v>
      </c>
      <c r="I264" s="162">
        <f>I267</f>
        <v>8000</v>
      </c>
      <c r="J264" s="122">
        <f>J267</f>
        <v>7999</v>
      </c>
      <c r="K264" s="177">
        <f>J264/I264*100</f>
        <v>99.9875</v>
      </c>
    </row>
    <row r="265" spans="1:11" s="14" customFormat="1" ht="8.25" customHeight="1" hidden="1">
      <c r="A265" s="308" t="s">
        <v>61</v>
      </c>
      <c r="B265" s="82" t="s">
        <v>30</v>
      </c>
      <c r="C265" s="19" t="e">
        <f t="shared" si="38"/>
        <v>#REF!</v>
      </c>
      <c r="D265" s="56">
        <f t="shared" si="38"/>
        <v>0</v>
      </c>
      <c r="E265" s="154" t="e">
        <f aca="true" t="shared" si="39" ref="E265:E342">D265/C265*100</f>
        <v>#REF!</v>
      </c>
      <c r="F265" s="19" t="e">
        <f>#REF!+#REF!</f>
        <v>#REF!</v>
      </c>
      <c r="G265" s="56"/>
      <c r="H265" s="154" t="e">
        <f aca="true" t="shared" si="40" ref="H265:H342">G265/F265*100</f>
        <v>#REF!</v>
      </c>
      <c r="I265" s="19"/>
      <c r="J265" s="56"/>
      <c r="K265" s="138"/>
    </row>
    <row r="266" spans="1:11" s="14" customFormat="1" ht="15" customHeight="1" hidden="1">
      <c r="A266" s="308"/>
      <c r="B266" s="82" t="s">
        <v>31</v>
      </c>
      <c r="C266" s="19"/>
      <c r="D266" s="56"/>
      <c r="E266" s="154" t="e">
        <f t="shared" si="39"/>
        <v>#DIV/0!</v>
      </c>
      <c r="F266" s="19"/>
      <c r="G266" s="56"/>
      <c r="H266" s="154" t="e">
        <f t="shared" si="40"/>
        <v>#DIV/0!</v>
      </c>
      <c r="I266" s="19"/>
      <c r="J266" s="56"/>
      <c r="K266" s="138"/>
    </row>
    <row r="267" spans="1:11" s="14" customFormat="1" ht="12" customHeight="1">
      <c r="A267" s="308"/>
      <c r="B267" s="82" t="s">
        <v>9</v>
      </c>
      <c r="C267" s="19">
        <f>F267+I267</f>
        <v>32700</v>
      </c>
      <c r="D267" s="56">
        <f>G267+J267</f>
        <v>32357</v>
      </c>
      <c r="E267" s="154">
        <f t="shared" si="39"/>
        <v>98.95107033639144</v>
      </c>
      <c r="F267" s="19">
        <v>24700</v>
      </c>
      <c r="G267" s="56">
        <v>24358</v>
      </c>
      <c r="H267" s="154">
        <f t="shared" si="40"/>
        <v>98.61538461538461</v>
      </c>
      <c r="I267" s="19">
        <v>8000</v>
      </c>
      <c r="J267" s="56">
        <v>7999</v>
      </c>
      <c r="K267" s="138">
        <f>J267/I267*100</f>
        <v>99.9875</v>
      </c>
    </row>
    <row r="268" spans="1:11" s="14" customFormat="1" ht="13.5" customHeight="1" hidden="1">
      <c r="A268" s="308"/>
      <c r="B268" s="85" t="s">
        <v>17</v>
      </c>
      <c r="C268" s="19"/>
      <c r="D268" s="56"/>
      <c r="E268" s="154"/>
      <c r="F268" s="19"/>
      <c r="G268" s="56"/>
      <c r="H268" s="154"/>
      <c r="I268" s="19"/>
      <c r="J268" s="56"/>
      <c r="K268" s="138"/>
    </row>
    <row r="269" spans="1:11" ht="12" customHeight="1">
      <c r="A269" s="306"/>
      <c r="B269" s="81" t="s">
        <v>5</v>
      </c>
      <c r="C269" s="17">
        <f>SUM(C270:C271)</f>
        <v>16300</v>
      </c>
      <c r="D269" s="55">
        <f>SUM(D270:D271)</f>
        <v>16226</v>
      </c>
      <c r="E269" s="154">
        <f t="shared" si="39"/>
        <v>99.54601226993866</v>
      </c>
      <c r="F269" s="17">
        <f>SUM(F270:F271)</f>
        <v>16300</v>
      </c>
      <c r="G269" s="55">
        <f>SUM(G270:G271)</f>
        <v>16226</v>
      </c>
      <c r="H269" s="154">
        <f t="shared" si="40"/>
        <v>99.54601226993866</v>
      </c>
      <c r="I269" s="17"/>
      <c r="J269" s="55"/>
      <c r="K269" s="307"/>
    </row>
    <row r="270" spans="1:11" s="14" customFormat="1" ht="10.5" customHeight="1" hidden="1">
      <c r="A270" s="308"/>
      <c r="B270" s="82" t="s">
        <v>19</v>
      </c>
      <c r="C270" s="19"/>
      <c r="D270" s="56"/>
      <c r="E270" s="154"/>
      <c r="F270" s="19"/>
      <c r="G270" s="56"/>
      <c r="H270" s="154"/>
      <c r="I270" s="19"/>
      <c r="J270" s="56"/>
      <c r="K270" s="138"/>
    </row>
    <row r="271" spans="1:11" ht="11.25" customHeight="1">
      <c r="A271" s="306"/>
      <c r="B271" s="82" t="s">
        <v>6</v>
      </c>
      <c r="C271" s="28">
        <f aca="true" t="shared" si="41" ref="C271:D279">F271+I271</f>
        <v>16300</v>
      </c>
      <c r="D271" s="56">
        <f t="shared" si="41"/>
        <v>16226</v>
      </c>
      <c r="E271" s="154">
        <f t="shared" si="39"/>
        <v>99.54601226993866</v>
      </c>
      <c r="F271" s="19">
        <v>16300</v>
      </c>
      <c r="G271" s="56">
        <v>16226</v>
      </c>
      <c r="H271" s="154">
        <f t="shared" si="40"/>
        <v>99.54601226993866</v>
      </c>
      <c r="I271" s="19"/>
      <c r="J271" s="56"/>
      <c r="K271" s="138"/>
    </row>
    <row r="272" spans="1:11" ht="12">
      <c r="A272" s="312">
        <v>75421</v>
      </c>
      <c r="B272" s="97" t="s">
        <v>165</v>
      </c>
      <c r="C272" s="20">
        <f t="shared" si="41"/>
        <v>500000</v>
      </c>
      <c r="D272" s="58"/>
      <c r="E272" s="150"/>
      <c r="F272" s="20">
        <f>F273</f>
        <v>500000</v>
      </c>
      <c r="G272" s="58"/>
      <c r="H272" s="150"/>
      <c r="I272" s="20"/>
      <c r="J272" s="58"/>
      <c r="K272" s="140"/>
    </row>
    <row r="273" spans="1:11" ht="12.75">
      <c r="A273" s="332"/>
      <c r="B273" s="93" t="s">
        <v>8</v>
      </c>
      <c r="C273" s="168">
        <f t="shared" si="41"/>
        <v>500000</v>
      </c>
      <c r="D273" s="124"/>
      <c r="E273" s="176"/>
      <c r="F273" s="168">
        <f>F274</f>
        <v>500000</v>
      </c>
      <c r="G273" s="124"/>
      <c r="H273" s="176"/>
      <c r="I273" s="168"/>
      <c r="J273" s="124"/>
      <c r="K273" s="167"/>
    </row>
    <row r="274" spans="1:11" ht="11.25" customHeight="1">
      <c r="A274" s="327"/>
      <c r="B274" s="82" t="s">
        <v>9</v>
      </c>
      <c r="C274" s="28">
        <f t="shared" si="41"/>
        <v>500000</v>
      </c>
      <c r="D274" s="62"/>
      <c r="E274" s="155"/>
      <c r="F274" s="28">
        <v>500000</v>
      </c>
      <c r="G274" s="62"/>
      <c r="H274" s="155"/>
      <c r="I274" s="28"/>
      <c r="J274" s="62"/>
      <c r="K274" s="141"/>
    </row>
    <row r="275" spans="1:11" ht="12">
      <c r="A275" s="312">
        <v>75495</v>
      </c>
      <c r="B275" s="97" t="s">
        <v>15</v>
      </c>
      <c r="C275" s="20">
        <f t="shared" si="41"/>
        <v>15000</v>
      </c>
      <c r="D275" s="58"/>
      <c r="E275" s="150"/>
      <c r="F275" s="20">
        <f>F276</f>
        <v>15000</v>
      </c>
      <c r="G275" s="58"/>
      <c r="H275" s="150"/>
      <c r="I275" s="20"/>
      <c r="J275" s="58"/>
      <c r="K275" s="140"/>
    </row>
    <row r="276" spans="1:11" ht="12.75">
      <c r="A276" s="332"/>
      <c r="B276" s="93" t="s">
        <v>8</v>
      </c>
      <c r="C276" s="168">
        <f t="shared" si="41"/>
        <v>15000</v>
      </c>
      <c r="D276" s="124"/>
      <c r="E276" s="176"/>
      <c r="F276" s="168">
        <f>F277</f>
        <v>15000</v>
      </c>
      <c r="G276" s="124"/>
      <c r="H276" s="176"/>
      <c r="I276" s="168"/>
      <c r="J276" s="124"/>
      <c r="K276" s="167"/>
    </row>
    <row r="277" spans="1:11" ht="11.25" customHeight="1">
      <c r="A277" s="327"/>
      <c r="B277" s="92" t="s">
        <v>9</v>
      </c>
      <c r="C277" s="28">
        <f t="shared" si="41"/>
        <v>15000</v>
      </c>
      <c r="D277" s="62"/>
      <c r="E277" s="155"/>
      <c r="F277" s="28">
        <v>15000</v>
      </c>
      <c r="G277" s="62"/>
      <c r="H277" s="155"/>
      <c r="I277" s="28"/>
      <c r="J277" s="62"/>
      <c r="K277" s="141"/>
    </row>
    <row r="278" spans="1:11" s="11" customFormat="1" ht="114" customHeight="1" thickBot="1">
      <c r="A278" s="352">
        <v>756</v>
      </c>
      <c r="B278" s="286" t="s">
        <v>62</v>
      </c>
      <c r="C278" s="39">
        <f t="shared" si="41"/>
        <v>607000</v>
      </c>
      <c r="D278" s="70">
        <f t="shared" si="41"/>
        <v>545091</v>
      </c>
      <c r="E278" s="267">
        <f t="shared" si="39"/>
        <v>89.800823723229</v>
      </c>
      <c r="F278" s="39">
        <f>F279</f>
        <v>607000</v>
      </c>
      <c r="G278" s="70">
        <f>G279</f>
        <v>545091</v>
      </c>
      <c r="H278" s="267">
        <f t="shared" si="40"/>
        <v>89.800823723229</v>
      </c>
      <c r="I278" s="39"/>
      <c r="J278" s="70"/>
      <c r="K278" s="305"/>
    </row>
    <row r="279" spans="1:11" ht="34.5" customHeight="1" thickTop="1">
      <c r="A279" s="324">
        <v>75647</v>
      </c>
      <c r="B279" s="96" t="s">
        <v>63</v>
      </c>
      <c r="C279" s="32">
        <f t="shared" si="41"/>
        <v>607000</v>
      </c>
      <c r="D279" s="66">
        <f t="shared" si="41"/>
        <v>545091</v>
      </c>
      <c r="E279" s="148">
        <f t="shared" si="39"/>
        <v>89.800823723229</v>
      </c>
      <c r="F279" s="32">
        <f>F280</f>
        <v>607000</v>
      </c>
      <c r="G279" s="66">
        <f>G280</f>
        <v>545091</v>
      </c>
      <c r="H279" s="148">
        <f>G279/F279*100</f>
        <v>89.800823723229</v>
      </c>
      <c r="I279" s="32"/>
      <c r="J279" s="66"/>
      <c r="K279" s="143"/>
    </row>
    <row r="280" spans="1:11" s="16" customFormat="1" ht="12.75">
      <c r="A280" s="332"/>
      <c r="B280" s="101" t="s">
        <v>8</v>
      </c>
      <c r="C280" s="168">
        <f>SUM(C281:C282)</f>
        <v>607000</v>
      </c>
      <c r="D280" s="124">
        <f>SUM(D281:D282)</f>
        <v>545091</v>
      </c>
      <c r="E280" s="176">
        <f t="shared" si="39"/>
        <v>89.800823723229</v>
      </c>
      <c r="F280" s="168">
        <f>SUM(F281:F282)</f>
        <v>607000</v>
      </c>
      <c r="G280" s="124">
        <f>SUM(G281:G282)</f>
        <v>545091</v>
      </c>
      <c r="H280" s="176">
        <f t="shared" si="40"/>
        <v>89.800823723229</v>
      </c>
      <c r="I280" s="168"/>
      <c r="J280" s="124"/>
      <c r="K280" s="167"/>
    </row>
    <row r="281" spans="1:11" s="14" customFormat="1" ht="21.75" customHeight="1">
      <c r="A281" s="308"/>
      <c r="B281" s="85" t="s">
        <v>149</v>
      </c>
      <c r="C281" s="19">
        <f aca="true" t="shared" si="42" ref="C281:D285">F281+I281</f>
        <v>228000</v>
      </c>
      <c r="D281" s="56">
        <f t="shared" si="42"/>
        <v>188519</v>
      </c>
      <c r="E281" s="154">
        <f t="shared" si="39"/>
        <v>82.68377192982456</v>
      </c>
      <c r="F281" s="19">
        <v>228000</v>
      </c>
      <c r="G281" s="56">
        <v>188519</v>
      </c>
      <c r="H281" s="154">
        <f t="shared" si="40"/>
        <v>82.68377192982456</v>
      </c>
      <c r="I281" s="19"/>
      <c r="J281" s="56"/>
      <c r="K281" s="138"/>
    </row>
    <row r="282" spans="1:11" s="14" customFormat="1" ht="12" customHeight="1" thickBot="1">
      <c r="A282" s="308"/>
      <c r="B282" s="82" t="s">
        <v>9</v>
      </c>
      <c r="C282" s="19">
        <f t="shared" si="42"/>
        <v>379000</v>
      </c>
      <c r="D282" s="56">
        <f t="shared" si="42"/>
        <v>356572</v>
      </c>
      <c r="E282" s="154">
        <f t="shared" si="39"/>
        <v>94.08232189973614</v>
      </c>
      <c r="F282" s="19">
        <v>379000</v>
      </c>
      <c r="G282" s="56">
        <v>356572</v>
      </c>
      <c r="H282" s="154">
        <f t="shared" si="40"/>
        <v>94.08232189973614</v>
      </c>
      <c r="I282" s="19"/>
      <c r="J282" s="56"/>
      <c r="K282" s="138"/>
    </row>
    <row r="283" spans="1:11" s="11" customFormat="1" ht="27" customHeight="1" thickBot="1" thickTop="1">
      <c r="A283" s="311">
        <v>757</v>
      </c>
      <c r="B283" s="80" t="s">
        <v>64</v>
      </c>
      <c r="C283" s="10">
        <f t="shared" si="42"/>
        <v>3103000</v>
      </c>
      <c r="D283" s="54">
        <f t="shared" si="42"/>
        <v>2473971</v>
      </c>
      <c r="E283" s="152">
        <f t="shared" si="39"/>
        <v>79.72835965194972</v>
      </c>
      <c r="F283" s="10">
        <f aca="true" t="shared" si="43" ref="F283:G285">F284</f>
        <v>3103000</v>
      </c>
      <c r="G283" s="54">
        <f t="shared" si="43"/>
        <v>2473971</v>
      </c>
      <c r="H283" s="152">
        <f t="shared" si="40"/>
        <v>79.72835965194972</v>
      </c>
      <c r="I283" s="10"/>
      <c r="J283" s="54"/>
      <c r="K283" s="137"/>
    </row>
    <row r="284" spans="1:11" ht="39" customHeight="1" thickTop="1">
      <c r="A284" s="312">
        <v>75702</v>
      </c>
      <c r="B284" s="97" t="s">
        <v>65</v>
      </c>
      <c r="C284" s="20">
        <f t="shared" si="42"/>
        <v>3103000</v>
      </c>
      <c r="D284" s="58">
        <f t="shared" si="42"/>
        <v>2473971</v>
      </c>
      <c r="E284" s="148">
        <f t="shared" si="39"/>
        <v>79.72835965194972</v>
      </c>
      <c r="F284" s="20">
        <f t="shared" si="43"/>
        <v>3103000</v>
      </c>
      <c r="G284" s="58">
        <f t="shared" si="43"/>
        <v>2473971</v>
      </c>
      <c r="H284" s="148">
        <f t="shared" si="40"/>
        <v>79.72835965194972</v>
      </c>
      <c r="I284" s="20"/>
      <c r="J284" s="58"/>
      <c r="K284" s="140"/>
    </row>
    <row r="285" spans="1:11" ht="11.25" customHeight="1">
      <c r="A285" s="306"/>
      <c r="B285" s="84" t="s">
        <v>8</v>
      </c>
      <c r="C285" s="17">
        <f t="shared" si="42"/>
        <v>3103000</v>
      </c>
      <c r="D285" s="55">
        <f t="shared" si="42"/>
        <v>2473971</v>
      </c>
      <c r="E285" s="211">
        <f t="shared" si="39"/>
        <v>79.72835965194972</v>
      </c>
      <c r="F285" s="17">
        <f t="shared" si="43"/>
        <v>3103000</v>
      </c>
      <c r="G285" s="55">
        <f t="shared" si="43"/>
        <v>2473971</v>
      </c>
      <c r="H285" s="211">
        <f t="shared" si="40"/>
        <v>79.72835965194972</v>
      </c>
      <c r="I285" s="17"/>
      <c r="J285" s="55"/>
      <c r="K285" s="307"/>
    </row>
    <row r="286" spans="1:11" ht="12.75" customHeight="1" thickBot="1">
      <c r="A286" s="306"/>
      <c r="B286" s="85" t="s">
        <v>66</v>
      </c>
      <c r="C286" s="19">
        <f>F286</f>
        <v>3103000</v>
      </c>
      <c r="D286" s="56">
        <f>G286</f>
        <v>2473971</v>
      </c>
      <c r="E286" s="186">
        <f t="shared" si="39"/>
        <v>79.72835965194972</v>
      </c>
      <c r="F286" s="19">
        <v>3103000</v>
      </c>
      <c r="G286" s="56">
        <v>2473971</v>
      </c>
      <c r="H286" s="186">
        <f t="shared" si="40"/>
        <v>79.72835965194972</v>
      </c>
      <c r="I286" s="19"/>
      <c r="J286" s="56"/>
      <c r="K286" s="138"/>
    </row>
    <row r="287" spans="1:11" s="33" customFormat="1" ht="27" customHeight="1" thickBot="1" thickTop="1">
      <c r="A287" s="311">
        <v>758</v>
      </c>
      <c r="B287" s="80" t="s">
        <v>67</v>
      </c>
      <c r="C287" s="10">
        <f>F287+I287</f>
        <v>3630664</v>
      </c>
      <c r="D287" s="54">
        <f>G287+J287</f>
        <v>1543618</v>
      </c>
      <c r="E287" s="152">
        <f t="shared" si="39"/>
        <v>42.51613478966933</v>
      </c>
      <c r="F287" s="10">
        <f>F288+F293</f>
        <v>3630664</v>
      </c>
      <c r="G287" s="54">
        <f>G288+G293</f>
        <v>1543618</v>
      </c>
      <c r="H287" s="152">
        <f t="shared" si="40"/>
        <v>42.51613478966933</v>
      </c>
      <c r="I287" s="10"/>
      <c r="J287" s="54"/>
      <c r="K287" s="137"/>
    </row>
    <row r="288" spans="1:11" ht="16.5" customHeight="1" thickTop="1">
      <c r="A288" s="339">
        <v>75818</v>
      </c>
      <c r="B288" s="100" t="s">
        <v>68</v>
      </c>
      <c r="C288" s="35">
        <f>C289+C291</f>
        <v>2087046</v>
      </c>
      <c r="D288" s="68"/>
      <c r="E288" s="155"/>
      <c r="F288" s="35">
        <f>F289+F291</f>
        <v>2087046</v>
      </c>
      <c r="G288" s="68"/>
      <c r="H288" s="155"/>
      <c r="I288" s="35"/>
      <c r="J288" s="68"/>
      <c r="K288" s="340"/>
    </row>
    <row r="289" spans="1:11" ht="14.25" customHeight="1">
      <c r="A289" s="306"/>
      <c r="B289" s="84" t="s">
        <v>8</v>
      </c>
      <c r="C289" s="17">
        <f>C290</f>
        <v>1988993</v>
      </c>
      <c r="D289" s="55"/>
      <c r="E289" s="225"/>
      <c r="F289" s="17">
        <f>F290</f>
        <v>1988993</v>
      </c>
      <c r="G289" s="55"/>
      <c r="H289" s="225"/>
      <c r="I289" s="17"/>
      <c r="J289" s="55"/>
      <c r="K289" s="307"/>
    </row>
    <row r="290" spans="1:11" ht="12.75" customHeight="1">
      <c r="A290" s="306"/>
      <c r="B290" s="85" t="s">
        <v>9</v>
      </c>
      <c r="C290" s="19">
        <f aca="true" t="shared" si="44" ref="C290:C298">F290+I290</f>
        <v>1988993</v>
      </c>
      <c r="D290" s="56"/>
      <c r="E290" s="186"/>
      <c r="F290" s="19">
        <v>1988993</v>
      </c>
      <c r="G290" s="56"/>
      <c r="H290" s="186"/>
      <c r="I290" s="19"/>
      <c r="J290" s="56"/>
      <c r="K290" s="138"/>
    </row>
    <row r="291" spans="1:11" ht="12.75" customHeight="1">
      <c r="A291" s="306"/>
      <c r="B291" s="81" t="s">
        <v>71</v>
      </c>
      <c r="C291" s="162">
        <f>F291+I291</f>
        <v>98053</v>
      </c>
      <c r="D291" s="122"/>
      <c r="E291" s="178"/>
      <c r="F291" s="162">
        <f>F292</f>
        <v>98053</v>
      </c>
      <c r="G291" s="122"/>
      <c r="H291" s="178"/>
      <c r="I291" s="17"/>
      <c r="J291" s="55"/>
      <c r="K291" s="307"/>
    </row>
    <row r="292" spans="1:11" s="14" customFormat="1" ht="12" customHeight="1">
      <c r="A292" s="308"/>
      <c r="B292" s="82" t="s">
        <v>19</v>
      </c>
      <c r="C292" s="19">
        <f>F292+I292</f>
        <v>98053</v>
      </c>
      <c r="D292" s="56"/>
      <c r="E292" s="154"/>
      <c r="F292" s="19">
        <v>98053</v>
      </c>
      <c r="G292" s="56"/>
      <c r="H292" s="154"/>
      <c r="I292" s="19"/>
      <c r="J292" s="56"/>
      <c r="K292" s="138"/>
    </row>
    <row r="293" spans="1:11" ht="34.5" customHeight="1">
      <c r="A293" s="312">
        <v>75832</v>
      </c>
      <c r="B293" s="97" t="s">
        <v>69</v>
      </c>
      <c r="C293" s="20">
        <f t="shared" si="44"/>
        <v>1543618</v>
      </c>
      <c r="D293" s="58">
        <f aca="true" t="shared" si="45" ref="D293:D298">G293+J293</f>
        <v>1543618</v>
      </c>
      <c r="E293" s="150">
        <f>D293/C293*100</f>
        <v>100</v>
      </c>
      <c r="F293" s="20">
        <f>F294</f>
        <v>1543618</v>
      </c>
      <c r="G293" s="58">
        <f>G294</f>
        <v>1543618</v>
      </c>
      <c r="H293" s="150">
        <f t="shared" si="40"/>
        <v>100</v>
      </c>
      <c r="I293" s="20"/>
      <c r="J293" s="58"/>
      <c r="K293" s="140"/>
    </row>
    <row r="294" spans="1:11" ht="12">
      <c r="A294" s="306"/>
      <c r="B294" s="84" t="s">
        <v>8</v>
      </c>
      <c r="C294" s="17">
        <f t="shared" si="44"/>
        <v>1543618</v>
      </c>
      <c r="D294" s="55">
        <f t="shared" si="45"/>
        <v>1543618</v>
      </c>
      <c r="E294" s="145">
        <f t="shared" si="39"/>
        <v>100</v>
      </c>
      <c r="F294" s="17">
        <f>F295</f>
        <v>1543618</v>
      </c>
      <c r="G294" s="55">
        <f>G295</f>
        <v>1543618</v>
      </c>
      <c r="H294" s="145">
        <f t="shared" si="40"/>
        <v>100</v>
      </c>
      <c r="I294" s="17"/>
      <c r="J294" s="55"/>
      <c r="K294" s="307"/>
    </row>
    <row r="295" spans="1:11" ht="14.25" customHeight="1" thickBot="1">
      <c r="A295" s="306"/>
      <c r="B295" s="85" t="s">
        <v>9</v>
      </c>
      <c r="C295" s="19">
        <f t="shared" si="44"/>
        <v>1543618</v>
      </c>
      <c r="D295" s="56">
        <f t="shared" si="45"/>
        <v>1543618</v>
      </c>
      <c r="E295" s="154">
        <f t="shared" si="39"/>
        <v>100</v>
      </c>
      <c r="F295" s="19">
        <v>1543618</v>
      </c>
      <c r="G295" s="56">
        <v>1543618</v>
      </c>
      <c r="H295" s="154">
        <f t="shared" si="40"/>
        <v>100</v>
      </c>
      <c r="I295" s="19"/>
      <c r="J295" s="56"/>
      <c r="K295" s="138"/>
    </row>
    <row r="296" spans="1:11" s="11" customFormat="1" ht="27" thickBot="1" thickTop="1">
      <c r="A296" s="311">
        <v>801</v>
      </c>
      <c r="B296" s="80" t="s">
        <v>70</v>
      </c>
      <c r="C296" s="10">
        <f t="shared" si="44"/>
        <v>121291237</v>
      </c>
      <c r="D296" s="54">
        <f t="shared" si="45"/>
        <v>120558423</v>
      </c>
      <c r="E296" s="152">
        <f t="shared" si="39"/>
        <v>99.39582279963061</v>
      </c>
      <c r="F296" s="10">
        <f>F297+F303</f>
        <v>121284137</v>
      </c>
      <c r="G296" s="54">
        <f>G297+G303</f>
        <v>120551323</v>
      </c>
      <c r="H296" s="152">
        <f t="shared" si="40"/>
        <v>99.3957874309647</v>
      </c>
      <c r="I296" s="10">
        <f>I297+I303</f>
        <v>7100</v>
      </c>
      <c r="J296" s="54">
        <f>J297+J303</f>
        <v>7100</v>
      </c>
      <c r="K296" s="152">
        <f>J296/I296*100</f>
        <v>100</v>
      </c>
    </row>
    <row r="297" spans="1:11" s="11" customFormat="1" ht="13.5" thickTop="1">
      <c r="A297" s="317"/>
      <c r="B297" s="98" t="s">
        <v>8</v>
      </c>
      <c r="C297" s="24">
        <f t="shared" si="44"/>
        <v>114849730</v>
      </c>
      <c r="D297" s="60">
        <f t="shared" si="45"/>
        <v>114608534</v>
      </c>
      <c r="E297" s="147">
        <f t="shared" si="39"/>
        <v>99.78998992857885</v>
      </c>
      <c r="F297" s="24">
        <f>SUM(F298:F300)</f>
        <v>114842630</v>
      </c>
      <c r="G297" s="60">
        <f>SUM(G298:G300)</f>
        <v>114601434</v>
      </c>
      <c r="H297" s="147">
        <f t="shared" si="40"/>
        <v>99.78997694497244</v>
      </c>
      <c r="I297" s="24">
        <f>SUM(I298:I300)</f>
        <v>7100</v>
      </c>
      <c r="J297" s="60">
        <f>SUM(J298:J300)</f>
        <v>7100</v>
      </c>
      <c r="K297" s="147">
        <f>J297/I297*100</f>
        <v>100</v>
      </c>
    </row>
    <row r="298" spans="1:11" s="31" customFormat="1" ht="24">
      <c r="A298" s="319"/>
      <c r="B298" s="85" t="s">
        <v>149</v>
      </c>
      <c r="C298" s="19">
        <f t="shared" si="44"/>
        <v>77161339</v>
      </c>
      <c r="D298" s="56">
        <f t="shared" si="45"/>
        <v>77136963</v>
      </c>
      <c r="E298" s="154">
        <f t="shared" si="39"/>
        <v>99.96840905002958</v>
      </c>
      <c r="F298" s="19">
        <f>F310+F319+F327+F343+F348+F357+F369+F378+F383+F392+F399+F404+F412+F417+F362</f>
        <v>77161339</v>
      </c>
      <c r="G298" s="56">
        <f>G310+G319+G327+G343+G348+G357+G369+G378+G383+G392+G399+G404+G412+G417+G362</f>
        <v>77136963</v>
      </c>
      <c r="H298" s="154">
        <f t="shared" si="40"/>
        <v>99.96840905002958</v>
      </c>
      <c r="I298" s="19"/>
      <c r="J298" s="56"/>
      <c r="K298" s="138"/>
    </row>
    <row r="299" spans="1:11" s="31" customFormat="1" ht="12">
      <c r="A299" s="319"/>
      <c r="B299" s="85" t="s">
        <v>28</v>
      </c>
      <c r="C299" s="19">
        <f aca="true" t="shared" si="46" ref="C299:D309">F299+I299</f>
        <v>19753515</v>
      </c>
      <c r="D299" s="56">
        <f t="shared" si="46"/>
        <v>19751472</v>
      </c>
      <c r="E299" s="154">
        <f t="shared" si="39"/>
        <v>99.98965753689913</v>
      </c>
      <c r="F299" s="196">
        <f>F311+F328+F335+F349+F370+F384+F413+F418</f>
        <v>19753515</v>
      </c>
      <c r="G299" s="56">
        <f>G311+G328+G335+G349+G370+G384+G413+G418</f>
        <v>19751472</v>
      </c>
      <c r="H299" s="154">
        <f t="shared" si="40"/>
        <v>99.98965753689913</v>
      </c>
      <c r="I299" s="19"/>
      <c r="J299" s="56"/>
      <c r="K299" s="138"/>
    </row>
    <row r="300" spans="1:11" s="31" customFormat="1" ht="12">
      <c r="A300" s="319"/>
      <c r="B300" s="85" t="s">
        <v>9</v>
      </c>
      <c r="C300" s="19">
        <f t="shared" si="46"/>
        <v>17934876</v>
      </c>
      <c r="D300" s="56">
        <f t="shared" si="46"/>
        <v>17720099</v>
      </c>
      <c r="E300" s="154">
        <f t="shared" si="39"/>
        <v>98.80246175105978</v>
      </c>
      <c r="F300" s="19">
        <f>F312+F320+F329+F344+F350+F358+F371+F379+F385+F393+F400+F405+F414+F419+F363</f>
        <v>17927776</v>
      </c>
      <c r="G300" s="56">
        <f>G312+G320+G329+G344+G350+G358+G371+G379+G385+G393+G400+G405+G414+G419+G363</f>
        <v>17712999</v>
      </c>
      <c r="H300" s="154">
        <f t="shared" si="40"/>
        <v>98.80198748578741</v>
      </c>
      <c r="I300" s="19">
        <f>I419</f>
        <v>7100</v>
      </c>
      <c r="J300" s="56">
        <f>J419</f>
        <v>7100</v>
      </c>
      <c r="K300" s="138"/>
    </row>
    <row r="301" spans="1:11" s="208" customFormat="1" ht="11.25">
      <c r="A301" s="320"/>
      <c r="B301" s="113" t="s">
        <v>34</v>
      </c>
      <c r="C301" s="201">
        <f t="shared" si="46"/>
        <v>775340</v>
      </c>
      <c r="D301" s="202">
        <f t="shared" si="46"/>
        <v>774781</v>
      </c>
      <c r="E301" s="207">
        <f t="shared" si="39"/>
        <v>99.9279025975701</v>
      </c>
      <c r="F301" s="201">
        <f>F313+F321+F345+F351+F359+F372+F380+F386+F401+F406+F420+F330+F364</f>
        <v>775340</v>
      </c>
      <c r="G301" s="202">
        <f>G313+G321+G345+G351+G359+G372+G380+G386+G401+G406+G420+G330+G364</f>
        <v>774781</v>
      </c>
      <c r="H301" s="207">
        <f t="shared" si="40"/>
        <v>99.9279025975701</v>
      </c>
      <c r="I301" s="201"/>
      <c r="J301" s="202"/>
      <c r="K301" s="316"/>
    </row>
    <row r="302" spans="1:11" s="36" customFormat="1" ht="34.5" customHeight="1">
      <c r="A302" s="315"/>
      <c r="B302" s="102" t="s">
        <v>169</v>
      </c>
      <c r="C302" s="244">
        <f t="shared" si="46"/>
        <v>7100</v>
      </c>
      <c r="D302" s="245">
        <f t="shared" si="46"/>
        <v>7100</v>
      </c>
      <c r="E302" s="246">
        <f t="shared" si="39"/>
        <v>100</v>
      </c>
      <c r="F302" s="247"/>
      <c r="G302" s="245"/>
      <c r="H302" s="246"/>
      <c r="I302" s="244">
        <f>I421</f>
        <v>7100</v>
      </c>
      <c r="J302" s="245">
        <f>I421</f>
        <v>7100</v>
      </c>
      <c r="K302" s="316"/>
    </row>
    <row r="303" spans="1:11" s="11" customFormat="1" ht="12.75">
      <c r="A303" s="317"/>
      <c r="B303" s="87" t="s">
        <v>71</v>
      </c>
      <c r="C303" s="24">
        <f t="shared" si="46"/>
        <v>6441507</v>
      </c>
      <c r="D303" s="60">
        <f t="shared" si="46"/>
        <v>5949889</v>
      </c>
      <c r="E303" s="147">
        <f t="shared" si="39"/>
        <v>92.36796606756774</v>
      </c>
      <c r="F303" s="24">
        <f>F304+F306</f>
        <v>6441507</v>
      </c>
      <c r="G303" s="60">
        <f>G304+G306</f>
        <v>5949889</v>
      </c>
      <c r="H303" s="147">
        <f t="shared" si="40"/>
        <v>92.36796606756774</v>
      </c>
      <c r="I303" s="24"/>
      <c r="J303" s="60"/>
      <c r="K303" s="314"/>
    </row>
    <row r="304" spans="1:11" s="31" customFormat="1" ht="12">
      <c r="A304" s="319"/>
      <c r="B304" s="82" t="s">
        <v>19</v>
      </c>
      <c r="C304" s="19">
        <f t="shared" si="46"/>
        <v>6280379</v>
      </c>
      <c r="D304" s="56">
        <f t="shared" si="46"/>
        <v>5788765</v>
      </c>
      <c r="E304" s="154">
        <f t="shared" si="39"/>
        <v>92.17222400113114</v>
      </c>
      <c r="F304" s="19">
        <f>F315+F353+F374+F408+F423+F323+F388+F366+F337</f>
        <v>6280379</v>
      </c>
      <c r="G304" s="56">
        <f>G315+G353+G374+G408+G423+G323+G388+G366+G337</f>
        <v>5788765</v>
      </c>
      <c r="H304" s="154">
        <f t="shared" si="40"/>
        <v>92.17222400113114</v>
      </c>
      <c r="I304" s="19"/>
      <c r="J304" s="56"/>
      <c r="K304" s="138"/>
    </row>
    <row r="305" spans="1:11" s="208" customFormat="1" ht="11.25">
      <c r="A305" s="320"/>
      <c r="B305" s="113" t="s">
        <v>162</v>
      </c>
      <c r="C305" s="201">
        <f>F305+I305</f>
        <v>860000</v>
      </c>
      <c r="D305" s="202">
        <f>G305+J305</f>
        <v>860000</v>
      </c>
      <c r="E305" s="207"/>
      <c r="F305" s="201">
        <f>F338</f>
        <v>860000</v>
      </c>
      <c r="G305" s="202">
        <f>G338</f>
        <v>860000</v>
      </c>
      <c r="H305" s="207">
        <f t="shared" si="40"/>
        <v>100</v>
      </c>
      <c r="I305" s="201"/>
      <c r="J305" s="202"/>
      <c r="K305" s="316"/>
    </row>
    <row r="306" spans="1:11" s="31" customFormat="1" ht="12">
      <c r="A306" s="319"/>
      <c r="B306" s="82" t="s">
        <v>6</v>
      </c>
      <c r="C306" s="19">
        <f t="shared" si="46"/>
        <v>161128</v>
      </c>
      <c r="D306" s="56">
        <f t="shared" si="46"/>
        <v>161124</v>
      </c>
      <c r="E306" s="154">
        <f t="shared" si="39"/>
        <v>99.99751750161361</v>
      </c>
      <c r="F306" s="19">
        <f>F316+F354+F389+F425+F324+F339+F375+F409</f>
        <v>161128</v>
      </c>
      <c r="G306" s="56">
        <f>G316+G354+G389+G425+G324+G339+G375+G409</f>
        <v>161124</v>
      </c>
      <c r="H306" s="154">
        <f t="shared" si="40"/>
        <v>99.99751750161361</v>
      </c>
      <c r="I306" s="19"/>
      <c r="J306" s="56"/>
      <c r="K306" s="138"/>
    </row>
    <row r="307" spans="1:11" s="208" customFormat="1" ht="12" thickBot="1">
      <c r="A307" s="351"/>
      <c r="B307" s="216" t="s">
        <v>162</v>
      </c>
      <c r="C307" s="217">
        <f>F307+I307</f>
        <v>18000</v>
      </c>
      <c r="D307" s="218">
        <f>G307+J307</f>
        <v>18000</v>
      </c>
      <c r="E307" s="219"/>
      <c r="F307" s="217">
        <f>F340</f>
        <v>18000</v>
      </c>
      <c r="G307" s="218">
        <f>G340</f>
        <v>18000</v>
      </c>
      <c r="H307" s="219">
        <f t="shared" si="40"/>
        <v>100</v>
      </c>
      <c r="I307" s="217"/>
      <c r="J307" s="218"/>
      <c r="K307" s="347"/>
    </row>
    <row r="308" spans="1:11" ht="13.5" customHeight="1" thickTop="1">
      <c r="A308" s="324">
        <v>80101</v>
      </c>
      <c r="B308" s="96" t="s">
        <v>72</v>
      </c>
      <c r="C308" s="32">
        <f t="shared" si="46"/>
        <v>31928295</v>
      </c>
      <c r="D308" s="66">
        <f t="shared" si="46"/>
        <v>31484467</v>
      </c>
      <c r="E308" s="148">
        <f t="shared" si="39"/>
        <v>98.60992264071727</v>
      </c>
      <c r="F308" s="32">
        <f>F309+F314</f>
        <v>31928295</v>
      </c>
      <c r="G308" s="66">
        <f>G309+G314</f>
        <v>31484467</v>
      </c>
      <c r="H308" s="182">
        <f t="shared" si="40"/>
        <v>98.60992264071727</v>
      </c>
      <c r="I308" s="32"/>
      <c r="J308" s="66"/>
      <c r="K308" s="143"/>
    </row>
    <row r="309" spans="1:11" ht="11.25" customHeight="1">
      <c r="A309" s="306"/>
      <c r="B309" s="84" t="s">
        <v>8</v>
      </c>
      <c r="C309" s="162">
        <f t="shared" si="46"/>
        <v>30056722</v>
      </c>
      <c r="D309" s="122">
        <f t="shared" si="46"/>
        <v>30043716</v>
      </c>
      <c r="E309" s="176">
        <f t="shared" si="39"/>
        <v>99.95672848156894</v>
      </c>
      <c r="F309" s="162">
        <f>SUM(F310:F312)</f>
        <v>30056722</v>
      </c>
      <c r="G309" s="122">
        <f>SUM(G310:G312)</f>
        <v>30043716</v>
      </c>
      <c r="H309" s="176">
        <f t="shared" si="40"/>
        <v>99.95672848156894</v>
      </c>
      <c r="I309" s="17"/>
      <c r="J309" s="55"/>
      <c r="K309" s="307"/>
    </row>
    <row r="310" spans="1:11" ht="21.75" customHeight="1">
      <c r="A310" s="306"/>
      <c r="B310" s="85" t="s">
        <v>149</v>
      </c>
      <c r="C310" s="19">
        <f>F310+I310</f>
        <v>24339575</v>
      </c>
      <c r="D310" s="56">
        <f>G310+J310</f>
        <v>24335785</v>
      </c>
      <c r="E310" s="154">
        <f t="shared" si="39"/>
        <v>99.98442865169174</v>
      </c>
      <c r="F310" s="19">
        <v>24339575</v>
      </c>
      <c r="G310" s="56">
        <v>24335785</v>
      </c>
      <c r="H310" s="154">
        <f t="shared" si="40"/>
        <v>99.98442865169174</v>
      </c>
      <c r="I310" s="19"/>
      <c r="J310" s="56"/>
      <c r="K310" s="138"/>
    </row>
    <row r="311" spans="1:11" ht="10.5" customHeight="1">
      <c r="A311" s="306"/>
      <c r="B311" s="85" t="s">
        <v>28</v>
      </c>
      <c r="C311" s="19">
        <f aca="true" t="shared" si="47" ref="C311:D313">F311+I311</f>
        <v>718262</v>
      </c>
      <c r="D311" s="56">
        <f t="shared" si="47"/>
        <v>718262</v>
      </c>
      <c r="E311" s="154">
        <f t="shared" si="39"/>
        <v>100</v>
      </c>
      <c r="F311" s="19">
        <v>718262</v>
      </c>
      <c r="G311" s="56">
        <v>718262</v>
      </c>
      <c r="H311" s="154">
        <f t="shared" si="40"/>
        <v>100</v>
      </c>
      <c r="I311" s="19"/>
      <c r="J311" s="56"/>
      <c r="K311" s="138"/>
    </row>
    <row r="312" spans="1:11" ht="11.25" customHeight="1">
      <c r="A312" s="306"/>
      <c r="B312" s="85" t="s">
        <v>9</v>
      </c>
      <c r="C312" s="19">
        <f t="shared" si="47"/>
        <v>4998885</v>
      </c>
      <c r="D312" s="56">
        <f t="shared" si="47"/>
        <v>4989669</v>
      </c>
      <c r="E312" s="154">
        <f t="shared" si="39"/>
        <v>99.8156388874719</v>
      </c>
      <c r="F312" s="19">
        <v>4998885</v>
      </c>
      <c r="G312" s="56">
        <v>4989669</v>
      </c>
      <c r="H312" s="154">
        <f t="shared" si="40"/>
        <v>99.8156388874719</v>
      </c>
      <c r="I312" s="19"/>
      <c r="J312" s="56"/>
      <c r="K312" s="138"/>
    </row>
    <row r="313" spans="1:11" s="36" customFormat="1" ht="11.25" customHeight="1">
      <c r="A313" s="315"/>
      <c r="B313" s="113" t="s">
        <v>34</v>
      </c>
      <c r="C313" s="201">
        <f t="shared" si="47"/>
        <v>150100</v>
      </c>
      <c r="D313" s="202">
        <f t="shared" si="47"/>
        <v>149964</v>
      </c>
      <c r="E313" s="207">
        <f t="shared" si="39"/>
        <v>99.90939373750832</v>
      </c>
      <c r="F313" s="201">
        <v>150100</v>
      </c>
      <c r="G313" s="202">
        <v>149964</v>
      </c>
      <c r="H313" s="207">
        <f t="shared" si="40"/>
        <v>99.90939373750832</v>
      </c>
      <c r="I313" s="201"/>
      <c r="J313" s="202"/>
      <c r="K313" s="316"/>
    </row>
    <row r="314" spans="1:11" ht="10.5" customHeight="1">
      <c r="A314" s="306"/>
      <c r="B314" s="81" t="s">
        <v>71</v>
      </c>
      <c r="C314" s="162">
        <f aca="true" t="shared" si="48" ref="C314:D317">F314+I314</f>
        <v>1871573</v>
      </c>
      <c r="D314" s="122">
        <f t="shared" si="48"/>
        <v>1440751</v>
      </c>
      <c r="E314" s="178">
        <f t="shared" si="39"/>
        <v>76.98075362275476</v>
      </c>
      <c r="F314" s="162">
        <f>SUM(F315:F316)</f>
        <v>1871573</v>
      </c>
      <c r="G314" s="122">
        <f>SUM(G315:G316)</f>
        <v>1440751</v>
      </c>
      <c r="H314" s="178">
        <f t="shared" si="40"/>
        <v>76.98075362275476</v>
      </c>
      <c r="I314" s="17"/>
      <c r="J314" s="55"/>
      <c r="K314" s="307"/>
    </row>
    <row r="315" spans="1:11" s="14" customFormat="1" ht="12" customHeight="1">
      <c r="A315" s="308"/>
      <c r="B315" s="82" t="s">
        <v>19</v>
      </c>
      <c r="C315" s="19">
        <f t="shared" si="48"/>
        <v>1848973</v>
      </c>
      <c r="D315" s="56">
        <f t="shared" si="48"/>
        <v>1418154</v>
      </c>
      <c r="E315" s="154">
        <f t="shared" si="39"/>
        <v>76.69955158890909</v>
      </c>
      <c r="F315" s="19">
        <v>1848973</v>
      </c>
      <c r="G315" s="56">
        <v>1418154</v>
      </c>
      <c r="H315" s="154">
        <f t="shared" si="40"/>
        <v>76.69955158890909</v>
      </c>
      <c r="I315" s="19"/>
      <c r="J315" s="56"/>
      <c r="K315" s="138"/>
    </row>
    <row r="316" spans="1:11" s="14" customFormat="1" ht="12" customHeight="1">
      <c r="A316" s="337"/>
      <c r="B316" s="92" t="s">
        <v>6</v>
      </c>
      <c r="C316" s="28">
        <f t="shared" si="48"/>
        <v>22600</v>
      </c>
      <c r="D316" s="62">
        <f t="shared" si="48"/>
        <v>22597</v>
      </c>
      <c r="E316" s="155">
        <f t="shared" si="39"/>
        <v>99.98672566371681</v>
      </c>
      <c r="F316" s="28">
        <v>22600</v>
      </c>
      <c r="G316" s="62">
        <v>22597</v>
      </c>
      <c r="H316" s="155">
        <f t="shared" si="40"/>
        <v>99.98672566371681</v>
      </c>
      <c r="I316" s="28"/>
      <c r="J316" s="62"/>
      <c r="K316" s="141"/>
    </row>
    <row r="317" spans="1:11" s="16" customFormat="1" ht="24" customHeight="1">
      <c r="A317" s="312">
        <v>80102</v>
      </c>
      <c r="B317" s="97" t="s">
        <v>73</v>
      </c>
      <c r="C317" s="40">
        <f t="shared" si="48"/>
        <v>2361720</v>
      </c>
      <c r="D317" s="72">
        <f t="shared" si="48"/>
        <v>2361052</v>
      </c>
      <c r="E317" s="150">
        <f t="shared" si="39"/>
        <v>99.97171552935995</v>
      </c>
      <c r="F317" s="40">
        <f>F318+F322</f>
        <v>2361720</v>
      </c>
      <c r="G317" s="72">
        <f>G318+G322</f>
        <v>2361052</v>
      </c>
      <c r="H317" s="150">
        <f t="shared" si="40"/>
        <v>99.97171552935995</v>
      </c>
      <c r="I317" s="40"/>
      <c r="J317" s="72"/>
      <c r="K317" s="353"/>
    </row>
    <row r="318" spans="1:11" ht="12" customHeight="1">
      <c r="A318" s="306"/>
      <c r="B318" s="84" t="s">
        <v>8</v>
      </c>
      <c r="C318" s="162">
        <f>SUM(C319:C320)</f>
        <v>2361720</v>
      </c>
      <c r="D318" s="122">
        <f>SUM(D319:D320)</f>
        <v>2361052</v>
      </c>
      <c r="E318" s="176">
        <f t="shared" si="39"/>
        <v>99.97171552935995</v>
      </c>
      <c r="F318" s="162">
        <f>SUM(F319:F320)</f>
        <v>2361720</v>
      </c>
      <c r="G318" s="122">
        <f>SUM(G319:G320)</f>
        <v>2361052</v>
      </c>
      <c r="H318" s="176">
        <f t="shared" si="40"/>
        <v>99.97171552935995</v>
      </c>
      <c r="I318" s="17"/>
      <c r="J318" s="55"/>
      <c r="K318" s="307"/>
    </row>
    <row r="319" spans="1:11" ht="21.75" customHeight="1">
      <c r="A319" s="306"/>
      <c r="B319" s="85" t="s">
        <v>149</v>
      </c>
      <c r="C319" s="19">
        <f aca="true" t="shared" si="49" ref="C319:D325">F319+I319</f>
        <v>2046640</v>
      </c>
      <c r="D319" s="56">
        <f t="shared" si="49"/>
        <v>2046640</v>
      </c>
      <c r="E319" s="154">
        <f t="shared" si="39"/>
        <v>100</v>
      </c>
      <c r="F319" s="19">
        <v>2046640</v>
      </c>
      <c r="G319" s="56">
        <v>2046640</v>
      </c>
      <c r="H319" s="154">
        <f t="shared" si="40"/>
        <v>100</v>
      </c>
      <c r="I319" s="19"/>
      <c r="J319" s="56"/>
      <c r="K319" s="138"/>
    </row>
    <row r="320" spans="1:11" ht="12">
      <c r="A320" s="306"/>
      <c r="B320" s="85" t="s">
        <v>9</v>
      </c>
      <c r="C320" s="19">
        <f t="shared" si="49"/>
        <v>315080</v>
      </c>
      <c r="D320" s="56">
        <f t="shared" si="49"/>
        <v>314412</v>
      </c>
      <c r="E320" s="154">
        <f t="shared" si="39"/>
        <v>99.78799035165672</v>
      </c>
      <c r="F320" s="19">
        <v>315080</v>
      </c>
      <c r="G320" s="56">
        <v>314412</v>
      </c>
      <c r="H320" s="154">
        <f t="shared" si="40"/>
        <v>99.78799035165672</v>
      </c>
      <c r="I320" s="19"/>
      <c r="J320" s="56"/>
      <c r="K320" s="138"/>
    </row>
    <row r="321" spans="1:11" s="36" customFormat="1" ht="11.25" customHeight="1">
      <c r="A321" s="315"/>
      <c r="B321" s="113" t="s">
        <v>34</v>
      </c>
      <c r="C321" s="201">
        <f t="shared" si="49"/>
        <v>3500</v>
      </c>
      <c r="D321" s="202">
        <f t="shared" si="49"/>
        <v>3500</v>
      </c>
      <c r="E321" s="207">
        <f t="shared" si="39"/>
        <v>100</v>
      </c>
      <c r="F321" s="201">
        <v>3500</v>
      </c>
      <c r="G321" s="202">
        <v>3500</v>
      </c>
      <c r="H321" s="207">
        <f t="shared" si="40"/>
        <v>100</v>
      </c>
      <c r="I321" s="201"/>
      <c r="J321" s="202"/>
      <c r="K321" s="316"/>
    </row>
    <row r="322" spans="1:11" ht="12.75" customHeight="1" hidden="1">
      <c r="A322" s="306"/>
      <c r="B322" s="81" t="s">
        <v>71</v>
      </c>
      <c r="C322" s="162">
        <f t="shared" si="49"/>
        <v>0</v>
      </c>
      <c r="D322" s="122">
        <f t="shared" si="49"/>
        <v>0</v>
      </c>
      <c r="E322" s="178" t="e">
        <f>D322/C322*100</f>
        <v>#DIV/0!</v>
      </c>
      <c r="F322" s="162">
        <f>SUM(F323:F324)</f>
        <v>0</v>
      </c>
      <c r="G322" s="122">
        <f>SUM(G323:G324)</f>
        <v>0</v>
      </c>
      <c r="H322" s="178" t="e">
        <f>G322/F322*100</f>
        <v>#DIV/0!</v>
      </c>
      <c r="I322" s="17"/>
      <c r="J322" s="55"/>
      <c r="K322" s="307"/>
    </row>
    <row r="323" spans="1:11" s="14" customFormat="1" ht="12" customHeight="1" hidden="1">
      <c r="A323" s="308"/>
      <c r="B323" s="82" t="s">
        <v>19</v>
      </c>
      <c r="C323" s="19">
        <f t="shared" si="49"/>
        <v>0</v>
      </c>
      <c r="D323" s="56">
        <f t="shared" si="49"/>
        <v>0</v>
      </c>
      <c r="E323" s="154" t="e">
        <f>D323/C323*100</f>
        <v>#DIV/0!</v>
      </c>
      <c r="F323" s="19"/>
      <c r="G323" s="56"/>
      <c r="H323" s="154"/>
      <c r="I323" s="19"/>
      <c r="J323" s="56"/>
      <c r="K323" s="138"/>
    </row>
    <row r="324" spans="1:11" s="14" customFormat="1" ht="12" customHeight="1" hidden="1">
      <c r="A324" s="337"/>
      <c r="B324" s="92" t="s">
        <v>6</v>
      </c>
      <c r="C324" s="19">
        <f t="shared" si="49"/>
        <v>0</v>
      </c>
      <c r="D324" s="56">
        <f t="shared" si="49"/>
        <v>0</v>
      </c>
      <c r="E324" s="155" t="e">
        <f>D324/C324*100</f>
        <v>#DIV/0!</v>
      </c>
      <c r="F324" s="19"/>
      <c r="G324" s="56"/>
      <c r="H324" s="155"/>
      <c r="I324" s="28"/>
      <c r="J324" s="62"/>
      <c r="K324" s="141"/>
    </row>
    <row r="325" spans="1:11" s="16" customFormat="1" ht="25.5" customHeight="1">
      <c r="A325" s="312">
        <v>80103</v>
      </c>
      <c r="B325" s="97" t="s">
        <v>74</v>
      </c>
      <c r="C325" s="40">
        <f t="shared" si="49"/>
        <v>818456</v>
      </c>
      <c r="D325" s="72">
        <f t="shared" si="49"/>
        <v>816703</v>
      </c>
      <c r="E325" s="150">
        <f t="shared" si="39"/>
        <v>99.785816219809</v>
      </c>
      <c r="F325" s="40">
        <f>F326</f>
        <v>818456</v>
      </c>
      <c r="G325" s="72">
        <f>G326</f>
        <v>816703</v>
      </c>
      <c r="H325" s="150">
        <f t="shared" si="40"/>
        <v>99.785816219809</v>
      </c>
      <c r="I325" s="40"/>
      <c r="J325" s="72"/>
      <c r="K325" s="353"/>
    </row>
    <row r="326" spans="1:11" ht="12.75">
      <c r="A326" s="306"/>
      <c r="B326" s="84" t="s">
        <v>8</v>
      </c>
      <c r="C326" s="162">
        <f>SUM(C327:C329)</f>
        <v>818456</v>
      </c>
      <c r="D326" s="122">
        <f>SUM(D327:D329)</f>
        <v>816703</v>
      </c>
      <c r="E326" s="176">
        <f t="shared" si="39"/>
        <v>99.785816219809</v>
      </c>
      <c r="F326" s="162">
        <f>SUM(F327:F329)</f>
        <v>818456</v>
      </c>
      <c r="G326" s="122">
        <f>SUM(G327:G329)</f>
        <v>816703</v>
      </c>
      <c r="H326" s="176">
        <f t="shared" si="40"/>
        <v>99.785816219809</v>
      </c>
      <c r="I326" s="17"/>
      <c r="J326" s="55"/>
      <c r="K326" s="307"/>
    </row>
    <row r="327" spans="1:11" ht="24">
      <c r="A327" s="306"/>
      <c r="B327" s="85" t="s">
        <v>149</v>
      </c>
      <c r="C327" s="19">
        <f aca="true" t="shared" si="50" ref="C327:D332">F327+I327</f>
        <v>666110</v>
      </c>
      <c r="D327" s="56">
        <f t="shared" si="50"/>
        <v>664652</v>
      </c>
      <c r="E327" s="154">
        <f t="shared" si="39"/>
        <v>99.78111723288946</v>
      </c>
      <c r="F327" s="19">
        <v>666110</v>
      </c>
      <c r="G327" s="56">
        <v>664652</v>
      </c>
      <c r="H327" s="154">
        <f t="shared" si="40"/>
        <v>99.78111723288946</v>
      </c>
      <c r="I327" s="19"/>
      <c r="J327" s="56"/>
      <c r="K327" s="138"/>
    </row>
    <row r="328" spans="1:11" ht="11.25" customHeight="1">
      <c r="A328" s="306"/>
      <c r="B328" s="85" t="s">
        <v>28</v>
      </c>
      <c r="C328" s="19">
        <f t="shared" si="50"/>
        <v>79296</v>
      </c>
      <c r="D328" s="56">
        <f t="shared" si="50"/>
        <v>79296</v>
      </c>
      <c r="E328" s="154">
        <f t="shared" si="39"/>
        <v>100</v>
      </c>
      <c r="F328" s="19">
        <v>79296</v>
      </c>
      <c r="G328" s="56">
        <v>79296</v>
      </c>
      <c r="H328" s="154">
        <f t="shared" si="40"/>
        <v>100</v>
      </c>
      <c r="I328" s="19"/>
      <c r="J328" s="56"/>
      <c r="K328" s="138"/>
    </row>
    <row r="329" spans="1:11" ht="12">
      <c r="A329" s="306"/>
      <c r="B329" s="85" t="s">
        <v>9</v>
      </c>
      <c r="C329" s="19">
        <f t="shared" si="50"/>
        <v>73050</v>
      </c>
      <c r="D329" s="56">
        <f t="shared" si="50"/>
        <v>72755</v>
      </c>
      <c r="E329" s="154">
        <f t="shared" si="39"/>
        <v>99.59616700889802</v>
      </c>
      <c r="F329" s="19">
        <v>73050</v>
      </c>
      <c r="G329" s="56">
        <v>72755</v>
      </c>
      <c r="H329" s="154">
        <f t="shared" si="40"/>
        <v>99.59616700889802</v>
      </c>
      <c r="I329" s="19"/>
      <c r="J329" s="56"/>
      <c r="K329" s="138"/>
    </row>
    <row r="330" spans="1:11" s="36" customFormat="1" ht="11.25" hidden="1">
      <c r="A330" s="329"/>
      <c r="B330" s="223" t="s">
        <v>34</v>
      </c>
      <c r="C330" s="213">
        <f t="shared" si="50"/>
        <v>0</v>
      </c>
      <c r="D330" s="214">
        <f t="shared" si="50"/>
        <v>0</v>
      </c>
      <c r="E330" s="215" t="e">
        <f t="shared" si="39"/>
        <v>#DIV/0!</v>
      </c>
      <c r="F330" s="213"/>
      <c r="G330" s="214"/>
      <c r="H330" s="215" t="e">
        <f t="shared" si="40"/>
        <v>#DIV/0!</v>
      </c>
      <c r="I330" s="213"/>
      <c r="J330" s="214"/>
      <c r="K330" s="330"/>
    </row>
    <row r="331" spans="1:11" ht="12.75" customHeight="1">
      <c r="A331" s="354">
        <v>80104</v>
      </c>
      <c r="B331" s="97" t="s">
        <v>75</v>
      </c>
      <c r="C331" s="20">
        <f t="shared" si="50"/>
        <v>13696572</v>
      </c>
      <c r="D331" s="58">
        <f t="shared" si="50"/>
        <v>13696572</v>
      </c>
      <c r="E331" s="150">
        <f t="shared" si="39"/>
        <v>100</v>
      </c>
      <c r="F331" s="20">
        <f>F332+F336</f>
        <v>13696572</v>
      </c>
      <c r="G331" s="58">
        <f>G332+G336</f>
        <v>13696572</v>
      </c>
      <c r="H331" s="150">
        <f t="shared" si="40"/>
        <v>100</v>
      </c>
      <c r="I331" s="20"/>
      <c r="J331" s="58"/>
      <c r="K331" s="140"/>
    </row>
    <row r="332" spans="1:11" ht="11.25" customHeight="1">
      <c r="A332" s="332"/>
      <c r="B332" s="84" t="s">
        <v>8</v>
      </c>
      <c r="C332" s="162">
        <f t="shared" si="50"/>
        <v>12818572</v>
      </c>
      <c r="D332" s="122">
        <f t="shared" si="50"/>
        <v>12818572</v>
      </c>
      <c r="E332" s="176">
        <f t="shared" si="39"/>
        <v>100</v>
      </c>
      <c r="F332" s="162">
        <f>F335</f>
        <v>12818572</v>
      </c>
      <c r="G332" s="122">
        <f>G335</f>
        <v>12818572</v>
      </c>
      <c r="H332" s="176">
        <f t="shared" si="40"/>
        <v>100</v>
      </c>
      <c r="I332" s="17"/>
      <c r="J332" s="55"/>
      <c r="K332" s="307"/>
    </row>
    <row r="333" spans="1:11" ht="10.5" customHeight="1" hidden="1">
      <c r="A333" s="306"/>
      <c r="B333" s="82" t="s">
        <v>30</v>
      </c>
      <c r="C333" s="19" t="e">
        <f>SUM(F333:I333)</f>
        <v>#REF!</v>
      </c>
      <c r="D333" s="56"/>
      <c r="E333" s="154" t="e">
        <f t="shared" si="39"/>
        <v>#REF!</v>
      </c>
      <c r="F333" s="19" t="e">
        <f>#REF!+#REF!</f>
        <v>#REF!</v>
      </c>
      <c r="G333" s="56"/>
      <c r="H333" s="154" t="e">
        <f t="shared" si="40"/>
        <v>#REF!</v>
      </c>
      <c r="I333" s="19"/>
      <c r="J333" s="56"/>
      <c r="K333" s="138"/>
    </row>
    <row r="334" spans="1:11" ht="11.25" customHeight="1" hidden="1">
      <c r="A334" s="306"/>
      <c r="B334" s="82" t="s">
        <v>31</v>
      </c>
      <c r="C334" s="19"/>
      <c r="D334" s="56"/>
      <c r="E334" s="154" t="e">
        <f t="shared" si="39"/>
        <v>#DIV/0!</v>
      </c>
      <c r="F334" s="19"/>
      <c r="G334" s="56"/>
      <c r="H334" s="154" t="e">
        <f t="shared" si="40"/>
        <v>#DIV/0!</v>
      </c>
      <c r="I334" s="19"/>
      <c r="J334" s="56"/>
      <c r="K334" s="138"/>
    </row>
    <row r="335" spans="1:11" ht="11.25" customHeight="1">
      <c r="A335" s="306"/>
      <c r="B335" s="85" t="s">
        <v>28</v>
      </c>
      <c r="C335" s="19">
        <f>F335</f>
        <v>12818572</v>
      </c>
      <c r="D335" s="56">
        <f>G335</f>
        <v>12818572</v>
      </c>
      <c r="E335" s="154">
        <f t="shared" si="39"/>
        <v>100</v>
      </c>
      <c r="F335" s="19">
        <v>12818572</v>
      </c>
      <c r="G335" s="56">
        <v>12818572</v>
      </c>
      <c r="H335" s="154">
        <f t="shared" si="40"/>
        <v>100</v>
      </c>
      <c r="I335" s="19"/>
      <c r="J335" s="56"/>
      <c r="K335" s="138"/>
    </row>
    <row r="336" spans="1:11" ht="12.75" customHeight="1">
      <c r="A336" s="306"/>
      <c r="B336" s="81" t="s">
        <v>71</v>
      </c>
      <c r="C336" s="162">
        <f aca="true" t="shared" si="51" ref="C336:D340">F336+I336</f>
        <v>878000</v>
      </c>
      <c r="D336" s="122">
        <f t="shared" si="51"/>
        <v>878000</v>
      </c>
      <c r="E336" s="178">
        <f t="shared" si="39"/>
        <v>100</v>
      </c>
      <c r="F336" s="162">
        <f>F337+F339</f>
        <v>878000</v>
      </c>
      <c r="G336" s="122">
        <f>G337+G339</f>
        <v>878000</v>
      </c>
      <c r="H336" s="178">
        <f t="shared" si="40"/>
        <v>100</v>
      </c>
      <c r="I336" s="17"/>
      <c r="J336" s="55"/>
      <c r="K336" s="307"/>
    </row>
    <row r="337" spans="1:11" ht="12" customHeight="1">
      <c r="A337" s="306"/>
      <c r="B337" s="82" t="s">
        <v>19</v>
      </c>
      <c r="C337" s="19">
        <f>F337</f>
        <v>860000</v>
      </c>
      <c r="D337" s="56">
        <f>G337</f>
        <v>860000</v>
      </c>
      <c r="E337" s="154">
        <f t="shared" si="39"/>
        <v>100</v>
      </c>
      <c r="F337" s="19">
        <v>860000</v>
      </c>
      <c r="G337" s="56">
        <v>860000</v>
      </c>
      <c r="H337" s="154">
        <f t="shared" si="40"/>
        <v>100</v>
      </c>
      <c r="I337" s="19"/>
      <c r="J337" s="56"/>
      <c r="K337" s="138"/>
    </row>
    <row r="338" spans="1:11" s="36" customFormat="1" ht="12" customHeight="1">
      <c r="A338" s="315"/>
      <c r="B338" s="113" t="s">
        <v>162</v>
      </c>
      <c r="C338" s="201">
        <f>F338+I338</f>
        <v>860000</v>
      </c>
      <c r="D338" s="202">
        <f>G338+J338</f>
        <v>860000</v>
      </c>
      <c r="E338" s="207"/>
      <c r="F338" s="201">
        <v>860000</v>
      </c>
      <c r="G338" s="202">
        <v>860000</v>
      </c>
      <c r="H338" s="207"/>
      <c r="I338" s="201"/>
      <c r="J338" s="202"/>
      <c r="K338" s="316"/>
    </row>
    <row r="339" spans="1:11" s="14" customFormat="1" ht="12" customHeight="1">
      <c r="A339" s="308"/>
      <c r="B339" s="82" t="s">
        <v>6</v>
      </c>
      <c r="C339" s="19">
        <f t="shared" si="51"/>
        <v>18000</v>
      </c>
      <c r="D339" s="56">
        <f t="shared" si="51"/>
        <v>18000</v>
      </c>
      <c r="E339" s="154">
        <f t="shared" si="39"/>
        <v>100</v>
      </c>
      <c r="F339" s="19">
        <v>18000</v>
      </c>
      <c r="G339" s="56">
        <v>18000</v>
      </c>
      <c r="H339" s="154">
        <f t="shared" si="40"/>
        <v>100</v>
      </c>
      <c r="I339" s="19"/>
      <c r="J339" s="56"/>
      <c r="K339" s="138"/>
    </row>
    <row r="340" spans="1:11" s="36" customFormat="1" ht="12" customHeight="1">
      <c r="A340" s="315"/>
      <c r="B340" s="113" t="s">
        <v>162</v>
      </c>
      <c r="C340" s="201">
        <f t="shared" si="51"/>
        <v>18000</v>
      </c>
      <c r="D340" s="202">
        <f t="shared" si="51"/>
        <v>18000</v>
      </c>
      <c r="E340" s="207"/>
      <c r="F340" s="201">
        <v>18000</v>
      </c>
      <c r="G340" s="202">
        <v>18000</v>
      </c>
      <c r="H340" s="207"/>
      <c r="I340" s="201"/>
      <c r="J340" s="202"/>
      <c r="K340" s="316"/>
    </row>
    <row r="341" spans="1:11" s="16" customFormat="1" ht="14.25" customHeight="1">
      <c r="A341" s="312">
        <v>80105</v>
      </c>
      <c r="B341" s="97" t="s">
        <v>76</v>
      </c>
      <c r="C341" s="40">
        <f aca="true" t="shared" si="52" ref="C341:D348">F341+I341</f>
        <v>593000</v>
      </c>
      <c r="D341" s="72">
        <f t="shared" si="52"/>
        <v>593000</v>
      </c>
      <c r="E341" s="150">
        <f t="shared" si="39"/>
        <v>100</v>
      </c>
      <c r="F341" s="40">
        <f>F342</f>
        <v>593000</v>
      </c>
      <c r="G341" s="72">
        <f>G342</f>
        <v>593000</v>
      </c>
      <c r="H341" s="150">
        <f t="shared" si="40"/>
        <v>100</v>
      </c>
      <c r="I341" s="40"/>
      <c r="J341" s="72"/>
      <c r="K341" s="353"/>
    </row>
    <row r="342" spans="1:11" ht="12.75">
      <c r="A342" s="306"/>
      <c r="B342" s="84" t="s">
        <v>8</v>
      </c>
      <c r="C342" s="162">
        <f t="shared" si="52"/>
        <v>593000</v>
      </c>
      <c r="D342" s="122">
        <f t="shared" si="52"/>
        <v>593000</v>
      </c>
      <c r="E342" s="176">
        <f t="shared" si="39"/>
        <v>100</v>
      </c>
      <c r="F342" s="162">
        <f>SUM(F343:F344)</f>
        <v>593000</v>
      </c>
      <c r="G342" s="122">
        <f>SUM(G343:G344)</f>
        <v>593000</v>
      </c>
      <c r="H342" s="176">
        <f t="shared" si="40"/>
        <v>100</v>
      </c>
      <c r="I342" s="17"/>
      <c r="J342" s="55"/>
      <c r="K342" s="307"/>
    </row>
    <row r="343" spans="1:11" ht="24">
      <c r="A343" s="306"/>
      <c r="B343" s="85" t="s">
        <v>149</v>
      </c>
      <c r="C343" s="19">
        <f t="shared" si="52"/>
        <v>539100</v>
      </c>
      <c r="D343" s="56">
        <f t="shared" si="52"/>
        <v>539100</v>
      </c>
      <c r="E343" s="154">
        <f aca="true" t="shared" si="53" ref="E343:E401">D343/C343*100</f>
        <v>100</v>
      </c>
      <c r="F343" s="19">
        <v>539100</v>
      </c>
      <c r="G343" s="56">
        <v>539100</v>
      </c>
      <c r="H343" s="154">
        <f aca="true" t="shared" si="54" ref="H343:H401">G343/F343*100</f>
        <v>100</v>
      </c>
      <c r="I343" s="19"/>
      <c r="J343" s="56"/>
      <c r="K343" s="138"/>
    </row>
    <row r="344" spans="1:11" ht="12">
      <c r="A344" s="306"/>
      <c r="B344" s="85" t="s">
        <v>9</v>
      </c>
      <c r="C344" s="19">
        <f t="shared" si="52"/>
        <v>53900</v>
      </c>
      <c r="D344" s="56">
        <f t="shared" si="52"/>
        <v>53900</v>
      </c>
      <c r="E344" s="154">
        <f t="shared" si="53"/>
        <v>100</v>
      </c>
      <c r="F344" s="19">
        <v>53900</v>
      </c>
      <c r="G344" s="56">
        <v>53900</v>
      </c>
      <c r="H344" s="154">
        <f t="shared" si="54"/>
        <v>100</v>
      </c>
      <c r="I344" s="19"/>
      <c r="J344" s="56"/>
      <c r="K344" s="138"/>
    </row>
    <row r="345" spans="1:11" s="36" customFormat="1" ht="11.25">
      <c r="A345" s="329"/>
      <c r="B345" s="223" t="s">
        <v>34</v>
      </c>
      <c r="C345" s="213">
        <f t="shared" si="52"/>
        <v>2000</v>
      </c>
      <c r="D345" s="214">
        <f t="shared" si="52"/>
        <v>2000</v>
      </c>
      <c r="E345" s="215">
        <f t="shared" si="53"/>
        <v>100</v>
      </c>
      <c r="F345" s="213">
        <v>2000</v>
      </c>
      <c r="G345" s="214">
        <v>2000</v>
      </c>
      <c r="H345" s="215">
        <f t="shared" si="54"/>
        <v>100</v>
      </c>
      <c r="I345" s="213"/>
      <c r="J345" s="214"/>
      <c r="K345" s="330"/>
    </row>
    <row r="346" spans="1:11" ht="12.75" customHeight="1">
      <c r="A346" s="312">
        <v>80110</v>
      </c>
      <c r="B346" s="97" t="s">
        <v>77</v>
      </c>
      <c r="C346" s="20">
        <f t="shared" si="52"/>
        <v>20244328</v>
      </c>
      <c r="D346" s="58">
        <f t="shared" si="52"/>
        <v>20241917</v>
      </c>
      <c r="E346" s="150">
        <f t="shared" si="53"/>
        <v>99.98809049132181</v>
      </c>
      <c r="F346" s="20">
        <f>F347+F352</f>
        <v>20244328</v>
      </c>
      <c r="G346" s="58">
        <f>G347+G352</f>
        <v>20241917</v>
      </c>
      <c r="H346" s="150">
        <f t="shared" si="54"/>
        <v>99.98809049132181</v>
      </c>
      <c r="I346" s="20"/>
      <c r="J346" s="58"/>
      <c r="K346" s="140"/>
    </row>
    <row r="347" spans="1:11" ht="12" customHeight="1">
      <c r="A347" s="306"/>
      <c r="B347" s="84" t="s">
        <v>8</v>
      </c>
      <c r="C347" s="162">
        <f t="shared" si="52"/>
        <v>20115426</v>
      </c>
      <c r="D347" s="122">
        <f t="shared" si="52"/>
        <v>20113015</v>
      </c>
      <c r="E347" s="176">
        <f t="shared" si="53"/>
        <v>99.98801417379876</v>
      </c>
      <c r="F347" s="162">
        <f>SUM(F348:F350)</f>
        <v>20115426</v>
      </c>
      <c r="G347" s="122">
        <f>SUM(G348:G350)</f>
        <v>20113015</v>
      </c>
      <c r="H347" s="176">
        <f t="shared" si="54"/>
        <v>99.98801417379876</v>
      </c>
      <c r="I347" s="17"/>
      <c r="J347" s="55"/>
      <c r="K347" s="307"/>
    </row>
    <row r="348" spans="1:11" ht="24" customHeight="1">
      <c r="A348" s="306"/>
      <c r="B348" s="85" t="s">
        <v>149</v>
      </c>
      <c r="C348" s="19">
        <f t="shared" si="52"/>
        <v>16745780</v>
      </c>
      <c r="D348" s="56">
        <f t="shared" si="52"/>
        <v>16745743</v>
      </c>
      <c r="E348" s="154">
        <f t="shared" si="53"/>
        <v>99.99977904881109</v>
      </c>
      <c r="F348" s="19">
        <v>16745780</v>
      </c>
      <c r="G348" s="56">
        <v>16745743</v>
      </c>
      <c r="H348" s="154">
        <f t="shared" si="54"/>
        <v>99.99977904881109</v>
      </c>
      <c r="I348" s="19"/>
      <c r="J348" s="56"/>
      <c r="K348" s="138"/>
    </row>
    <row r="349" spans="1:11" ht="11.25" customHeight="1">
      <c r="A349" s="306"/>
      <c r="B349" s="85" t="s">
        <v>28</v>
      </c>
      <c r="C349" s="19">
        <f aca="true" t="shared" si="55" ref="C349:D352">F349+I349</f>
        <v>466688</v>
      </c>
      <c r="D349" s="56">
        <f t="shared" si="55"/>
        <v>466688</v>
      </c>
      <c r="E349" s="154">
        <f t="shared" si="53"/>
        <v>100</v>
      </c>
      <c r="F349" s="19">
        <v>466688</v>
      </c>
      <c r="G349" s="56">
        <v>466688</v>
      </c>
      <c r="H349" s="154">
        <f t="shared" si="54"/>
        <v>100</v>
      </c>
      <c r="I349" s="19"/>
      <c r="J349" s="56"/>
      <c r="K349" s="138"/>
    </row>
    <row r="350" spans="1:11" ht="11.25" customHeight="1">
      <c r="A350" s="306"/>
      <c r="B350" s="85" t="s">
        <v>9</v>
      </c>
      <c r="C350" s="19">
        <f t="shared" si="55"/>
        <v>2902958</v>
      </c>
      <c r="D350" s="56">
        <f t="shared" si="55"/>
        <v>2900584</v>
      </c>
      <c r="E350" s="154">
        <f t="shared" si="53"/>
        <v>99.91822134526231</v>
      </c>
      <c r="F350" s="19">
        <v>2902958</v>
      </c>
      <c r="G350" s="56">
        <v>2900584</v>
      </c>
      <c r="H350" s="154">
        <f t="shared" si="54"/>
        <v>99.91822134526231</v>
      </c>
      <c r="I350" s="19"/>
      <c r="J350" s="56"/>
      <c r="K350" s="138"/>
    </row>
    <row r="351" spans="1:11" s="36" customFormat="1" ht="9.75" customHeight="1">
      <c r="A351" s="315"/>
      <c r="B351" s="113" t="s">
        <v>34</v>
      </c>
      <c r="C351" s="201">
        <f t="shared" si="55"/>
        <v>84740</v>
      </c>
      <c r="D351" s="202">
        <f t="shared" si="55"/>
        <v>84740</v>
      </c>
      <c r="E351" s="207">
        <f t="shared" si="53"/>
        <v>100</v>
      </c>
      <c r="F351" s="201">
        <v>84740</v>
      </c>
      <c r="G351" s="202">
        <v>84740</v>
      </c>
      <c r="H351" s="207">
        <f t="shared" si="54"/>
        <v>100</v>
      </c>
      <c r="I351" s="201"/>
      <c r="J351" s="202"/>
      <c r="K351" s="316"/>
    </row>
    <row r="352" spans="1:11" ht="12.75" customHeight="1">
      <c r="A352" s="306"/>
      <c r="B352" s="81" t="s">
        <v>5</v>
      </c>
      <c r="C352" s="162">
        <f t="shared" si="55"/>
        <v>128902</v>
      </c>
      <c r="D352" s="122">
        <f t="shared" si="55"/>
        <v>128902</v>
      </c>
      <c r="E352" s="178">
        <f t="shared" si="53"/>
        <v>100</v>
      </c>
      <c r="F352" s="162">
        <f>SUM(F353:F354)</f>
        <v>128902</v>
      </c>
      <c r="G352" s="122">
        <f>SUM(G353:G354)</f>
        <v>128902</v>
      </c>
      <c r="H352" s="178">
        <f t="shared" si="54"/>
        <v>100</v>
      </c>
      <c r="I352" s="162"/>
      <c r="J352" s="55"/>
      <c r="K352" s="307"/>
    </row>
    <row r="353" spans="1:11" ht="12" customHeight="1">
      <c r="A353" s="306"/>
      <c r="B353" s="82" t="s">
        <v>19</v>
      </c>
      <c r="C353" s="19">
        <f>F353</f>
        <v>128902</v>
      </c>
      <c r="D353" s="56">
        <f>G353</f>
        <v>128902</v>
      </c>
      <c r="E353" s="154">
        <f t="shared" si="53"/>
        <v>100</v>
      </c>
      <c r="F353" s="19">
        <v>128902</v>
      </c>
      <c r="G353" s="56">
        <v>128902</v>
      </c>
      <c r="H353" s="154">
        <f t="shared" si="54"/>
        <v>100</v>
      </c>
      <c r="I353" s="19"/>
      <c r="J353" s="56"/>
      <c r="K353" s="138"/>
    </row>
    <row r="354" spans="1:11" ht="12" customHeight="1" hidden="1">
      <c r="A354" s="327"/>
      <c r="B354" s="92" t="s">
        <v>6</v>
      </c>
      <c r="C354" s="19">
        <f>F354</f>
        <v>0</v>
      </c>
      <c r="D354" s="56">
        <f>G354</f>
        <v>0</v>
      </c>
      <c r="E354" s="155" t="e">
        <f t="shared" si="53"/>
        <v>#DIV/0!</v>
      </c>
      <c r="F354" s="19">
        <v>0</v>
      </c>
      <c r="G354" s="56">
        <v>0</v>
      </c>
      <c r="H354" s="155" t="e">
        <f t="shared" si="54"/>
        <v>#DIV/0!</v>
      </c>
      <c r="I354" s="28"/>
      <c r="J354" s="62"/>
      <c r="K354" s="141"/>
    </row>
    <row r="355" spans="1:11" s="14" customFormat="1" ht="13.5" customHeight="1">
      <c r="A355" s="312">
        <v>80111</v>
      </c>
      <c r="B355" s="97" t="s">
        <v>78</v>
      </c>
      <c r="C355" s="20">
        <f aca="true" t="shared" si="56" ref="C355:D369">F355+I355</f>
        <v>2384360</v>
      </c>
      <c r="D355" s="58">
        <f t="shared" si="56"/>
        <v>2384359</v>
      </c>
      <c r="E355" s="150">
        <f t="shared" si="53"/>
        <v>99.9999580600245</v>
      </c>
      <c r="F355" s="20">
        <f>F356</f>
        <v>2384360</v>
      </c>
      <c r="G355" s="58">
        <f>G356</f>
        <v>2384359</v>
      </c>
      <c r="H355" s="150">
        <f t="shared" si="54"/>
        <v>99.9999580600245</v>
      </c>
      <c r="I355" s="20"/>
      <c r="J355" s="58"/>
      <c r="K355" s="140"/>
    </row>
    <row r="356" spans="1:11" ht="12.75">
      <c r="A356" s="306"/>
      <c r="B356" s="84" t="s">
        <v>8</v>
      </c>
      <c r="C356" s="162">
        <f t="shared" si="56"/>
        <v>2384360</v>
      </c>
      <c r="D356" s="122">
        <f t="shared" si="56"/>
        <v>2384359</v>
      </c>
      <c r="E356" s="176">
        <f t="shared" si="53"/>
        <v>99.9999580600245</v>
      </c>
      <c r="F356" s="162">
        <f>SUM(F357:F358)</f>
        <v>2384360</v>
      </c>
      <c r="G356" s="122">
        <f>SUM(G357:G358)</f>
        <v>2384359</v>
      </c>
      <c r="H356" s="176">
        <f t="shared" si="54"/>
        <v>99.9999580600245</v>
      </c>
      <c r="I356" s="17"/>
      <c r="J356" s="55"/>
      <c r="K356" s="307"/>
    </row>
    <row r="357" spans="1:11" ht="22.5" customHeight="1">
      <c r="A357" s="306"/>
      <c r="B357" s="85" t="s">
        <v>149</v>
      </c>
      <c r="C357" s="19">
        <f t="shared" si="56"/>
        <v>2085160</v>
      </c>
      <c r="D357" s="56">
        <f t="shared" si="56"/>
        <v>2085159</v>
      </c>
      <c r="E357" s="154">
        <f t="shared" si="53"/>
        <v>99.99995204204953</v>
      </c>
      <c r="F357" s="19">
        <v>2085160</v>
      </c>
      <c r="G357" s="56">
        <v>2085159</v>
      </c>
      <c r="H357" s="154">
        <f t="shared" si="54"/>
        <v>99.99995204204953</v>
      </c>
      <c r="I357" s="19"/>
      <c r="J357" s="56"/>
      <c r="K357" s="138"/>
    </row>
    <row r="358" spans="1:11" ht="10.5" customHeight="1">
      <c r="A358" s="306"/>
      <c r="B358" s="85" t="s">
        <v>9</v>
      </c>
      <c r="C358" s="19">
        <f t="shared" si="56"/>
        <v>299200</v>
      </c>
      <c r="D358" s="56">
        <f t="shared" si="56"/>
        <v>299200</v>
      </c>
      <c r="E358" s="154">
        <f t="shared" si="53"/>
        <v>100</v>
      </c>
      <c r="F358" s="19">
        <v>299200</v>
      </c>
      <c r="G358" s="56">
        <v>299200</v>
      </c>
      <c r="H358" s="154">
        <f t="shared" si="54"/>
        <v>100</v>
      </c>
      <c r="I358" s="19"/>
      <c r="J358" s="56"/>
      <c r="K358" s="138"/>
    </row>
    <row r="359" spans="1:11" s="36" customFormat="1" ht="10.5" customHeight="1">
      <c r="A359" s="315"/>
      <c r="B359" s="113" t="s">
        <v>34</v>
      </c>
      <c r="C359" s="201">
        <f t="shared" si="56"/>
        <v>3500</v>
      </c>
      <c r="D359" s="202">
        <f t="shared" si="56"/>
        <v>3500</v>
      </c>
      <c r="E359" s="215">
        <f t="shared" si="53"/>
        <v>100</v>
      </c>
      <c r="F359" s="201">
        <v>3500</v>
      </c>
      <c r="G359" s="202">
        <v>3500</v>
      </c>
      <c r="H359" s="215">
        <f t="shared" si="54"/>
        <v>100</v>
      </c>
      <c r="I359" s="201"/>
      <c r="J359" s="202"/>
      <c r="K359" s="316"/>
    </row>
    <row r="360" spans="1:11" ht="48.75" customHeight="1">
      <c r="A360" s="312">
        <v>80114</v>
      </c>
      <c r="B360" s="97" t="s">
        <v>175</v>
      </c>
      <c r="C360" s="20">
        <f t="shared" si="56"/>
        <v>1781250</v>
      </c>
      <c r="D360" s="58">
        <f t="shared" si="56"/>
        <v>1780196</v>
      </c>
      <c r="E360" s="150">
        <f aca="true" t="shared" si="57" ref="E360:E366">D360/C360*100</f>
        <v>99.94082807017544</v>
      </c>
      <c r="F360" s="20">
        <f>F361+F365</f>
        <v>1781250</v>
      </c>
      <c r="G360" s="58">
        <f>G361+G365</f>
        <v>1780196</v>
      </c>
      <c r="H360" s="150">
        <f aca="true" t="shared" si="58" ref="H360:H366">G360/F360*100</f>
        <v>99.94082807017544</v>
      </c>
      <c r="I360" s="20"/>
      <c r="J360" s="58"/>
      <c r="K360" s="140"/>
    </row>
    <row r="361" spans="1:11" ht="12" customHeight="1">
      <c r="A361" s="306"/>
      <c r="B361" s="84" t="s">
        <v>8</v>
      </c>
      <c r="C361" s="162">
        <f t="shared" si="56"/>
        <v>1361250</v>
      </c>
      <c r="D361" s="122">
        <f t="shared" si="56"/>
        <v>1360531</v>
      </c>
      <c r="E361" s="176">
        <f t="shared" si="57"/>
        <v>99.94718089990818</v>
      </c>
      <c r="F361" s="162">
        <f>SUM(F362:F363)</f>
        <v>1361250</v>
      </c>
      <c r="G361" s="122">
        <f>SUM(G362:G363)</f>
        <v>1360531</v>
      </c>
      <c r="H361" s="176">
        <f t="shared" si="58"/>
        <v>99.94718089990818</v>
      </c>
      <c r="I361" s="17"/>
      <c r="J361" s="55"/>
      <c r="K361" s="307"/>
    </row>
    <row r="362" spans="1:11" ht="24" customHeight="1">
      <c r="A362" s="306"/>
      <c r="B362" s="85" t="s">
        <v>149</v>
      </c>
      <c r="C362" s="19">
        <f t="shared" si="56"/>
        <v>803550</v>
      </c>
      <c r="D362" s="56">
        <f t="shared" si="56"/>
        <v>803546</v>
      </c>
      <c r="E362" s="154">
        <f t="shared" si="57"/>
        <v>99.9995022089478</v>
      </c>
      <c r="F362" s="19">
        <v>803550</v>
      </c>
      <c r="G362" s="56">
        <v>803546</v>
      </c>
      <c r="H362" s="154">
        <f t="shared" si="58"/>
        <v>99.9995022089478</v>
      </c>
      <c r="I362" s="19"/>
      <c r="J362" s="56"/>
      <c r="K362" s="138"/>
    </row>
    <row r="363" spans="1:11" ht="11.25" customHeight="1">
      <c r="A363" s="306"/>
      <c r="B363" s="85" t="s">
        <v>9</v>
      </c>
      <c r="C363" s="19">
        <f t="shared" si="56"/>
        <v>557700</v>
      </c>
      <c r="D363" s="56">
        <f t="shared" si="56"/>
        <v>556985</v>
      </c>
      <c r="E363" s="154">
        <f t="shared" si="57"/>
        <v>99.87179487179488</v>
      </c>
      <c r="F363" s="19">
        <v>557700</v>
      </c>
      <c r="G363" s="56">
        <f>556985</f>
        <v>556985</v>
      </c>
      <c r="H363" s="154">
        <f t="shared" si="58"/>
        <v>99.87179487179488</v>
      </c>
      <c r="I363" s="19"/>
      <c r="J363" s="56"/>
      <c r="K363" s="138"/>
    </row>
    <row r="364" spans="1:11" s="36" customFormat="1" ht="9.75" customHeight="1">
      <c r="A364" s="315"/>
      <c r="B364" s="113" t="s">
        <v>34</v>
      </c>
      <c r="C364" s="201">
        <f t="shared" si="56"/>
        <v>425000</v>
      </c>
      <c r="D364" s="202">
        <f t="shared" si="56"/>
        <v>425000</v>
      </c>
      <c r="E364" s="207">
        <f t="shared" si="57"/>
        <v>100</v>
      </c>
      <c r="F364" s="201">
        <v>425000</v>
      </c>
      <c r="G364" s="202">
        <v>425000</v>
      </c>
      <c r="H364" s="207">
        <f t="shared" si="58"/>
        <v>100</v>
      </c>
      <c r="I364" s="201"/>
      <c r="J364" s="202"/>
      <c r="K364" s="316"/>
    </row>
    <row r="365" spans="1:11" ht="9.75" customHeight="1">
      <c r="A365" s="306"/>
      <c r="B365" s="81" t="s">
        <v>5</v>
      </c>
      <c r="C365" s="162">
        <f t="shared" si="56"/>
        <v>420000</v>
      </c>
      <c r="D365" s="122">
        <f t="shared" si="56"/>
        <v>419665</v>
      </c>
      <c r="E365" s="178">
        <f t="shared" si="57"/>
        <v>99.92023809523809</v>
      </c>
      <c r="F365" s="162">
        <f>SUM(F366:F366)</f>
        <v>420000</v>
      </c>
      <c r="G365" s="122">
        <f>SUM(G366:G366)</f>
        <v>419665</v>
      </c>
      <c r="H365" s="178">
        <f t="shared" si="58"/>
        <v>99.92023809523809</v>
      </c>
      <c r="I365" s="162"/>
      <c r="J365" s="55"/>
      <c r="K365" s="307"/>
    </row>
    <row r="366" spans="1:11" ht="12" customHeight="1">
      <c r="A366" s="306"/>
      <c r="B366" s="82" t="s">
        <v>19</v>
      </c>
      <c r="C366" s="19">
        <f>F366</f>
        <v>420000</v>
      </c>
      <c r="D366" s="56">
        <f>G366</f>
        <v>419665</v>
      </c>
      <c r="E366" s="154">
        <f t="shared" si="57"/>
        <v>99.92023809523809</v>
      </c>
      <c r="F366" s="19">
        <v>420000</v>
      </c>
      <c r="G366" s="56">
        <v>419665</v>
      </c>
      <c r="H366" s="154">
        <f t="shared" si="58"/>
        <v>99.92023809523809</v>
      </c>
      <c r="I366" s="19"/>
      <c r="J366" s="56"/>
      <c r="K366" s="138"/>
    </row>
    <row r="367" spans="1:11" s="14" customFormat="1" ht="14.25" customHeight="1">
      <c r="A367" s="312">
        <v>80120</v>
      </c>
      <c r="B367" s="97" t="s">
        <v>79</v>
      </c>
      <c r="C367" s="20">
        <f t="shared" si="56"/>
        <v>14822400</v>
      </c>
      <c r="D367" s="58">
        <f t="shared" si="56"/>
        <v>14805435</v>
      </c>
      <c r="E367" s="150">
        <f t="shared" si="53"/>
        <v>99.88554485103627</v>
      </c>
      <c r="F367" s="20">
        <f>F373+F368</f>
        <v>14822400</v>
      </c>
      <c r="G367" s="58">
        <f>G373+G368</f>
        <v>14805435</v>
      </c>
      <c r="H367" s="150">
        <f t="shared" si="54"/>
        <v>99.88554485103627</v>
      </c>
      <c r="I367" s="20"/>
      <c r="J367" s="58"/>
      <c r="K367" s="140"/>
    </row>
    <row r="368" spans="1:11" ht="12.75">
      <c r="A368" s="306"/>
      <c r="B368" s="84" t="s">
        <v>8</v>
      </c>
      <c r="C368" s="162">
        <f t="shared" si="56"/>
        <v>14644400</v>
      </c>
      <c r="D368" s="122">
        <f t="shared" si="56"/>
        <v>14638050</v>
      </c>
      <c r="E368" s="176">
        <f t="shared" si="53"/>
        <v>99.95663871514026</v>
      </c>
      <c r="F368" s="162">
        <f>SUM(F369:F371)</f>
        <v>14644400</v>
      </c>
      <c r="G368" s="122">
        <f>G369+G370+G371</f>
        <v>14638050</v>
      </c>
      <c r="H368" s="176">
        <f t="shared" si="54"/>
        <v>99.95663871514026</v>
      </c>
      <c r="I368" s="17"/>
      <c r="J368" s="55"/>
      <c r="K368" s="307"/>
    </row>
    <row r="369" spans="1:11" ht="23.25" customHeight="1">
      <c r="A369" s="306"/>
      <c r="B369" s="85" t="s">
        <v>149</v>
      </c>
      <c r="C369" s="19">
        <f t="shared" si="56"/>
        <v>10891946</v>
      </c>
      <c r="D369" s="56">
        <f t="shared" si="56"/>
        <v>10891945</v>
      </c>
      <c r="E369" s="154">
        <f t="shared" si="53"/>
        <v>99.99999081890417</v>
      </c>
      <c r="F369" s="19">
        <v>10891946</v>
      </c>
      <c r="G369" s="56">
        <v>10891945</v>
      </c>
      <c r="H369" s="154">
        <f t="shared" si="54"/>
        <v>99.99999081890417</v>
      </c>
      <c r="I369" s="19"/>
      <c r="J369" s="56"/>
      <c r="K369" s="138"/>
    </row>
    <row r="370" spans="1:11" ht="11.25" customHeight="1">
      <c r="A370" s="306"/>
      <c r="B370" s="85" t="s">
        <v>28</v>
      </c>
      <c r="C370" s="19">
        <f aca="true" t="shared" si="59" ref="C370:D372">F370+I370</f>
        <v>1959059</v>
      </c>
      <c r="D370" s="56">
        <f t="shared" si="59"/>
        <v>1959059</v>
      </c>
      <c r="E370" s="154">
        <f t="shared" si="53"/>
        <v>100</v>
      </c>
      <c r="F370" s="19">
        <v>1959059</v>
      </c>
      <c r="G370" s="56">
        <v>1959059</v>
      </c>
      <c r="H370" s="154">
        <f t="shared" si="54"/>
        <v>100</v>
      </c>
      <c r="I370" s="19"/>
      <c r="J370" s="56"/>
      <c r="K370" s="138"/>
    </row>
    <row r="371" spans="1:11" ht="11.25" customHeight="1">
      <c r="A371" s="306"/>
      <c r="B371" s="85" t="s">
        <v>9</v>
      </c>
      <c r="C371" s="19">
        <f t="shared" si="59"/>
        <v>1793395</v>
      </c>
      <c r="D371" s="56">
        <f t="shared" si="59"/>
        <v>1787046</v>
      </c>
      <c r="E371" s="154">
        <f t="shared" si="53"/>
        <v>99.64597871634525</v>
      </c>
      <c r="F371" s="19">
        <v>1793395</v>
      </c>
      <c r="G371" s="56">
        <v>1787046</v>
      </c>
      <c r="H371" s="154">
        <f t="shared" si="54"/>
        <v>99.64597871634525</v>
      </c>
      <c r="I371" s="19"/>
      <c r="J371" s="56"/>
      <c r="K371" s="138"/>
    </row>
    <row r="372" spans="1:11" s="36" customFormat="1" ht="11.25">
      <c r="A372" s="315"/>
      <c r="B372" s="113" t="s">
        <v>34</v>
      </c>
      <c r="C372" s="201">
        <f t="shared" si="59"/>
        <v>41000</v>
      </c>
      <c r="D372" s="202">
        <f t="shared" si="59"/>
        <v>41000</v>
      </c>
      <c r="E372" s="207">
        <f t="shared" si="53"/>
        <v>100</v>
      </c>
      <c r="F372" s="201">
        <v>41000</v>
      </c>
      <c r="G372" s="202">
        <v>41000</v>
      </c>
      <c r="H372" s="207">
        <f t="shared" si="54"/>
        <v>100</v>
      </c>
      <c r="I372" s="201"/>
      <c r="J372" s="202"/>
      <c r="K372" s="316"/>
    </row>
    <row r="373" spans="1:11" ht="12.75" customHeight="1">
      <c r="A373" s="306"/>
      <c r="B373" s="81" t="s">
        <v>71</v>
      </c>
      <c r="C373" s="162">
        <f aca="true" t="shared" si="60" ref="C373:D381">F373+I373</f>
        <v>178000</v>
      </c>
      <c r="D373" s="122">
        <f t="shared" si="60"/>
        <v>167385</v>
      </c>
      <c r="E373" s="178">
        <f t="shared" si="53"/>
        <v>94.03651685393258</v>
      </c>
      <c r="F373" s="162">
        <f>SUM(F374:F375)</f>
        <v>178000</v>
      </c>
      <c r="G373" s="122">
        <f>SUM(G374:G375)</f>
        <v>167385</v>
      </c>
      <c r="H373" s="178">
        <f t="shared" si="54"/>
        <v>94.03651685393258</v>
      </c>
      <c r="I373" s="17"/>
      <c r="J373" s="55"/>
      <c r="K373" s="307"/>
    </row>
    <row r="374" spans="1:11" s="14" customFormat="1" ht="12" customHeight="1">
      <c r="A374" s="337"/>
      <c r="B374" s="92" t="s">
        <v>19</v>
      </c>
      <c r="C374" s="28">
        <f t="shared" si="60"/>
        <v>178000</v>
      </c>
      <c r="D374" s="62">
        <f t="shared" si="60"/>
        <v>167385</v>
      </c>
      <c r="E374" s="155">
        <f t="shared" si="53"/>
        <v>94.03651685393258</v>
      </c>
      <c r="F374" s="28">
        <v>178000</v>
      </c>
      <c r="G374" s="62">
        <v>167385</v>
      </c>
      <c r="H374" s="155">
        <f t="shared" si="54"/>
        <v>94.03651685393258</v>
      </c>
      <c r="I374" s="28"/>
      <c r="J374" s="62"/>
      <c r="K374" s="141"/>
    </row>
    <row r="375" spans="1:11" ht="12" customHeight="1" hidden="1">
      <c r="A375" s="327"/>
      <c r="B375" s="92" t="s">
        <v>6</v>
      </c>
      <c r="C375" s="19">
        <f>F375</f>
        <v>0</v>
      </c>
      <c r="D375" s="56">
        <f>G375</f>
        <v>0</v>
      </c>
      <c r="E375" s="155" t="e">
        <f>D375/C375*100</f>
        <v>#DIV/0!</v>
      </c>
      <c r="F375" s="19"/>
      <c r="G375" s="56"/>
      <c r="H375" s="155" t="e">
        <f>G375/F375*100</f>
        <v>#DIV/0!</v>
      </c>
      <c r="I375" s="28"/>
      <c r="J375" s="62"/>
      <c r="K375" s="141"/>
    </row>
    <row r="376" spans="1:11" s="14" customFormat="1" ht="14.25" customHeight="1">
      <c r="A376" s="312">
        <v>80123</v>
      </c>
      <c r="B376" s="97" t="s">
        <v>80</v>
      </c>
      <c r="C376" s="20">
        <f t="shared" si="60"/>
        <v>1934329</v>
      </c>
      <c r="D376" s="58">
        <f t="shared" si="60"/>
        <v>1933898</v>
      </c>
      <c r="E376" s="150">
        <f t="shared" si="53"/>
        <v>99.97771837159036</v>
      </c>
      <c r="F376" s="20">
        <f>F377</f>
        <v>1934329</v>
      </c>
      <c r="G376" s="58">
        <f>G377</f>
        <v>1933898</v>
      </c>
      <c r="H376" s="150">
        <f t="shared" si="54"/>
        <v>99.97771837159036</v>
      </c>
      <c r="I376" s="20"/>
      <c r="J376" s="58"/>
      <c r="K376" s="140"/>
    </row>
    <row r="377" spans="1:11" ht="11.25" customHeight="1">
      <c r="A377" s="306"/>
      <c r="B377" s="84" t="s">
        <v>8</v>
      </c>
      <c r="C377" s="162">
        <f t="shared" si="60"/>
        <v>1934329</v>
      </c>
      <c r="D377" s="122">
        <f t="shared" si="60"/>
        <v>1933898</v>
      </c>
      <c r="E377" s="176">
        <f t="shared" si="53"/>
        <v>99.97771837159036</v>
      </c>
      <c r="F377" s="162">
        <f>SUM(F378:F379)</f>
        <v>1934329</v>
      </c>
      <c r="G377" s="122">
        <f>SUM(G378:G379)</f>
        <v>1933898</v>
      </c>
      <c r="H377" s="176">
        <f t="shared" si="54"/>
        <v>99.97771837159036</v>
      </c>
      <c r="I377" s="17"/>
      <c r="J377" s="55"/>
      <c r="K377" s="307"/>
    </row>
    <row r="378" spans="1:11" ht="24">
      <c r="A378" s="306"/>
      <c r="B378" s="85" t="s">
        <v>149</v>
      </c>
      <c r="C378" s="19">
        <f t="shared" si="60"/>
        <v>1663619</v>
      </c>
      <c r="D378" s="56">
        <f t="shared" si="60"/>
        <v>1663424</v>
      </c>
      <c r="E378" s="154">
        <f t="shared" si="53"/>
        <v>99.98827856618612</v>
      </c>
      <c r="F378" s="19">
        <v>1663619</v>
      </c>
      <c r="G378" s="56">
        <v>1663424</v>
      </c>
      <c r="H378" s="154">
        <f t="shared" si="54"/>
        <v>99.98827856618612</v>
      </c>
      <c r="I378" s="19"/>
      <c r="J378" s="56"/>
      <c r="K378" s="138"/>
    </row>
    <row r="379" spans="1:11" ht="12">
      <c r="A379" s="306"/>
      <c r="B379" s="85" t="s">
        <v>9</v>
      </c>
      <c r="C379" s="19">
        <f t="shared" si="60"/>
        <v>270710</v>
      </c>
      <c r="D379" s="56">
        <f t="shared" si="60"/>
        <v>270474</v>
      </c>
      <c r="E379" s="154">
        <f t="shared" si="53"/>
        <v>99.91282183886815</v>
      </c>
      <c r="F379" s="19">
        <v>270710</v>
      </c>
      <c r="G379" s="56">
        <v>270474</v>
      </c>
      <c r="H379" s="154">
        <f t="shared" si="54"/>
        <v>99.91282183886815</v>
      </c>
      <c r="I379" s="19"/>
      <c r="J379" s="56"/>
      <c r="K379" s="138"/>
    </row>
    <row r="380" spans="1:11" s="36" customFormat="1" ht="9.75" customHeight="1">
      <c r="A380" s="315"/>
      <c r="B380" s="113" t="s">
        <v>34</v>
      </c>
      <c r="C380" s="201">
        <f t="shared" si="60"/>
        <v>4400</v>
      </c>
      <c r="D380" s="202">
        <f t="shared" si="60"/>
        <v>4400</v>
      </c>
      <c r="E380" s="215">
        <f t="shared" si="53"/>
        <v>100</v>
      </c>
      <c r="F380" s="201">
        <v>4400</v>
      </c>
      <c r="G380" s="202">
        <v>4400</v>
      </c>
      <c r="H380" s="215">
        <f t="shared" si="54"/>
        <v>100</v>
      </c>
      <c r="I380" s="201"/>
      <c r="J380" s="202"/>
      <c r="K380" s="316"/>
    </row>
    <row r="381" spans="1:11" s="14" customFormat="1" ht="14.25" customHeight="1">
      <c r="A381" s="312">
        <v>80130</v>
      </c>
      <c r="B381" s="97" t="s">
        <v>150</v>
      </c>
      <c r="C381" s="20">
        <f t="shared" si="60"/>
        <v>19602131</v>
      </c>
      <c r="D381" s="58">
        <f t="shared" si="60"/>
        <v>19580963</v>
      </c>
      <c r="E381" s="150">
        <f t="shared" si="53"/>
        <v>99.89201174096837</v>
      </c>
      <c r="F381" s="20">
        <f>F382+F387</f>
        <v>19602131</v>
      </c>
      <c r="G381" s="58">
        <f>G382+G387</f>
        <v>19580963</v>
      </c>
      <c r="H381" s="150">
        <f t="shared" si="54"/>
        <v>99.89201174096837</v>
      </c>
      <c r="I381" s="20"/>
      <c r="J381" s="58"/>
      <c r="K381" s="140"/>
    </row>
    <row r="382" spans="1:11" ht="10.5" customHeight="1">
      <c r="A382" s="306"/>
      <c r="B382" s="84" t="s">
        <v>8</v>
      </c>
      <c r="C382" s="162">
        <f>SUM(C383:C385)</f>
        <v>19466552</v>
      </c>
      <c r="D382" s="122">
        <f>SUM(D383:D385)</f>
        <v>19445385</v>
      </c>
      <c r="E382" s="176">
        <f t="shared" si="53"/>
        <v>99.89126477046372</v>
      </c>
      <c r="F382" s="162">
        <f>SUM(F383:F385)</f>
        <v>19466552</v>
      </c>
      <c r="G382" s="122">
        <f>SUM(G383:G385)</f>
        <v>19445385</v>
      </c>
      <c r="H382" s="176">
        <f t="shared" si="54"/>
        <v>99.89126477046372</v>
      </c>
      <c r="I382" s="17"/>
      <c r="J382" s="55"/>
      <c r="K382" s="307"/>
    </row>
    <row r="383" spans="1:11" ht="24">
      <c r="A383" s="306"/>
      <c r="B383" s="85" t="s">
        <v>149</v>
      </c>
      <c r="C383" s="19">
        <f>F383+I383</f>
        <v>13125410</v>
      </c>
      <c r="D383" s="56">
        <f>G383+J383</f>
        <v>13125405</v>
      </c>
      <c r="E383" s="154">
        <f t="shared" si="53"/>
        <v>99.99996190595189</v>
      </c>
      <c r="F383" s="19">
        <v>13125410</v>
      </c>
      <c r="G383" s="56">
        <v>13125405</v>
      </c>
      <c r="H383" s="154">
        <f t="shared" si="54"/>
        <v>99.99996190595189</v>
      </c>
      <c r="I383" s="19"/>
      <c r="J383" s="56"/>
      <c r="K383" s="138"/>
    </row>
    <row r="384" spans="1:11" ht="10.5" customHeight="1">
      <c r="A384" s="306"/>
      <c r="B384" s="85" t="s">
        <v>28</v>
      </c>
      <c r="C384" s="19">
        <f aca="true" t="shared" si="61" ref="C384:D386">F384+I384</f>
        <v>3649588</v>
      </c>
      <c r="D384" s="56">
        <f t="shared" si="61"/>
        <v>3649588</v>
      </c>
      <c r="E384" s="154">
        <f t="shared" si="53"/>
        <v>100</v>
      </c>
      <c r="F384" s="19">
        <v>3649588</v>
      </c>
      <c r="G384" s="56">
        <v>3649588</v>
      </c>
      <c r="H384" s="154">
        <f t="shared" si="54"/>
        <v>100</v>
      </c>
      <c r="I384" s="19"/>
      <c r="J384" s="56"/>
      <c r="K384" s="138"/>
    </row>
    <row r="385" spans="1:11" ht="9.75" customHeight="1">
      <c r="A385" s="306"/>
      <c r="B385" s="85" t="s">
        <v>9</v>
      </c>
      <c r="C385" s="19">
        <f t="shared" si="61"/>
        <v>2691554</v>
      </c>
      <c r="D385" s="56">
        <f t="shared" si="61"/>
        <v>2670392</v>
      </c>
      <c r="E385" s="154">
        <f t="shared" si="53"/>
        <v>99.21376275564228</v>
      </c>
      <c r="F385" s="19">
        <v>2691554</v>
      </c>
      <c r="G385" s="56">
        <v>2670392</v>
      </c>
      <c r="H385" s="154">
        <f t="shared" si="54"/>
        <v>99.21376275564228</v>
      </c>
      <c r="I385" s="19"/>
      <c r="J385" s="56"/>
      <c r="K385" s="138"/>
    </row>
    <row r="386" spans="1:11" s="36" customFormat="1" ht="10.5" customHeight="1">
      <c r="A386" s="315"/>
      <c r="B386" s="113" t="s">
        <v>34</v>
      </c>
      <c r="C386" s="201">
        <f t="shared" si="61"/>
        <v>43000</v>
      </c>
      <c r="D386" s="202">
        <f t="shared" si="61"/>
        <v>42577</v>
      </c>
      <c r="E386" s="207">
        <f t="shared" si="53"/>
        <v>99.01627906976745</v>
      </c>
      <c r="F386" s="201">
        <v>43000</v>
      </c>
      <c r="G386" s="202">
        <v>42577</v>
      </c>
      <c r="H386" s="207">
        <f t="shared" si="54"/>
        <v>99.01627906976745</v>
      </c>
      <c r="I386" s="201"/>
      <c r="J386" s="202"/>
      <c r="K386" s="316"/>
    </row>
    <row r="387" spans="1:11" ht="11.25" customHeight="1">
      <c r="A387" s="306"/>
      <c r="B387" s="81" t="s">
        <v>5</v>
      </c>
      <c r="C387" s="162">
        <f aca="true" t="shared" si="62" ref="C387:D393">F387+I387</f>
        <v>135579</v>
      </c>
      <c r="D387" s="122">
        <f t="shared" si="62"/>
        <v>135578</v>
      </c>
      <c r="E387" s="178">
        <f t="shared" si="53"/>
        <v>99.99926242264657</v>
      </c>
      <c r="F387" s="162">
        <f>SUM(F388:F389)</f>
        <v>135579</v>
      </c>
      <c r="G387" s="122">
        <f>SUM(G388:G389)</f>
        <v>135578</v>
      </c>
      <c r="H387" s="178">
        <f t="shared" si="54"/>
        <v>99.99926242264657</v>
      </c>
      <c r="I387" s="17"/>
      <c r="J387" s="55"/>
      <c r="K387" s="307"/>
    </row>
    <row r="388" spans="1:11" s="14" customFormat="1" ht="12" customHeight="1">
      <c r="A388" s="308"/>
      <c r="B388" s="82" t="s">
        <v>19</v>
      </c>
      <c r="C388" s="19">
        <f t="shared" si="62"/>
        <v>135579</v>
      </c>
      <c r="D388" s="56">
        <f t="shared" si="62"/>
        <v>135578</v>
      </c>
      <c r="E388" s="154">
        <f>D388/C388*100</f>
        <v>99.99926242264657</v>
      </c>
      <c r="F388" s="19">
        <v>135579</v>
      </c>
      <c r="G388" s="56">
        <v>135578</v>
      </c>
      <c r="H388" s="154">
        <f>G388/F388*100</f>
        <v>99.99926242264657</v>
      </c>
      <c r="I388" s="19"/>
      <c r="J388" s="56"/>
      <c r="K388" s="138"/>
    </row>
    <row r="389" spans="1:11" ht="12" customHeight="1" hidden="1">
      <c r="A389" s="327"/>
      <c r="B389" s="92" t="s">
        <v>6</v>
      </c>
      <c r="C389" s="28">
        <f t="shared" si="62"/>
        <v>0</v>
      </c>
      <c r="D389" s="62">
        <f t="shared" si="62"/>
        <v>0</v>
      </c>
      <c r="E389" s="155" t="e">
        <f t="shared" si="53"/>
        <v>#DIV/0!</v>
      </c>
      <c r="F389" s="28"/>
      <c r="G389" s="62"/>
      <c r="H389" s="155" t="e">
        <f t="shared" si="54"/>
        <v>#DIV/0!</v>
      </c>
      <c r="I389" s="28"/>
      <c r="J389" s="62"/>
      <c r="K389" s="141"/>
    </row>
    <row r="390" spans="1:11" s="14" customFormat="1" ht="34.5" customHeight="1" hidden="1">
      <c r="A390" s="312">
        <v>80132</v>
      </c>
      <c r="B390" s="97" t="s">
        <v>81</v>
      </c>
      <c r="C390" s="20">
        <f t="shared" si="62"/>
        <v>0</v>
      </c>
      <c r="D390" s="58">
        <f t="shared" si="62"/>
        <v>0</v>
      </c>
      <c r="E390" s="150" t="e">
        <f t="shared" si="53"/>
        <v>#DIV/0!</v>
      </c>
      <c r="F390" s="20">
        <f>F391</f>
        <v>0</v>
      </c>
      <c r="G390" s="58">
        <f>G391</f>
        <v>0</v>
      </c>
      <c r="H390" s="150" t="e">
        <f t="shared" si="54"/>
        <v>#DIV/0!</v>
      </c>
      <c r="I390" s="20"/>
      <c r="J390" s="58"/>
      <c r="K390" s="140"/>
    </row>
    <row r="391" spans="1:11" ht="12" customHeight="1" hidden="1">
      <c r="A391" s="306"/>
      <c r="B391" s="84" t="s">
        <v>8</v>
      </c>
      <c r="C391" s="162">
        <f t="shared" si="62"/>
        <v>0</v>
      </c>
      <c r="D391" s="122">
        <f t="shared" si="62"/>
        <v>0</v>
      </c>
      <c r="E391" s="176" t="e">
        <f t="shared" si="53"/>
        <v>#DIV/0!</v>
      </c>
      <c r="F391" s="162">
        <f>SUM(F392:F393)</f>
        <v>0</v>
      </c>
      <c r="G391" s="122">
        <f>SUM(G392:G393)</f>
        <v>0</v>
      </c>
      <c r="H391" s="176" t="e">
        <f t="shared" si="54"/>
        <v>#DIV/0!</v>
      </c>
      <c r="I391" s="17"/>
      <c r="J391" s="55"/>
      <c r="K391" s="307"/>
    </row>
    <row r="392" spans="1:11" ht="25.5" customHeight="1" hidden="1">
      <c r="A392" s="306"/>
      <c r="B392" s="85" t="s">
        <v>149</v>
      </c>
      <c r="C392" s="19">
        <f t="shared" si="62"/>
        <v>0</v>
      </c>
      <c r="D392" s="56">
        <f t="shared" si="62"/>
        <v>0</v>
      </c>
      <c r="E392" s="154" t="e">
        <f t="shared" si="53"/>
        <v>#DIV/0!</v>
      </c>
      <c r="F392" s="19"/>
      <c r="G392" s="56"/>
      <c r="H392" s="154" t="e">
        <f t="shared" si="54"/>
        <v>#DIV/0!</v>
      </c>
      <c r="I392" s="19"/>
      <c r="J392" s="56"/>
      <c r="K392" s="138"/>
    </row>
    <row r="393" spans="1:11" ht="10.5" customHeight="1" hidden="1">
      <c r="A393" s="327"/>
      <c r="B393" s="91" t="s">
        <v>9</v>
      </c>
      <c r="C393" s="19">
        <f t="shared" si="62"/>
        <v>0</v>
      </c>
      <c r="D393" s="56">
        <f t="shared" si="62"/>
        <v>0</v>
      </c>
      <c r="E393" s="155" t="e">
        <f t="shared" si="53"/>
        <v>#DIV/0!</v>
      </c>
      <c r="F393" s="28"/>
      <c r="G393" s="62"/>
      <c r="H393" s="155" t="e">
        <f t="shared" si="54"/>
        <v>#DIV/0!</v>
      </c>
      <c r="I393" s="28"/>
      <c r="J393" s="62"/>
      <c r="K393" s="141"/>
    </row>
    <row r="394" spans="1:11" s="14" customFormat="1" ht="24" hidden="1">
      <c r="A394" s="312">
        <v>80133</v>
      </c>
      <c r="B394" s="97" t="s">
        <v>82</v>
      </c>
      <c r="C394" s="20" t="e">
        <f>SUM(C395)</f>
        <v>#REF!</v>
      </c>
      <c r="D394" s="58" t="e">
        <f>SUM(D395)</f>
        <v>#REF!</v>
      </c>
      <c r="E394" s="158" t="e">
        <f t="shared" si="53"/>
        <v>#REF!</v>
      </c>
      <c r="F394" s="20" t="e">
        <f>SUM(F395)</f>
        <v>#REF!</v>
      </c>
      <c r="G394" s="58"/>
      <c r="H394" s="158" t="e">
        <f t="shared" si="54"/>
        <v>#REF!</v>
      </c>
      <c r="I394" s="20"/>
      <c r="J394" s="58"/>
      <c r="K394" s="140"/>
    </row>
    <row r="395" spans="1:11" ht="12" hidden="1">
      <c r="A395" s="332"/>
      <c r="B395" s="93" t="s">
        <v>8</v>
      </c>
      <c r="C395" s="38" t="e">
        <f>SUM(C396)</f>
        <v>#REF!</v>
      </c>
      <c r="D395" s="63" t="e">
        <f>SUM(D396)</f>
        <v>#REF!</v>
      </c>
      <c r="E395" s="158" t="e">
        <f t="shared" si="53"/>
        <v>#REF!</v>
      </c>
      <c r="F395" s="38" t="e">
        <f>SUM(F396)</f>
        <v>#REF!</v>
      </c>
      <c r="G395" s="63"/>
      <c r="H395" s="158" t="e">
        <f t="shared" si="54"/>
        <v>#REF!</v>
      </c>
      <c r="I395" s="38"/>
      <c r="J395" s="63"/>
      <c r="K395" s="345"/>
    </row>
    <row r="396" spans="1:11" ht="12" hidden="1">
      <c r="A396" s="327"/>
      <c r="B396" s="91" t="s">
        <v>28</v>
      </c>
      <c r="C396" s="28" t="e">
        <f>SUM(F396:I396)</f>
        <v>#REF!</v>
      </c>
      <c r="D396" s="62" t="e">
        <f>SUM(G396:J396)</f>
        <v>#REF!</v>
      </c>
      <c r="E396" s="158" t="e">
        <f t="shared" si="53"/>
        <v>#REF!</v>
      </c>
      <c r="F396" s="28" t="e">
        <f>#REF!+#REF!</f>
        <v>#REF!</v>
      </c>
      <c r="G396" s="62"/>
      <c r="H396" s="158" t="e">
        <f t="shared" si="54"/>
        <v>#REF!</v>
      </c>
      <c r="I396" s="28"/>
      <c r="J396" s="62"/>
      <c r="K396" s="141"/>
    </row>
    <row r="397" spans="1:13" s="14" customFormat="1" ht="22.5" customHeight="1">
      <c r="A397" s="312">
        <v>80134</v>
      </c>
      <c r="B397" s="97" t="s">
        <v>83</v>
      </c>
      <c r="C397" s="20">
        <f aca="true" t="shared" si="63" ref="C397:D404">F397+I397</f>
        <v>1294780</v>
      </c>
      <c r="D397" s="58">
        <f t="shared" si="63"/>
        <v>1294775</v>
      </c>
      <c r="E397" s="150">
        <f t="shared" si="53"/>
        <v>99.99961383401042</v>
      </c>
      <c r="F397" s="20">
        <f>F398</f>
        <v>1294780</v>
      </c>
      <c r="G397" s="58">
        <f>G398</f>
        <v>1294775</v>
      </c>
      <c r="H397" s="150">
        <f t="shared" si="54"/>
        <v>99.99961383401042</v>
      </c>
      <c r="I397" s="20"/>
      <c r="J397" s="58"/>
      <c r="K397" s="140"/>
      <c r="L397" s="41"/>
      <c r="M397" s="42"/>
    </row>
    <row r="398" spans="1:11" ht="11.25" customHeight="1">
      <c r="A398" s="332"/>
      <c r="B398" s="93" t="s">
        <v>8</v>
      </c>
      <c r="C398" s="168">
        <f t="shared" si="63"/>
        <v>1294780</v>
      </c>
      <c r="D398" s="124">
        <f t="shared" si="63"/>
        <v>1294775</v>
      </c>
      <c r="E398" s="176">
        <f t="shared" si="53"/>
        <v>99.99961383401042</v>
      </c>
      <c r="F398" s="168">
        <f>SUM(F399:F400)</f>
        <v>1294780</v>
      </c>
      <c r="G398" s="124">
        <f>SUM(G399:G400)</f>
        <v>1294775</v>
      </c>
      <c r="H398" s="176">
        <f t="shared" si="54"/>
        <v>99.99961383401042</v>
      </c>
      <c r="I398" s="38"/>
      <c r="J398" s="63"/>
      <c r="K398" s="345"/>
    </row>
    <row r="399" spans="1:11" ht="22.5" customHeight="1">
      <c r="A399" s="306"/>
      <c r="B399" s="85" t="s">
        <v>149</v>
      </c>
      <c r="C399" s="19">
        <f t="shared" si="63"/>
        <v>1142840</v>
      </c>
      <c r="D399" s="56">
        <f t="shared" si="63"/>
        <v>1142835</v>
      </c>
      <c r="E399" s="154">
        <f t="shared" si="53"/>
        <v>99.9995624934374</v>
      </c>
      <c r="F399" s="19">
        <v>1142840</v>
      </c>
      <c r="G399" s="56">
        <v>1142835</v>
      </c>
      <c r="H399" s="154">
        <f t="shared" si="54"/>
        <v>99.9995624934374</v>
      </c>
      <c r="I399" s="19"/>
      <c r="J399" s="56"/>
      <c r="K399" s="138"/>
    </row>
    <row r="400" spans="1:11" ht="9.75" customHeight="1">
      <c r="A400" s="306"/>
      <c r="B400" s="85" t="s">
        <v>9</v>
      </c>
      <c r="C400" s="19">
        <f t="shared" si="63"/>
        <v>151940</v>
      </c>
      <c r="D400" s="56">
        <f t="shared" si="63"/>
        <v>151940</v>
      </c>
      <c r="E400" s="154">
        <f t="shared" si="53"/>
        <v>100</v>
      </c>
      <c r="F400" s="19">
        <v>151940</v>
      </c>
      <c r="G400" s="56">
        <v>151940</v>
      </c>
      <c r="H400" s="154">
        <f t="shared" si="54"/>
        <v>100</v>
      </c>
      <c r="I400" s="19"/>
      <c r="J400" s="56"/>
      <c r="K400" s="138"/>
    </row>
    <row r="401" spans="1:11" s="36" customFormat="1" ht="9" customHeight="1">
      <c r="A401" s="329"/>
      <c r="B401" s="223" t="s">
        <v>34</v>
      </c>
      <c r="C401" s="213">
        <f t="shared" si="63"/>
        <v>1100</v>
      </c>
      <c r="D401" s="214">
        <f t="shared" si="63"/>
        <v>1100</v>
      </c>
      <c r="E401" s="215">
        <f t="shared" si="53"/>
        <v>100</v>
      </c>
      <c r="F401" s="213">
        <v>1100</v>
      </c>
      <c r="G401" s="214">
        <v>1100</v>
      </c>
      <c r="H401" s="215">
        <f t="shared" si="54"/>
        <v>100</v>
      </c>
      <c r="I401" s="213"/>
      <c r="J401" s="214"/>
      <c r="K401" s="330"/>
    </row>
    <row r="402" spans="1:11" s="14" customFormat="1" ht="57.75" customHeight="1">
      <c r="A402" s="312">
        <v>80140</v>
      </c>
      <c r="B402" s="97" t="s">
        <v>151</v>
      </c>
      <c r="C402" s="20">
        <f t="shared" si="63"/>
        <v>2600691</v>
      </c>
      <c r="D402" s="58">
        <f t="shared" si="63"/>
        <v>2600429</v>
      </c>
      <c r="E402" s="150">
        <f aca="true" t="shared" si="64" ref="E402:E466">D402/C402*100</f>
        <v>99.9899257543476</v>
      </c>
      <c r="F402" s="20">
        <f>F403+F407</f>
        <v>2600691</v>
      </c>
      <c r="G402" s="58">
        <f>G403+G407</f>
        <v>2600429</v>
      </c>
      <c r="H402" s="150">
        <f aca="true" t="shared" si="65" ref="H402:H468">G402/F402*100</f>
        <v>99.9899257543476</v>
      </c>
      <c r="I402" s="20"/>
      <c r="J402" s="58"/>
      <c r="K402" s="140"/>
    </row>
    <row r="403" spans="1:11" ht="12" customHeight="1">
      <c r="A403" s="306"/>
      <c r="B403" s="84" t="s">
        <v>8</v>
      </c>
      <c r="C403" s="162">
        <f t="shared" si="63"/>
        <v>2462291</v>
      </c>
      <c r="D403" s="122">
        <f t="shared" si="63"/>
        <v>2462030</v>
      </c>
      <c r="E403" s="176">
        <f t="shared" si="64"/>
        <v>99.98940011558342</v>
      </c>
      <c r="F403" s="162">
        <f>SUM(F404:F405)</f>
        <v>2462291</v>
      </c>
      <c r="G403" s="122">
        <f>SUM(G404:G405)</f>
        <v>2462030</v>
      </c>
      <c r="H403" s="176">
        <f t="shared" si="65"/>
        <v>99.98940011558342</v>
      </c>
      <c r="I403" s="17"/>
      <c r="J403" s="55"/>
      <c r="K403" s="307"/>
    </row>
    <row r="404" spans="1:11" ht="24">
      <c r="A404" s="306"/>
      <c r="B404" s="85" t="s">
        <v>149</v>
      </c>
      <c r="C404" s="19">
        <f t="shared" si="63"/>
        <v>2020514</v>
      </c>
      <c r="D404" s="56">
        <f t="shared" si="63"/>
        <v>2020514</v>
      </c>
      <c r="E404" s="154">
        <f t="shared" si="64"/>
        <v>100</v>
      </c>
      <c r="F404" s="19">
        <v>2020514</v>
      </c>
      <c r="G404" s="56">
        <v>2020514</v>
      </c>
      <c r="H404" s="154">
        <f t="shared" si="65"/>
        <v>100</v>
      </c>
      <c r="I404" s="19"/>
      <c r="J404" s="56"/>
      <c r="K404" s="138"/>
    </row>
    <row r="405" spans="1:11" ht="12">
      <c r="A405" s="306"/>
      <c r="B405" s="85" t="s">
        <v>9</v>
      </c>
      <c r="C405" s="19">
        <f aca="true" t="shared" si="66" ref="C405:D408">F405+I405</f>
        <v>441777</v>
      </c>
      <c r="D405" s="56">
        <f t="shared" si="66"/>
        <v>441516</v>
      </c>
      <c r="E405" s="154">
        <f t="shared" si="64"/>
        <v>99.94092041912549</v>
      </c>
      <c r="F405" s="19">
        <v>441777</v>
      </c>
      <c r="G405" s="56">
        <v>441516</v>
      </c>
      <c r="H405" s="154">
        <f t="shared" si="65"/>
        <v>99.94092041912549</v>
      </c>
      <c r="I405" s="19"/>
      <c r="J405" s="56"/>
      <c r="K405" s="138"/>
    </row>
    <row r="406" spans="1:11" s="36" customFormat="1" ht="10.5" customHeight="1">
      <c r="A406" s="315"/>
      <c r="B406" s="113" t="s">
        <v>34</v>
      </c>
      <c r="C406" s="201">
        <f t="shared" si="66"/>
        <v>10000</v>
      </c>
      <c r="D406" s="202">
        <f t="shared" si="66"/>
        <v>10000</v>
      </c>
      <c r="E406" s="207">
        <f t="shared" si="64"/>
        <v>100</v>
      </c>
      <c r="F406" s="201">
        <v>10000</v>
      </c>
      <c r="G406" s="202">
        <v>10000</v>
      </c>
      <c r="H406" s="207">
        <f t="shared" si="65"/>
        <v>100</v>
      </c>
      <c r="I406" s="201"/>
      <c r="J406" s="202"/>
      <c r="K406" s="316"/>
    </row>
    <row r="407" spans="1:11" ht="12.75">
      <c r="A407" s="306"/>
      <c r="B407" s="81" t="s">
        <v>71</v>
      </c>
      <c r="C407" s="162">
        <f t="shared" si="66"/>
        <v>138400</v>
      </c>
      <c r="D407" s="122">
        <f t="shared" si="66"/>
        <v>138399</v>
      </c>
      <c r="E407" s="178">
        <f t="shared" si="64"/>
        <v>99.99927745664739</v>
      </c>
      <c r="F407" s="162">
        <f>SUM(F408:F409)</f>
        <v>138400</v>
      </c>
      <c r="G407" s="122">
        <f>SUM(G408:G409)</f>
        <v>138399</v>
      </c>
      <c r="H407" s="178">
        <f t="shared" si="65"/>
        <v>99.99927745664739</v>
      </c>
      <c r="I407" s="17"/>
      <c r="J407" s="55"/>
      <c r="K407" s="307"/>
    </row>
    <row r="408" spans="1:11" ht="12">
      <c r="A408" s="306"/>
      <c r="B408" s="82" t="s">
        <v>19</v>
      </c>
      <c r="C408" s="19">
        <f t="shared" si="66"/>
        <v>134300</v>
      </c>
      <c r="D408" s="56">
        <f t="shared" si="66"/>
        <v>134300</v>
      </c>
      <c r="E408" s="154">
        <f t="shared" si="64"/>
        <v>100</v>
      </c>
      <c r="F408" s="19">
        <v>134300</v>
      </c>
      <c r="G408" s="56">
        <v>134300</v>
      </c>
      <c r="H408" s="154">
        <f t="shared" si="65"/>
        <v>100</v>
      </c>
      <c r="I408" s="19"/>
      <c r="J408" s="56"/>
      <c r="K408" s="138"/>
    </row>
    <row r="409" spans="1:11" ht="12" customHeight="1">
      <c r="A409" s="327"/>
      <c r="B409" s="92" t="s">
        <v>6</v>
      </c>
      <c r="C409" s="28">
        <f>F409</f>
        <v>4100</v>
      </c>
      <c r="D409" s="62">
        <f>G409</f>
        <v>4099</v>
      </c>
      <c r="E409" s="155">
        <f>D409/C409*100</f>
        <v>99.97560975609755</v>
      </c>
      <c r="F409" s="28">
        <v>4100</v>
      </c>
      <c r="G409" s="62">
        <v>4099</v>
      </c>
      <c r="H409" s="155">
        <f>G409/F409*100</f>
        <v>99.97560975609755</v>
      </c>
      <c r="I409" s="28"/>
      <c r="J409" s="62"/>
      <c r="K409" s="141"/>
    </row>
    <row r="410" spans="1:11" ht="24.75" customHeight="1">
      <c r="A410" s="312">
        <v>80146</v>
      </c>
      <c r="B410" s="97" t="s">
        <v>84</v>
      </c>
      <c r="C410" s="20">
        <f>F410+I410</f>
        <v>538123</v>
      </c>
      <c r="D410" s="58">
        <f>G410+J410</f>
        <v>522364</v>
      </c>
      <c r="E410" s="150">
        <f t="shared" si="64"/>
        <v>97.07148737370453</v>
      </c>
      <c r="F410" s="20">
        <f>F411</f>
        <v>538123</v>
      </c>
      <c r="G410" s="58">
        <f>G411</f>
        <v>522364</v>
      </c>
      <c r="H410" s="150">
        <f t="shared" si="65"/>
        <v>97.07148737370453</v>
      </c>
      <c r="I410" s="20"/>
      <c r="J410" s="58"/>
      <c r="K410" s="140"/>
    </row>
    <row r="411" spans="1:11" ht="12.75">
      <c r="A411" s="332"/>
      <c r="B411" s="93" t="s">
        <v>8</v>
      </c>
      <c r="C411" s="168">
        <f>C412+C413+C414</f>
        <v>538123</v>
      </c>
      <c r="D411" s="124">
        <f>D412+D413+D414</f>
        <v>522364</v>
      </c>
      <c r="E411" s="176">
        <f t="shared" si="64"/>
        <v>97.07148737370453</v>
      </c>
      <c r="F411" s="168">
        <f>SUM(F412:F414)</f>
        <v>538123</v>
      </c>
      <c r="G411" s="124">
        <f>SUM(G412:G414)</f>
        <v>522364</v>
      </c>
      <c r="H411" s="176">
        <f t="shared" si="65"/>
        <v>97.07148737370453</v>
      </c>
      <c r="I411" s="38"/>
      <c r="J411" s="63"/>
      <c r="K411" s="345"/>
    </row>
    <row r="412" spans="1:11" ht="24">
      <c r="A412" s="306"/>
      <c r="B412" s="85" t="s">
        <v>149</v>
      </c>
      <c r="C412" s="19">
        <f aca="true" t="shared" si="67" ref="C412:D417">F412+I412</f>
        <v>165053</v>
      </c>
      <c r="D412" s="56">
        <f t="shared" si="67"/>
        <v>165027</v>
      </c>
      <c r="E412" s="154">
        <f t="shared" si="64"/>
        <v>99.98424748414145</v>
      </c>
      <c r="F412" s="19">
        <v>165053</v>
      </c>
      <c r="G412" s="56">
        <v>165027</v>
      </c>
      <c r="H412" s="154">
        <f t="shared" si="65"/>
        <v>99.98424748414145</v>
      </c>
      <c r="I412" s="19"/>
      <c r="J412" s="56"/>
      <c r="K412" s="138"/>
    </row>
    <row r="413" spans="1:11" ht="11.25" customHeight="1" hidden="1">
      <c r="A413" s="306"/>
      <c r="B413" s="107" t="s">
        <v>85</v>
      </c>
      <c r="C413" s="19">
        <f t="shared" si="67"/>
        <v>0</v>
      </c>
      <c r="D413" s="56">
        <f t="shared" si="67"/>
        <v>0</v>
      </c>
      <c r="E413" s="154" t="e">
        <f t="shared" si="64"/>
        <v>#DIV/0!</v>
      </c>
      <c r="F413" s="19">
        <v>0</v>
      </c>
      <c r="G413" s="56">
        <v>0</v>
      </c>
      <c r="H413" s="154" t="e">
        <f t="shared" si="65"/>
        <v>#DIV/0!</v>
      </c>
      <c r="I413" s="162"/>
      <c r="J413" s="56"/>
      <c r="K413" s="138"/>
    </row>
    <row r="414" spans="1:11" ht="12">
      <c r="A414" s="327"/>
      <c r="B414" s="91" t="s">
        <v>9</v>
      </c>
      <c r="C414" s="19">
        <f t="shared" si="67"/>
        <v>373070</v>
      </c>
      <c r="D414" s="56">
        <f t="shared" si="67"/>
        <v>357337</v>
      </c>
      <c r="E414" s="155">
        <f t="shared" si="64"/>
        <v>95.78282895971265</v>
      </c>
      <c r="F414" s="28">
        <v>373070</v>
      </c>
      <c r="G414" s="62">
        <v>357337</v>
      </c>
      <c r="H414" s="155">
        <f t="shared" si="65"/>
        <v>95.78282895971265</v>
      </c>
      <c r="I414" s="28"/>
      <c r="J414" s="62"/>
      <c r="K414" s="141"/>
    </row>
    <row r="415" spans="1:11" ht="12.75" customHeight="1">
      <c r="A415" s="312">
        <v>80195</v>
      </c>
      <c r="B415" s="97" t="s">
        <v>15</v>
      </c>
      <c r="C415" s="20">
        <f t="shared" si="67"/>
        <v>6690802</v>
      </c>
      <c r="D415" s="58">
        <f t="shared" si="67"/>
        <v>6462293</v>
      </c>
      <c r="E415" s="150">
        <f t="shared" si="64"/>
        <v>96.58472930449892</v>
      </c>
      <c r="F415" s="20">
        <f>F416+F422</f>
        <v>6683702</v>
      </c>
      <c r="G415" s="58">
        <f>G416+G422</f>
        <v>6455193</v>
      </c>
      <c r="H415" s="150">
        <f t="shared" si="65"/>
        <v>96.5811013118179</v>
      </c>
      <c r="I415" s="20">
        <f>I416+I422</f>
        <v>7100</v>
      </c>
      <c r="J415" s="58">
        <f>J416+J422</f>
        <v>7100</v>
      </c>
      <c r="K415" s="150">
        <f>J415/I415*100</f>
        <v>100</v>
      </c>
    </row>
    <row r="416" spans="1:11" ht="13.5" customHeight="1">
      <c r="A416" s="332"/>
      <c r="B416" s="93" t="s">
        <v>8</v>
      </c>
      <c r="C416" s="168">
        <f t="shared" si="67"/>
        <v>3999749</v>
      </c>
      <c r="D416" s="124">
        <f t="shared" si="67"/>
        <v>3821084</v>
      </c>
      <c r="E416" s="176">
        <f t="shared" si="64"/>
        <v>95.53309470169253</v>
      </c>
      <c r="F416" s="168">
        <f>SUM(F417:F419)</f>
        <v>3992649</v>
      </c>
      <c r="G416" s="124">
        <f>SUM(G417:G419)</f>
        <v>3813984</v>
      </c>
      <c r="H416" s="176">
        <f t="shared" si="65"/>
        <v>95.52515134688774</v>
      </c>
      <c r="I416" s="168">
        <f>SUM(I417:I419)</f>
        <v>7100</v>
      </c>
      <c r="J416" s="124">
        <f>SUM(J417:J419)</f>
        <v>7100</v>
      </c>
      <c r="K416" s="176">
        <f>J416/I416*100</f>
        <v>100</v>
      </c>
    </row>
    <row r="417" spans="1:11" ht="23.25" customHeight="1">
      <c r="A417" s="306"/>
      <c r="B417" s="85" t="s">
        <v>149</v>
      </c>
      <c r="C417" s="19">
        <f t="shared" si="67"/>
        <v>926042</v>
      </c>
      <c r="D417" s="56">
        <f t="shared" si="67"/>
        <v>907188</v>
      </c>
      <c r="E417" s="154">
        <f t="shared" si="64"/>
        <v>97.96402323004789</v>
      </c>
      <c r="F417" s="19">
        <v>926042</v>
      </c>
      <c r="G417" s="56">
        <v>907188</v>
      </c>
      <c r="H417" s="154">
        <f t="shared" si="65"/>
        <v>97.96402323004789</v>
      </c>
      <c r="I417" s="19"/>
      <c r="J417" s="56"/>
      <c r="K417" s="138"/>
    </row>
    <row r="418" spans="1:11" ht="12">
      <c r="A418" s="306"/>
      <c r="B418" s="85" t="s">
        <v>28</v>
      </c>
      <c r="C418" s="19">
        <f aca="true" t="shared" si="68" ref="C418:D421">F418+I418</f>
        <v>62050</v>
      </c>
      <c r="D418" s="56">
        <f t="shared" si="68"/>
        <v>60007</v>
      </c>
      <c r="E418" s="154">
        <f t="shared" si="64"/>
        <v>96.7074939564867</v>
      </c>
      <c r="F418" s="19">
        <v>62050</v>
      </c>
      <c r="G418" s="56">
        <f>60050-43</f>
        <v>60007</v>
      </c>
      <c r="H418" s="154">
        <f t="shared" si="65"/>
        <v>96.7074939564867</v>
      </c>
      <c r="I418" s="19"/>
      <c r="J418" s="56"/>
      <c r="K418" s="138"/>
    </row>
    <row r="419" spans="1:11" ht="12">
      <c r="A419" s="306"/>
      <c r="B419" s="85" t="s">
        <v>9</v>
      </c>
      <c r="C419" s="19">
        <f t="shared" si="68"/>
        <v>3011657</v>
      </c>
      <c r="D419" s="56">
        <f t="shared" si="68"/>
        <v>2853889</v>
      </c>
      <c r="E419" s="154">
        <f t="shared" si="64"/>
        <v>94.76142203444815</v>
      </c>
      <c r="F419" s="19">
        <f>3011657-7100</f>
        <v>3004557</v>
      </c>
      <c r="G419" s="56">
        <f>2853846+43-7100</f>
        <v>2846789</v>
      </c>
      <c r="H419" s="154">
        <f t="shared" si="65"/>
        <v>94.7490428705463</v>
      </c>
      <c r="I419" s="19">
        <v>7100</v>
      </c>
      <c r="J419" s="56">
        <v>7100</v>
      </c>
      <c r="K419" s="154">
        <f>J419/I419*100</f>
        <v>100</v>
      </c>
    </row>
    <row r="420" spans="1:11" s="36" customFormat="1" ht="10.5" customHeight="1">
      <c r="A420" s="315"/>
      <c r="B420" s="206" t="s">
        <v>34</v>
      </c>
      <c r="C420" s="201">
        <f t="shared" si="68"/>
        <v>7000</v>
      </c>
      <c r="D420" s="202">
        <f t="shared" si="68"/>
        <v>7000</v>
      </c>
      <c r="E420" s="207">
        <f t="shared" si="64"/>
        <v>100</v>
      </c>
      <c r="F420" s="201">
        <v>7000</v>
      </c>
      <c r="G420" s="202">
        <v>7000</v>
      </c>
      <c r="H420" s="207">
        <f t="shared" si="65"/>
        <v>100</v>
      </c>
      <c r="I420" s="201"/>
      <c r="J420" s="202"/>
      <c r="K420" s="316"/>
    </row>
    <row r="421" spans="1:11" s="36" customFormat="1" ht="35.25" customHeight="1">
      <c r="A421" s="315"/>
      <c r="B421" s="81" t="s">
        <v>169</v>
      </c>
      <c r="C421" s="201">
        <f t="shared" si="68"/>
        <v>7100</v>
      </c>
      <c r="D421" s="202">
        <f t="shared" si="68"/>
        <v>7100</v>
      </c>
      <c r="E421" s="207">
        <f t="shared" si="64"/>
        <v>100</v>
      </c>
      <c r="F421" s="226"/>
      <c r="G421" s="202"/>
      <c r="H421" s="207"/>
      <c r="I421" s="201">
        <v>7100</v>
      </c>
      <c r="J421" s="202">
        <v>7100</v>
      </c>
      <c r="K421" s="316"/>
    </row>
    <row r="422" spans="1:11" ht="12" customHeight="1">
      <c r="A422" s="306"/>
      <c r="B422" s="81" t="s">
        <v>5</v>
      </c>
      <c r="C422" s="162">
        <f aca="true" t="shared" si="69" ref="C422:C431">F422+I422</f>
        <v>2691053</v>
      </c>
      <c r="D422" s="122">
        <f aca="true" t="shared" si="70" ref="D422:D431">G422+J422</f>
        <v>2641209</v>
      </c>
      <c r="E422" s="178">
        <f t="shared" si="64"/>
        <v>98.14778824497326</v>
      </c>
      <c r="F422" s="162">
        <f>F423+F425</f>
        <v>2691053</v>
      </c>
      <c r="G422" s="122">
        <f>G423+G425</f>
        <v>2641209</v>
      </c>
      <c r="H422" s="178">
        <f t="shared" si="65"/>
        <v>98.14778824497326</v>
      </c>
      <c r="I422" s="17"/>
      <c r="J422" s="55"/>
      <c r="K422" s="307"/>
    </row>
    <row r="423" spans="1:11" s="14" customFormat="1" ht="12" customHeight="1">
      <c r="A423" s="308"/>
      <c r="B423" s="82" t="s">
        <v>19</v>
      </c>
      <c r="C423" s="19">
        <f t="shared" si="69"/>
        <v>2574625</v>
      </c>
      <c r="D423" s="56">
        <f t="shared" si="70"/>
        <v>2524781</v>
      </c>
      <c r="E423" s="154">
        <f t="shared" si="64"/>
        <v>98.06402874204981</v>
      </c>
      <c r="F423" s="19">
        <v>2574625</v>
      </c>
      <c r="G423" s="56">
        <v>2524781</v>
      </c>
      <c r="H423" s="154">
        <f t="shared" si="65"/>
        <v>98.06402874204981</v>
      </c>
      <c r="I423" s="19"/>
      <c r="J423" s="56"/>
      <c r="K423" s="138"/>
    </row>
    <row r="424" spans="1:11" s="36" customFormat="1" ht="12" customHeight="1" hidden="1">
      <c r="A424" s="315"/>
      <c r="B424" s="113" t="s">
        <v>162</v>
      </c>
      <c r="C424" s="201">
        <f t="shared" si="69"/>
        <v>0</v>
      </c>
      <c r="D424" s="56">
        <f>G424+J424</f>
        <v>0</v>
      </c>
      <c r="E424" s="154" t="e">
        <f>D424/C424*100</f>
        <v>#DIV/0!</v>
      </c>
      <c r="F424" s="201"/>
      <c r="G424" s="202"/>
      <c r="H424" s="154" t="e">
        <f t="shared" si="65"/>
        <v>#DIV/0!</v>
      </c>
      <c r="I424" s="201"/>
      <c r="J424" s="202"/>
      <c r="K424" s="316"/>
    </row>
    <row r="425" spans="1:11" ht="12.75" customHeight="1" thickBot="1">
      <c r="A425" s="306"/>
      <c r="B425" s="82" t="s">
        <v>6</v>
      </c>
      <c r="C425" s="19">
        <f t="shared" si="69"/>
        <v>116428</v>
      </c>
      <c r="D425" s="56">
        <f>G425+J425</f>
        <v>116428</v>
      </c>
      <c r="E425" s="154">
        <f>D425/C425*100</f>
        <v>100</v>
      </c>
      <c r="F425" s="19">
        <v>116428</v>
      </c>
      <c r="G425" s="56">
        <v>116428</v>
      </c>
      <c r="H425" s="154">
        <f t="shared" si="65"/>
        <v>100</v>
      </c>
      <c r="I425" s="19"/>
      <c r="J425" s="56"/>
      <c r="K425" s="138"/>
    </row>
    <row r="426" spans="1:11" ht="23.25" customHeight="1" thickBot="1" thickTop="1">
      <c r="A426" s="348">
        <v>803</v>
      </c>
      <c r="B426" s="105" t="s">
        <v>86</v>
      </c>
      <c r="C426" s="73">
        <f t="shared" si="69"/>
        <v>46060</v>
      </c>
      <c r="D426" s="74">
        <f t="shared" si="70"/>
        <v>46058</v>
      </c>
      <c r="E426" s="166">
        <f t="shared" si="64"/>
        <v>99.99565783760312</v>
      </c>
      <c r="F426" s="73">
        <f>F427+F430</f>
        <v>46060</v>
      </c>
      <c r="G426" s="74">
        <f>G427+G430</f>
        <v>46058</v>
      </c>
      <c r="H426" s="166">
        <f t="shared" si="65"/>
        <v>99.99565783760312</v>
      </c>
      <c r="I426" s="73"/>
      <c r="J426" s="74"/>
      <c r="K426" s="355"/>
    </row>
    <row r="427" spans="1:11" ht="24.75" customHeight="1" thickTop="1">
      <c r="A427" s="312">
        <v>80309</v>
      </c>
      <c r="B427" s="97" t="s">
        <v>140</v>
      </c>
      <c r="C427" s="20">
        <f t="shared" si="69"/>
        <v>21060</v>
      </c>
      <c r="D427" s="58">
        <f t="shared" si="70"/>
        <v>21060</v>
      </c>
      <c r="E427" s="148">
        <f t="shared" si="64"/>
        <v>100</v>
      </c>
      <c r="F427" s="20">
        <f>F428</f>
        <v>21060</v>
      </c>
      <c r="G427" s="58">
        <f>G428</f>
        <v>21060</v>
      </c>
      <c r="H427" s="148">
        <f t="shared" si="65"/>
        <v>100</v>
      </c>
      <c r="I427" s="20"/>
      <c r="J427" s="58"/>
      <c r="K427" s="140"/>
    </row>
    <row r="428" spans="1:11" ht="12.75">
      <c r="A428" s="332"/>
      <c r="B428" s="93" t="s">
        <v>8</v>
      </c>
      <c r="C428" s="168">
        <f t="shared" si="69"/>
        <v>21060</v>
      </c>
      <c r="D428" s="124">
        <f t="shared" si="70"/>
        <v>21060</v>
      </c>
      <c r="E428" s="176">
        <f t="shared" si="64"/>
        <v>100</v>
      </c>
      <c r="F428" s="168">
        <f>F429</f>
        <v>21060</v>
      </c>
      <c r="G428" s="124">
        <f>G429</f>
        <v>21060</v>
      </c>
      <c r="H428" s="176">
        <f t="shared" si="65"/>
        <v>100</v>
      </c>
      <c r="I428" s="38"/>
      <c r="J428" s="63"/>
      <c r="K428" s="345"/>
    </row>
    <row r="429" spans="1:11" ht="12">
      <c r="A429" s="327"/>
      <c r="B429" s="91" t="s">
        <v>9</v>
      </c>
      <c r="C429" s="28">
        <f t="shared" si="69"/>
        <v>21060</v>
      </c>
      <c r="D429" s="62">
        <f t="shared" si="70"/>
        <v>21060</v>
      </c>
      <c r="E429" s="155">
        <f t="shared" si="64"/>
        <v>100</v>
      </c>
      <c r="F429" s="28">
        <v>21060</v>
      </c>
      <c r="G429" s="62">
        <v>21060</v>
      </c>
      <c r="H429" s="155">
        <f t="shared" si="65"/>
        <v>100</v>
      </c>
      <c r="I429" s="28"/>
      <c r="J429" s="62"/>
      <c r="K429" s="141"/>
    </row>
    <row r="430" spans="1:11" ht="12" customHeight="1">
      <c r="A430" s="312">
        <v>80395</v>
      </c>
      <c r="B430" s="97" t="s">
        <v>15</v>
      </c>
      <c r="C430" s="20">
        <f t="shared" si="69"/>
        <v>25000</v>
      </c>
      <c r="D430" s="58">
        <f t="shared" si="70"/>
        <v>24998</v>
      </c>
      <c r="E430" s="150">
        <f t="shared" si="64"/>
        <v>99.992</v>
      </c>
      <c r="F430" s="20">
        <f>F431</f>
        <v>25000</v>
      </c>
      <c r="G430" s="58">
        <f>G431</f>
        <v>24998</v>
      </c>
      <c r="H430" s="150">
        <f t="shared" si="65"/>
        <v>99.992</v>
      </c>
      <c r="I430" s="20"/>
      <c r="J430" s="58"/>
      <c r="K430" s="140"/>
    </row>
    <row r="431" spans="1:11" ht="12.75">
      <c r="A431" s="306"/>
      <c r="B431" s="84" t="s">
        <v>8</v>
      </c>
      <c r="C431" s="162">
        <f t="shared" si="69"/>
        <v>25000</v>
      </c>
      <c r="D431" s="122">
        <f t="shared" si="70"/>
        <v>24998</v>
      </c>
      <c r="E431" s="176">
        <f t="shared" si="64"/>
        <v>99.992</v>
      </c>
      <c r="F431" s="162">
        <f>SUM(F432:F434)</f>
        <v>25000</v>
      </c>
      <c r="G431" s="122">
        <f>SUM(G432:G434)</f>
        <v>24998</v>
      </c>
      <c r="H431" s="176">
        <f t="shared" si="65"/>
        <v>99.992</v>
      </c>
      <c r="I431" s="17"/>
      <c r="J431" s="55"/>
      <c r="K431" s="307"/>
    </row>
    <row r="432" spans="1:11" ht="9.75" customHeight="1">
      <c r="A432" s="306"/>
      <c r="B432" s="85" t="s">
        <v>28</v>
      </c>
      <c r="C432" s="19">
        <f>SUM(F432:I432)</f>
        <v>40100</v>
      </c>
      <c r="D432" s="56">
        <f>SUM(G432:J432)</f>
        <v>20100</v>
      </c>
      <c r="E432" s="154">
        <f t="shared" si="64"/>
        <v>50.12468827930174</v>
      </c>
      <c r="F432" s="19">
        <v>20000</v>
      </c>
      <c r="G432" s="56">
        <v>20000</v>
      </c>
      <c r="H432" s="154">
        <f t="shared" si="65"/>
        <v>100</v>
      </c>
      <c r="I432" s="19"/>
      <c r="J432" s="56"/>
      <c r="K432" s="138"/>
    </row>
    <row r="433" spans="1:11" ht="22.5" customHeight="1" hidden="1">
      <c r="A433" s="306"/>
      <c r="B433" s="85" t="s">
        <v>149</v>
      </c>
      <c r="C433" s="19">
        <f>F433+I433</f>
        <v>0</v>
      </c>
      <c r="D433" s="56">
        <f>G433+J433</f>
        <v>0</v>
      </c>
      <c r="E433" s="154" t="e">
        <f t="shared" si="64"/>
        <v>#DIV/0!</v>
      </c>
      <c r="F433" s="19">
        <v>0</v>
      </c>
      <c r="G433" s="56">
        <v>0</v>
      </c>
      <c r="H433" s="154" t="e">
        <f t="shared" si="65"/>
        <v>#DIV/0!</v>
      </c>
      <c r="I433" s="19"/>
      <c r="J433" s="56"/>
      <c r="K433" s="138"/>
    </row>
    <row r="434" spans="1:11" ht="10.5" customHeight="1">
      <c r="A434" s="327"/>
      <c r="B434" s="91" t="s">
        <v>9</v>
      </c>
      <c r="C434" s="28">
        <f aca="true" t="shared" si="71" ref="C434:C445">F434+I434</f>
        <v>5000</v>
      </c>
      <c r="D434" s="62">
        <f>G434+J434</f>
        <v>4998</v>
      </c>
      <c r="E434" s="155">
        <f>D434/C434*100</f>
        <v>99.96000000000001</v>
      </c>
      <c r="F434" s="28">
        <v>5000</v>
      </c>
      <c r="G434" s="62">
        <v>4998</v>
      </c>
      <c r="H434" s="155"/>
      <c r="I434" s="28"/>
      <c r="J434" s="62"/>
      <c r="K434" s="141"/>
    </row>
    <row r="435" spans="1:11" s="11" customFormat="1" ht="27.75" customHeight="1" thickBot="1">
      <c r="A435" s="352">
        <v>851</v>
      </c>
      <c r="B435" s="108" t="s">
        <v>87</v>
      </c>
      <c r="C435" s="39">
        <f t="shared" si="71"/>
        <v>3695769</v>
      </c>
      <c r="D435" s="70">
        <f aca="true" t="shared" si="72" ref="D435:D445">G435+J435</f>
        <v>2990693</v>
      </c>
      <c r="E435" s="267">
        <f t="shared" si="64"/>
        <v>80.92207602802016</v>
      </c>
      <c r="F435" s="39">
        <f>F436+F441</f>
        <v>3686749</v>
      </c>
      <c r="G435" s="70">
        <f>G436+G441</f>
        <v>2981725</v>
      </c>
      <c r="H435" s="267">
        <f t="shared" si="65"/>
        <v>80.87681043651195</v>
      </c>
      <c r="I435" s="39">
        <f>I436</f>
        <v>9020</v>
      </c>
      <c r="J435" s="70">
        <f>J436</f>
        <v>8968</v>
      </c>
      <c r="K435" s="305">
        <f>J435/I435*100</f>
        <v>99.42350332594235</v>
      </c>
    </row>
    <row r="436" spans="1:11" s="11" customFormat="1" ht="12" customHeight="1" thickTop="1">
      <c r="A436" s="317"/>
      <c r="B436" s="98" t="s">
        <v>8</v>
      </c>
      <c r="C436" s="24">
        <f t="shared" si="71"/>
        <v>3002839</v>
      </c>
      <c r="D436" s="60">
        <f t="shared" si="72"/>
        <v>2413677</v>
      </c>
      <c r="E436" s="144">
        <f t="shared" si="64"/>
        <v>80.3798338838679</v>
      </c>
      <c r="F436" s="24">
        <f>SUM(F437:F439)</f>
        <v>2993819</v>
      </c>
      <c r="G436" s="60">
        <f>SUM(G437:G439)</f>
        <v>2404709</v>
      </c>
      <c r="H436" s="144">
        <f t="shared" si="65"/>
        <v>80.32245770368883</v>
      </c>
      <c r="I436" s="24">
        <f>I439</f>
        <v>9020</v>
      </c>
      <c r="J436" s="60">
        <f>J439</f>
        <v>8968</v>
      </c>
      <c r="K436" s="314">
        <f>J436/I436*100</f>
        <v>99.42350332594235</v>
      </c>
    </row>
    <row r="437" spans="1:11" s="11" customFormat="1" ht="22.5" customHeight="1">
      <c r="A437" s="317"/>
      <c r="B437" s="85" t="s">
        <v>149</v>
      </c>
      <c r="C437" s="19">
        <f t="shared" si="71"/>
        <v>65500</v>
      </c>
      <c r="D437" s="56">
        <f t="shared" si="72"/>
        <v>53754</v>
      </c>
      <c r="E437" s="154">
        <f t="shared" si="64"/>
        <v>82.06717557251908</v>
      </c>
      <c r="F437" s="19">
        <f>F464</f>
        <v>65500</v>
      </c>
      <c r="G437" s="56">
        <f>G464</f>
        <v>53754</v>
      </c>
      <c r="H437" s="154">
        <f t="shared" si="65"/>
        <v>82.06717557251908</v>
      </c>
      <c r="I437" s="24"/>
      <c r="J437" s="60"/>
      <c r="K437" s="314"/>
    </row>
    <row r="438" spans="1:11" s="31" customFormat="1" ht="11.25" customHeight="1">
      <c r="A438" s="319"/>
      <c r="B438" s="85" t="s">
        <v>28</v>
      </c>
      <c r="C438" s="19">
        <f t="shared" si="71"/>
        <v>805000</v>
      </c>
      <c r="D438" s="56">
        <f t="shared" si="72"/>
        <v>705984</v>
      </c>
      <c r="E438" s="154">
        <f t="shared" si="64"/>
        <v>87.69987577639752</v>
      </c>
      <c r="F438" s="19">
        <f>F458+F465+F479+F451</f>
        <v>805000</v>
      </c>
      <c r="G438" s="56">
        <f>G458+G465+G479+G451</f>
        <v>705984</v>
      </c>
      <c r="H438" s="154">
        <f t="shared" si="65"/>
        <v>87.69987577639752</v>
      </c>
      <c r="I438" s="19"/>
      <c r="J438" s="56"/>
      <c r="K438" s="138"/>
    </row>
    <row r="439" spans="1:11" s="31" customFormat="1" ht="10.5" customHeight="1">
      <c r="A439" s="319"/>
      <c r="B439" s="85" t="s">
        <v>9</v>
      </c>
      <c r="C439" s="19">
        <f t="shared" si="71"/>
        <v>2132339</v>
      </c>
      <c r="D439" s="56">
        <f t="shared" si="72"/>
        <v>1653939</v>
      </c>
      <c r="E439" s="154">
        <f t="shared" si="64"/>
        <v>77.56454297370165</v>
      </c>
      <c r="F439" s="19">
        <f>F455+F459+F466+F475+F480+F452</f>
        <v>2123319</v>
      </c>
      <c r="G439" s="56">
        <f>G455+G459+G466+G475+G480+G452</f>
        <v>1644971</v>
      </c>
      <c r="H439" s="154">
        <f t="shared" si="65"/>
        <v>77.47168465972376</v>
      </c>
      <c r="I439" s="19">
        <f>I475+I480</f>
        <v>9020</v>
      </c>
      <c r="J439" s="56">
        <f>J475+J480</f>
        <v>8968</v>
      </c>
      <c r="K439" s="138">
        <f>J439/I439*100</f>
        <v>99.42350332594235</v>
      </c>
    </row>
    <row r="440" spans="1:11" s="208" customFormat="1" ht="9.75" customHeight="1">
      <c r="A440" s="315"/>
      <c r="B440" s="113" t="s">
        <v>34</v>
      </c>
      <c r="C440" s="201">
        <f t="shared" si="71"/>
        <v>225000</v>
      </c>
      <c r="D440" s="202">
        <f t="shared" si="72"/>
        <v>224965</v>
      </c>
      <c r="E440" s="207">
        <f t="shared" si="64"/>
        <v>99.98444444444445</v>
      </c>
      <c r="F440" s="226">
        <f>F467</f>
        <v>225000</v>
      </c>
      <c r="G440" s="202">
        <f>G467</f>
        <v>224965</v>
      </c>
      <c r="H440" s="207">
        <f t="shared" si="65"/>
        <v>99.98444444444445</v>
      </c>
      <c r="I440" s="201"/>
      <c r="J440" s="202"/>
      <c r="K440" s="207"/>
    </row>
    <row r="441" spans="1:11" s="11" customFormat="1" ht="12.75">
      <c r="A441" s="317"/>
      <c r="B441" s="87" t="s">
        <v>5</v>
      </c>
      <c r="C441" s="24">
        <f t="shared" si="71"/>
        <v>692930</v>
      </c>
      <c r="D441" s="60">
        <f t="shared" si="72"/>
        <v>577016</v>
      </c>
      <c r="E441" s="144">
        <f t="shared" si="64"/>
        <v>83.27190336686246</v>
      </c>
      <c r="F441" s="24">
        <f>F442+F443</f>
        <v>692930</v>
      </c>
      <c r="G441" s="60">
        <f>G442+G443</f>
        <v>577016</v>
      </c>
      <c r="H441" s="144">
        <f t="shared" si="65"/>
        <v>83.27190336686246</v>
      </c>
      <c r="I441" s="24"/>
      <c r="J441" s="60"/>
      <c r="K441" s="314"/>
    </row>
    <row r="442" spans="1:11" s="31" customFormat="1" ht="13.5" customHeight="1">
      <c r="A442" s="319"/>
      <c r="B442" s="85" t="s">
        <v>19</v>
      </c>
      <c r="C442" s="134">
        <f t="shared" si="71"/>
        <v>685000</v>
      </c>
      <c r="D442" s="164">
        <f t="shared" si="72"/>
        <v>569086</v>
      </c>
      <c r="E442" s="154">
        <f t="shared" si="64"/>
        <v>83.07824817518248</v>
      </c>
      <c r="F442" s="19">
        <f>F469+F482</f>
        <v>685000</v>
      </c>
      <c r="G442" s="56">
        <f>G469+G482</f>
        <v>569086</v>
      </c>
      <c r="H442" s="154">
        <f t="shared" si="65"/>
        <v>83.07824817518248</v>
      </c>
      <c r="I442" s="19"/>
      <c r="J442" s="56"/>
      <c r="K442" s="138"/>
    </row>
    <row r="443" spans="1:11" s="31" customFormat="1" ht="13.5" customHeight="1" thickBot="1">
      <c r="A443" s="335"/>
      <c r="B443" s="95" t="s">
        <v>6</v>
      </c>
      <c r="C443" s="183">
        <f>F443+I443</f>
        <v>7930</v>
      </c>
      <c r="D443" s="184">
        <f>G443+J443</f>
        <v>7930</v>
      </c>
      <c r="E443" s="156">
        <f>D443/C443*100</f>
        <v>100</v>
      </c>
      <c r="F443" s="26">
        <f>F461</f>
        <v>7930</v>
      </c>
      <c r="G443" s="67">
        <f>G461</f>
        <v>7930</v>
      </c>
      <c r="H443" s="156">
        <f t="shared" si="65"/>
        <v>100</v>
      </c>
      <c r="I443" s="26"/>
      <c r="J443" s="67"/>
      <c r="K443" s="338"/>
    </row>
    <row r="444" spans="1:11" s="31" customFormat="1" ht="13.5" customHeight="1" hidden="1" thickTop="1">
      <c r="A444" s="319"/>
      <c r="B444" s="85"/>
      <c r="C444" s="134"/>
      <c r="D444" s="164"/>
      <c r="E444" s="154"/>
      <c r="F444" s="19"/>
      <c r="G444" s="56"/>
      <c r="H444" s="156" t="e">
        <f t="shared" si="65"/>
        <v>#DIV/0!</v>
      </c>
      <c r="I444" s="19"/>
      <c r="J444" s="56"/>
      <c r="K444" s="138"/>
    </row>
    <row r="445" spans="1:11" ht="12" customHeight="1" hidden="1">
      <c r="A445" s="324">
        <v>85111</v>
      </c>
      <c r="B445" s="96" t="s">
        <v>88</v>
      </c>
      <c r="C445" s="32">
        <f t="shared" si="71"/>
        <v>0</v>
      </c>
      <c r="D445" s="66">
        <f t="shared" si="72"/>
        <v>0</v>
      </c>
      <c r="E445" s="154" t="e">
        <f t="shared" si="64"/>
        <v>#DIV/0!</v>
      </c>
      <c r="F445" s="32">
        <v>0</v>
      </c>
      <c r="G445" s="66"/>
      <c r="H445" s="156" t="e">
        <f t="shared" si="65"/>
        <v>#DIV/0!</v>
      </c>
      <c r="I445" s="32"/>
      <c r="J445" s="66"/>
      <c r="K445" s="143"/>
    </row>
    <row r="446" spans="1:11" ht="12" customHeight="1" hidden="1">
      <c r="A446" s="306"/>
      <c r="B446" s="84" t="s">
        <v>8</v>
      </c>
      <c r="C446" s="17"/>
      <c r="D446" s="55"/>
      <c r="E446" s="154" t="e">
        <f t="shared" si="64"/>
        <v>#DIV/0!</v>
      </c>
      <c r="F446" s="17">
        <v>0</v>
      </c>
      <c r="G446" s="55"/>
      <c r="H446" s="156" t="e">
        <f t="shared" si="65"/>
        <v>#DIV/0!</v>
      </c>
      <c r="I446" s="17"/>
      <c r="J446" s="55"/>
      <c r="K446" s="307"/>
    </row>
    <row r="447" spans="1:11" ht="11.25" customHeight="1" hidden="1">
      <c r="A447" s="306"/>
      <c r="B447" s="85" t="s">
        <v>28</v>
      </c>
      <c r="C447" s="19"/>
      <c r="D447" s="56"/>
      <c r="E447" s="154" t="e">
        <f t="shared" si="64"/>
        <v>#DIV/0!</v>
      </c>
      <c r="F447" s="19">
        <v>0</v>
      </c>
      <c r="G447" s="56"/>
      <c r="H447" s="156" t="e">
        <f t="shared" si="65"/>
        <v>#DIV/0!</v>
      </c>
      <c r="I447" s="19"/>
      <c r="J447" s="56"/>
      <c r="K447" s="138"/>
    </row>
    <row r="448" spans="1:11" ht="12.75" customHeight="1" hidden="1" thickBot="1">
      <c r="A448" s="356"/>
      <c r="B448" s="99" t="s">
        <v>6</v>
      </c>
      <c r="C448" s="26">
        <f aca="true" t="shared" si="73" ref="C448:D450">F448+I448</f>
        <v>0</v>
      </c>
      <c r="D448" s="67">
        <f t="shared" si="73"/>
        <v>0</v>
      </c>
      <c r="E448" s="156" t="e">
        <f t="shared" si="64"/>
        <v>#DIV/0!</v>
      </c>
      <c r="F448" s="26">
        <f>F470</f>
        <v>0</v>
      </c>
      <c r="G448" s="67">
        <f>G470</f>
        <v>0</v>
      </c>
      <c r="H448" s="156" t="e">
        <f t="shared" si="65"/>
        <v>#DIV/0!</v>
      </c>
      <c r="I448" s="26"/>
      <c r="J448" s="67"/>
      <c r="K448" s="338"/>
    </row>
    <row r="449" spans="1:11" s="16" customFormat="1" ht="17.25" customHeight="1" hidden="1" thickTop="1">
      <c r="A449" s="312">
        <v>85111</v>
      </c>
      <c r="B449" s="97" t="s">
        <v>88</v>
      </c>
      <c r="C449" s="20">
        <f t="shared" si="73"/>
        <v>0</v>
      </c>
      <c r="D449" s="58">
        <f t="shared" si="73"/>
        <v>0</v>
      </c>
      <c r="E449" s="150" t="e">
        <f>D449/C449*100</f>
        <v>#DIV/0!</v>
      </c>
      <c r="F449" s="20">
        <f>F450</f>
        <v>0</v>
      </c>
      <c r="G449" s="58">
        <f>G450</f>
        <v>0</v>
      </c>
      <c r="H449" s="156" t="e">
        <f t="shared" si="65"/>
        <v>#DIV/0!</v>
      </c>
      <c r="I449" s="20"/>
      <c r="J449" s="58"/>
      <c r="K449" s="140"/>
    </row>
    <row r="450" spans="1:11" ht="14.25" hidden="1" thickBot="1" thickTop="1">
      <c r="A450" s="306"/>
      <c r="B450" s="84" t="s">
        <v>8</v>
      </c>
      <c r="C450" s="162">
        <f t="shared" si="73"/>
        <v>0</v>
      </c>
      <c r="D450" s="122">
        <f t="shared" si="73"/>
        <v>0</v>
      </c>
      <c r="E450" s="176" t="e">
        <f>D450/C450*100</f>
        <v>#DIV/0!</v>
      </c>
      <c r="F450" s="162">
        <f>F451+F452</f>
        <v>0</v>
      </c>
      <c r="G450" s="122">
        <f>G451+G452</f>
        <v>0</v>
      </c>
      <c r="H450" s="156" t="e">
        <f t="shared" si="65"/>
        <v>#DIV/0!</v>
      </c>
      <c r="I450" s="12"/>
      <c r="J450" s="64"/>
      <c r="K450" s="142"/>
    </row>
    <row r="451" spans="1:11" s="14" customFormat="1" ht="10.5" customHeight="1" hidden="1">
      <c r="A451" s="308"/>
      <c r="B451" s="85" t="s">
        <v>28</v>
      </c>
      <c r="C451" s="19">
        <f>F451</f>
        <v>0</v>
      </c>
      <c r="D451" s="56">
        <f>G451</f>
        <v>0</v>
      </c>
      <c r="E451" s="154" t="e">
        <f>D451/C451*100</f>
        <v>#DIV/0!</v>
      </c>
      <c r="F451" s="19">
        <v>0</v>
      </c>
      <c r="G451" s="56">
        <v>0</v>
      </c>
      <c r="H451" s="156" t="e">
        <f t="shared" si="65"/>
        <v>#DIV/0!</v>
      </c>
      <c r="I451" s="19"/>
      <c r="J451" s="56"/>
      <c r="K451" s="138"/>
    </row>
    <row r="452" spans="1:11" ht="12.75" customHeight="1" hidden="1">
      <c r="A452" s="327"/>
      <c r="B452" s="91" t="s">
        <v>9</v>
      </c>
      <c r="C452" s="28">
        <f>F452</f>
        <v>0</v>
      </c>
      <c r="D452" s="62">
        <f>G452</f>
        <v>0</v>
      </c>
      <c r="E452" s="155" t="e">
        <f>D452/C452*100</f>
        <v>#DIV/0!</v>
      </c>
      <c r="F452" s="28">
        <v>0</v>
      </c>
      <c r="G452" s="62">
        <v>0</v>
      </c>
      <c r="H452" s="156" t="e">
        <f t="shared" si="65"/>
        <v>#DIV/0!</v>
      </c>
      <c r="I452" s="28"/>
      <c r="J452" s="62"/>
      <c r="K452" s="141"/>
    </row>
    <row r="453" spans="1:11" s="16" customFormat="1" ht="24.75" customHeight="1" thickTop="1">
      <c r="A453" s="324">
        <v>85149</v>
      </c>
      <c r="B453" s="96" t="s">
        <v>89</v>
      </c>
      <c r="C453" s="32">
        <f>F453+I453</f>
        <v>237000</v>
      </c>
      <c r="D453" s="66">
        <f>G453+J453</f>
        <v>234730</v>
      </c>
      <c r="E453" s="148">
        <f t="shared" si="64"/>
        <v>99.042194092827</v>
      </c>
      <c r="F453" s="32">
        <f>F454</f>
        <v>237000</v>
      </c>
      <c r="G453" s="66">
        <f>G454</f>
        <v>234730</v>
      </c>
      <c r="H453" s="148">
        <f t="shared" si="65"/>
        <v>99.042194092827</v>
      </c>
      <c r="I453" s="32"/>
      <c r="J453" s="66"/>
      <c r="K453" s="143"/>
    </row>
    <row r="454" spans="1:11" ht="12.75">
      <c r="A454" s="306"/>
      <c r="B454" s="84" t="s">
        <v>8</v>
      </c>
      <c r="C454" s="162">
        <f>F454+I454</f>
        <v>237000</v>
      </c>
      <c r="D454" s="122">
        <f>G454+J454</f>
        <v>234730</v>
      </c>
      <c r="E454" s="176">
        <f t="shared" si="64"/>
        <v>99.042194092827</v>
      </c>
      <c r="F454" s="162">
        <f>F455</f>
        <v>237000</v>
      </c>
      <c r="G454" s="122">
        <f>G455</f>
        <v>234730</v>
      </c>
      <c r="H454" s="176">
        <f t="shared" si="65"/>
        <v>99.042194092827</v>
      </c>
      <c r="I454" s="17"/>
      <c r="J454" s="55"/>
      <c r="K454" s="307"/>
    </row>
    <row r="455" spans="1:11" ht="12">
      <c r="A455" s="327"/>
      <c r="B455" s="91" t="s">
        <v>9</v>
      </c>
      <c r="C455" s="28">
        <f>F455</f>
        <v>237000</v>
      </c>
      <c r="D455" s="62">
        <f>G455</f>
        <v>234730</v>
      </c>
      <c r="E455" s="155">
        <f t="shared" si="64"/>
        <v>99.042194092827</v>
      </c>
      <c r="F455" s="28">
        <v>237000</v>
      </c>
      <c r="G455" s="62">
        <v>234730</v>
      </c>
      <c r="H455" s="155">
        <f t="shared" si="65"/>
        <v>99.042194092827</v>
      </c>
      <c r="I455" s="28"/>
      <c r="J455" s="62"/>
      <c r="K455" s="141"/>
    </row>
    <row r="456" spans="1:11" s="16" customFormat="1" ht="12.75" customHeight="1">
      <c r="A456" s="312">
        <v>85153</v>
      </c>
      <c r="B456" s="97" t="s">
        <v>90</v>
      </c>
      <c r="C456" s="20">
        <f>F456+I456</f>
        <v>150000</v>
      </c>
      <c r="D456" s="58">
        <f>G456+J456</f>
        <v>116854</v>
      </c>
      <c r="E456" s="150">
        <f t="shared" si="64"/>
        <v>77.90266666666666</v>
      </c>
      <c r="F456" s="20">
        <f>F457+F460</f>
        <v>150000</v>
      </c>
      <c r="G456" s="58">
        <f>G457+G460</f>
        <v>116854</v>
      </c>
      <c r="H456" s="150">
        <f t="shared" si="65"/>
        <v>77.90266666666666</v>
      </c>
      <c r="I456" s="20"/>
      <c r="J456" s="58"/>
      <c r="K456" s="140"/>
    </row>
    <row r="457" spans="1:11" ht="10.5" customHeight="1">
      <c r="A457" s="306"/>
      <c r="B457" s="84" t="s">
        <v>8</v>
      </c>
      <c r="C457" s="162">
        <f>F457+I457</f>
        <v>142070</v>
      </c>
      <c r="D457" s="122">
        <f>G457+J457</f>
        <v>108924</v>
      </c>
      <c r="E457" s="176">
        <f t="shared" si="64"/>
        <v>76.66924755402266</v>
      </c>
      <c r="F457" s="162">
        <f>F458+F459</f>
        <v>142070</v>
      </c>
      <c r="G457" s="122">
        <f>G458+G459</f>
        <v>108924</v>
      </c>
      <c r="H457" s="176">
        <f t="shared" si="65"/>
        <v>76.66924755402266</v>
      </c>
      <c r="I457" s="12"/>
      <c r="J457" s="64"/>
      <c r="K457" s="142"/>
    </row>
    <row r="458" spans="1:11" s="14" customFormat="1" ht="10.5" customHeight="1">
      <c r="A458" s="308"/>
      <c r="B458" s="85" t="s">
        <v>28</v>
      </c>
      <c r="C458" s="19">
        <f>F458</f>
        <v>100000</v>
      </c>
      <c r="D458" s="56">
        <f>G458</f>
        <v>85200</v>
      </c>
      <c r="E458" s="154">
        <f t="shared" si="64"/>
        <v>85.2</v>
      </c>
      <c r="F458" s="19">
        <v>100000</v>
      </c>
      <c r="G458" s="56">
        <v>85200</v>
      </c>
      <c r="H458" s="154">
        <f t="shared" si="65"/>
        <v>85.2</v>
      </c>
      <c r="I458" s="19"/>
      <c r="J458" s="56"/>
      <c r="K458" s="138"/>
    </row>
    <row r="459" spans="1:11" ht="12.75" customHeight="1">
      <c r="A459" s="306"/>
      <c r="B459" s="85" t="s">
        <v>9</v>
      </c>
      <c r="C459" s="19">
        <f>F459</f>
        <v>42070</v>
      </c>
      <c r="D459" s="56">
        <f>G459</f>
        <v>23724</v>
      </c>
      <c r="E459" s="154">
        <f t="shared" si="64"/>
        <v>56.39172807226052</v>
      </c>
      <c r="F459" s="19">
        <v>42070</v>
      </c>
      <c r="G459" s="56">
        <v>23724</v>
      </c>
      <c r="H459" s="154">
        <f t="shared" si="65"/>
        <v>56.39172807226052</v>
      </c>
      <c r="I459" s="19"/>
      <c r="J459" s="56"/>
      <c r="K459" s="138"/>
    </row>
    <row r="460" spans="1:11" s="16" customFormat="1" ht="11.25" customHeight="1">
      <c r="A460" s="306"/>
      <c r="B460" s="81" t="s">
        <v>5</v>
      </c>
      <c r="C460" s="162">
        <f>F460</f>
        <v>7930</v>
      </c>
      <c r="D460" s="122">
        <f>F460</f>
        <v>7930</v>
      </c>
      <c r="E460" s="178"/>
      <c r="F460" s="162">
        <f>F461</f>
        <v>7930</v>
      </c>
      <c r="G460" s="122">
        <f>G461</f>
        <v>7930</v>
      </c>
      <c r="H460" s="178"/>
      <c r="I460" s="17"/>
      <c r="J460" s="55"/>
      <c r="K460" s="307"/>
    </row>
    <row r="461" spans="1:11" ht="11.25" customHeight="1">
      <c r="A461" s="327"/>
      <c r="B461" s="92" t="s">
        <v>6</v>
      </c>
      <c r="C461" s="28">
        <f>F461</f>
        <v>7930</v>
      </c>
      <c r="D461" s="62">
        <f>G461</f>
        <v>7930</v>
      </c>
      <c r="E461" s="155"/>
      <c r="F461" s="28">
        <v>7930</v>
      </c>
      <c r="G461" s="62">
        <v>7930</v>
      </c>
      <c r="H461" s="155"/>
      <c r="I461" s="28"/>
      <c r="J461" s="62"/>
      <c r="K461" s="141"/>
    </row>
    <row r="462" spans="1:11" ht="23.25" customHeight="1">
      <c r="A462" s="312">
        <v>85154</v>
      </c>
      <c r="B462" s="97" t="s">
        <v>91</v>
      </c>
      <c r="C462" s="20">
        <f>F462+I462</f>
        <v>2178749</v>
      </c>
      <c r="D462" s="58">
        <f>G462+J462</f>
        <v>1524849</v>
      </c>
      <c r="E462" s="150">
        <f t="shared" si="64"/>
        <v>69.98736430860095</v>
      </c>
      <c r="F462" s="20">
        <f>F463+F468</f>
        <v>2178749</v>
      </c>
      <c r="G462" s="58">
        <f>G463+G468</f>
        <v>1524849</v>
      </c>
      <c r="H462" s="150">
        <f t="shared" si="65"/>
        <v>69.98736430860095</v>
      </c>
      <c r="I462" s="20"/>
      <c r="J462" s="58"/>
      <c r="K462" s="140"/>
    </row>
    <row r="463" spans="1:11" ht="12.75" customHeight="1">
      <c r="A463" s="306"/>
      <c r="B463" s="84" t="s">
        <v>8</v>
      </c>
      <c r="C463" s="162">
        <f>F463+I463</f>
        <v>2028749</v>
      </c>
      <c r="D463" s="122">
        <f>G463+J463</f>
        <v>1490689</v>
      </c>
      <c r="E463" s="176">
        <f t="shared" si="64"/>
        <v>73.47823708107805</v>
      </c>
      <c r="F463" s="162">
        <f>SUM(F464:F466)</f>
        <v>2028749</v>
      </c>
      <c r="G463" s="122">
        <f>SUM(G464:G466)</f>
        <v>1490689</v>
      </c>
      <c r="H463" s="176">
        <f t="shared" si="65"/>
        <v>73.47823708107805</v>
      </c>
      <c r="I463" s="12"/>
      <c r="J463" s="64"/>
      <c r="K463" s="142"/>
    </row>
    <row r="464" spans="1:11" ht="21.75" customHeight="1">
      <c r="A464" s="306"/>
      <c r="B464" s="85" t="s">
        <v>149</v>
      </c>
      <c r="C464" s="19">
        <f aca="true" t="shared" si="74" ref="C464:D469">F464</f>
        <v>65500</v>
      </c>
      <c r="D464" s="56">
        <f t="shared" si="74"/>
        <v>53754</v>
      </c>
      <c r="E464" s="154">
        <f t="shared" si="64"/>
        <v>82.06717557251908</v>
      </c>
      <c r="F464" s="19">
        <v>65500</v>
      </c>
      <c r="G464" s="56">
        <v>53754</v>
      </c>
      <c r="H464" s="154">
        <f t="shared" si="65"/>
        <v>82.06717557251908</v>
      </c>
      <c r="I464" s="12"/>
      <c r="J464" s="64"/>
      <c r="K464" s="142"/>
    </row>
    <row r="465" spans="1:11" s="14" customFormat="1" ht="11.25" customHeight="1">
      <c r="A465" s="308"/>
      <c r="B465" s="85" t="s">
        <v>28</v>
      </c>
      <c r="C465" s="19">
        <f t="shared" si="74"/>
        <v>520000</v>
      </c>
      <c r="D465" s="56">
        <f t="shared" si="74"/>
        <v>441559</v>
      </c>
      <c r="E465" s="154">
        <f t="shared" si="64"/>
        <v>84.91519230769231</v>
      </c>
      <c r="F465" s="19">
        <v>520000</v>
      </c>
      <c r="G465" s="56">
        <v>441559</v>
      </c>
      <c r="H465" s="154">
        <f t="shared" si="65"/>
        <v>84.91519230769231</v>
      </c>
      <c r="I465" s="19"/>
      <c r="J465" s="56"/>
      <c r="K465" s="138"/>
    </row>
    <row r="466" spans="1:11" ht="10.5" customHeight="1">
      <c r="A466" s="306"/>
      <c r="B466" s="85" t="s">
        <v>9</v>
      </c>
      <c r="C466" s="19">
        <f t="shared" si="74"/>
        <v>1443249</v>
      </c>
      <c r="D466" s="56">
        <f t="shared" si="74"/>
        <v>995376</v>
      </c>
      <c r="E466" s="154">
        <f t="shared" si="64"/>
        <v>68.96772490401865</v>
      </c>
      <c r="F466" s="19">
        <v>1443249</v>
      </c>
      <c r="G466" s="56">
        <v>995376</v>
      </c>
      <c r="H466" s="154">
        <f aca="true" t="shared" si="75" ref="H466:H536">G466/F466*100</f>
        <v>68.96772490401865</v>
      </c>
      <c r="I466" s="19"/>
      <c r="J466" s="56"/>
      <c r="K466" s="138"/>
    </row>
    <row r="467" spans="1:11" s="208" customFormat="1" ht="8.25" customHeight="1">
      <c r="A467" s="315"/>
      <c r="B467" s="113" t="s">
        <v>34</v>
      </c>
      <c r="C467" s="201">
        <f>F467+I467</f>
        <v>225000</v>
      </c>
      <c r="D467" s="202">
        <f>G467+J467</f>
        <v>224965</v>
      </c>
      <c r="E467" s="207">
        <f>D467/C467*100</f>
        <v>99.98444444444445</v>
      </c>
      <c r="F467" s="201">
        <v>225000</v>
      </c>
      <c r="G467" s="202">
        <v>224965</v>
      </c>
      <c r="H467" s="207">
        <f>G467/F467*100</f>
        <v>99.98444444444445</v>
      </c>
      <c r="I467" s="201"/>
      <c r="J467" s="202"/>
      <c r="K467" s="207"/>
    </row>
    <row r="468" spans="1:11" s="16" customFormat="1" ht="11.25" customHeight="1">
      <c r="A468" s="306"/>
      <c r="B468" s="81" t="s">
        <v>5</v>
      </c>
      <c r="C468" s="162">
        <f t="shared" si="74"/>
        <v>150000</v>
      </c>
      <c r="D468" s="122">
        <f>G468+J468</f>
        <v>34160</v>
      </c>
      <c r="E468" s="178"/>
      <c r="F468" s="162">
        <f>F469+F470</f>
        <v>150000</v>
      </c>
      <c r="G468" s="122">
        <f>G469</f>
        <v>34160</v>
      </c>
      <c r="H468" s="178">
        <f t="shared" si="65"/>
        <v>22.773333333333333</v>
      </c>
      <c r="I468" s="17"/>
      <c r="J468" s="55"/>
      <c r="K468" s="307"/>
    </row>
    <row r="469" spans="1:11" ht="11.25" customHeight="1">
      <c r="A469" s="327"/>
      <c r="B469" s="91" t="s">
        <v>19</v>
      </c>
      <c r="C469" s="28">
        <f>F469</f>
        <v>150000</v>
      </c>
      <c r="D469" s="56">
        <f t="shared" si="74"/>
        <v>34160</v>
      </c>
      <c r="E469" s="155"/>
      <c r="F469" s="28">
        <v>150000</v>
      </c>
      <c r="G469" s="62">
        <v>34160</v>
      </c>
      <c r="H469" s="155"/>
      <c r="I469" s="28"/>
      <c r="J469" s="62"/>
      <c r="K469" s="141"/>
    </row>
    <row r="470" spans="1:11" ht="12.75" customHeight="1" hidden="1">
      <c r="A470" s="306"/>
      <c r="B470" s="82" t="s">
        <v>6</v>
      </c>
      <c r="C470" s="19">
        <f>F470</f>
        <v>0</v>
      </c>
      <c r="D470" s="56">
        <f>G470</f>
        <v>0</v>
      </c>
      <c r="E470" s="155" t="e">
        <f aca="true" t="shared" si="76" ref="E470:E537">D470/C470*100</f>
        <v>#DIV/0!</v>
      </c>
      <c r="F470" s="19"/>
      <c r="G470" s="56"/>
      <c r="H470" s="155" t="e">
        <f t="shared" si="75"/>
        <v>#DIV/0!</v>
      </c>
      <c r="I470" s="19"/>
      <c r="J470" s="56"/>
      <c r="K470" s="138"/>
    </row>
    <row r="471" spans="1:11" ht="72" customHeight="1">
      <c r="A471" s="312">
        <v>85156</v>
      </c>
      <c r="B471" s="97" t="s">
        <v>156</v>
      </c>
      <c r="C471" s="20">
        <f>F471+I471</f>
        <v>8500</v>
      </c>
      <c r="D471" s="58">
        <f>G471+J471</f>
        <v>8448</v>
      </c>
      <c r="E471" s="150">
        <f t="shared" si="76"/>
        <v>99.38823529411765</v>
      </c>
      <c r="F471" s="20"/>
      <c r="G471" s="58"/>
      <c r="H471" s="150"/>
      <c r="I471" s="20">
        <f>I472</f>
        <v>8500</v>
      </c>
      <c r="J471" s="58">
        <f>J472</f>
        <v>8448</v>
      </c>
      <c r="K471" s="140">
        <f>J471/I471*100</f>
        <v>99.38823529411765</v>
      </c>
    </row>
    <row r="472" spans="1:11" ht="12" customHeight="1">
      <c r="A472" s="306"/>
      <c r="B472" s="84" t="s">
        <v>8</v>
      </c>
      <c r="C472" s="162">
        <f>F472+I472</f>
        <v>8500</v>
      </c>
      <c r="D472" s="122">
        <f>G472+J472</f>
        <v>8448</v>
      </c>
      <c r="E472" s="176">
        <f t="shared" si="76"/>
        <v>99.38823529411765</v>
      </c>
      <c r="F472" s="162"/>
      <c r="G472" s="122"/>
      <c r="H472" s="176"/>
      <c r="I472" s="162">
        <f>I475</f>
        <v>8500</v>
      </c>
      <c r="J472" s="122">
        <f>J475</f>
        <v>8448</v>
      </c>
      <c r="K472" s="177">
        <f>J472/I472*100</f>
        <v>99.38823529411765</v>
      </c>
    </row>
    <row r="473" spans="1:11" s="14" customFormat="1" ht="11.25" customHeight="1" hidden="1">
      <c r="A473" s="308"/>
      <c r="B473" s="82" t="s">
        <v>30</v>
      </c>
      <c r="C473" s="19"/>
      <c r="D473" s="56"/>
      <c r="E473" s="154" t="e">
        <f t="shared" si="76"/>
        <v>#DIV/0!</v>
      </c>
      <c r="F473" s="19"/>
      <c r="G473" s="56"/>
      <c r="H473" s="154" t="e">
        <f t="shared" si="75"/>
        <v>#DIV/0!</v>
      </c>
      <c r="I473" s="19"/>
      <c r="J473" s="56"/>
      <c r="K473" s="138"/>
    </row>
    <row r="474" spans="1:11" s="14" customFormat="1" ht="13.5" customHeight="1" hidden="1">
      <c r="A474" s="308"/>
      <c r="B474" s="82" t="s">
        <v>31</v>
      </c>
      <c r="C474" s="19"/>
      <c r="D474" s="56"/>
      <c r="E474" s="154" t="e">
        <f t="shared" si="76"/>
        <v>#DIV/0!</v>
      </c>
      <c r="F474" s="19"/>
      <c r="G474" s="56"/>
      <c r="H474" s="154" t="e">
        <f t="shared" si="75"/>
        <v>#DIV/0!</v>
      </c>
      <c r="I474" s="19"/>
      <c r="J474" s="56"/>
      <c r="K474" s="138"/>
    </row>
    <row r="475" spans="1:11" ht="11.25" customHeight="1">
      <c r="A475" s="327"/>
      <c r="B475" s="91" t="s">
        <v>9</v>
      </c>
      <c r="C475" s="28">
        <f>F475+I475</f>
        <v>8500</v>
      </c>
      <c r="D475" s="62">
        <f>G475+J475</f>
        <v>8448</v>
      </c>
      <c r="E475" s="155">
        <f t="shared" si="76"/>
        <v>99.38823529411765</v>
      </c>
      <c r="F475" s="19"/>
      <c r="G475" s="56"/>
      <c r="H475" s="155"/>
      <c r="I475" s="28">
        <v>8500</v>
      </c>
      <c r="J475" s="62">
        <v>8448</v>
      </c>
      <c r="K475" s="141">
        <f>J475/I475*100</f>
        <v>99.38823529411765</v>
      </c>
    </row>
    <row r="476" spans="1:11" ht="4.5" customHeight="1" hidden="1">
      <c r="A476" s="306"/>
      <c r="B476" s="85" t="s">
        <v>17</v>
      </c>
      <c r="C476" s="19" t="e">
        <f>SUM(F476:I476)</f>
        <v>#DIV/0!</v>
      </c>
      <c r="D476" s="56"/>
      <c r="E476" s="158" t="e">
        <f t="shared" si="76"/>
        <v>#DIV/0!</v>
      </c>
      <c r="F476" s="19"/>
      <c r="G476" s="56"/>
      <c r="H476" s="158" t="e">
        <f t="shared" si="75"/>
        <v>#DIV/0!</v>
      </c>
      <c r="I476" s="19"/>
      <c r="J476" s="56"/>
      <c r="K476" s="138"/>
    </row>
    <row r="477" spans="1:11" s="31" customFormat="1" ht="12" customHeight="1">
      <c r="A477" s="312">
        <v>85195</v>
      </c>
      <c r="B477" s="97" t="s">
        <v>15</v>
      </c>
      <c r="C477" s="20">
        <f>F477+I477</f>
        <v>1121520</v>
      </c>
      <c r="D477" s="58">
        <f>G477+J477</f>
        <v>1105812</v>
      </c>
      <c r="E477" s="150">
        <f t="shared" si="76"/>
        <v>98.59940081318211</v>
      </c>
      <c r="F477" s="20">
        <f>F478+F481</f>
        <v>1121000</v>
      </c>
      <c r="G477" s="58">
        <f>G478+G481</f>
        <v>1105292</v>
      </c>
      <c r="H477" s="150">
        <f t="shared" si="75"/>
        <v>98.59875111507583</v>
      </c>
      <c r="I477" s="20">
        <f>I478+I481</f>
        <v>520</v>
      </c>
      <c r="J477" s="58">
        <f>J478+J481</f>
        <v>520</v>
      </c>
      <c r="K477" s="150">
        <f>J477/I477*100</f>
        <v>100</v>
      </c>
    </row>
    <row r="478" spans="1:11" ht="13.5" customHeight="1">
      <c r="A478" s="306"/>
      <c r="B478" s="84" t="s">
        <v>8</v>
      </c>
      <c r="C478" s="162">
        <f>F478+I478</f>
        <v>586520</v>
      </c>
      <c r="D478" s="122">
        <f>G478+J478</f>
        <v>570886</v>
      </c>
      <c r="E478" s="176">
        <f t="shared" si="76"/>
        <v>97.33444724817568</v>
      </c>
      <c r="F478" s="162">
        <f>SUM(F479:F480)</f>
        <v>586000</v>
      </c>
      <c r="G478" s="122">
        <f>SUM(G479:G480)</f>
        <v>570366</v>
      </c>
      <c r="H478" s="176">
        <f t="shared" si="75"/>
        <v>97.3320819112628</v>
      </c>
      <c r="I478" s="162">
        <f>SUM(I479:I480)</f>
        <v>520</v>
      </c>
      <c r="J478" s="122">
        <f>SUM(J479:J480)</f>
        <v>520</v>
      </c>
      <c r="K478" s="176">
        <f>J478/I478*100</f>
        <v>100</v>
      </c>
    </row>
    <row r="479" spans="1:11" s="14" customFormat="1" ht="12">
      <c r="A479" s="308"/>
      <c r="B479" s="85" t="s">
        <v>28</v>
      </c>
      <c r="C479" s="19">
        <f>F479</f>
        <v>185000</v>
      </c>
      <c r="D479" s="56">
        <f>G479</f>
        <v>179225</v>
      </c>
      <c r="E479" s="154">
        <f t="shared" si="76"/>
        <v>96.87837837837839</v>
      </c>
      <c r="F479" s="19">
        <v>185000</v>
      </c>
      <c r="G479" s="56">
        <v>179225</v>
      </c>
      <c r="H479" s="154">
        <f t="shared" si="75"/>
        <v>96.87837837837839</v>
      </c>
      <c r="I479" s="19"/>
      <c r="J479" s="56"/>
      <c r="K479" s="138"/>
    </row>
    <row r="480" spans="1:11" ht="12">
      <c r="A480" s="306"/>
      <c r="B480" s="85" t="s">
        <v>9</v>
      </c>
      <c r="C480" s="19">
        <f>F480</f>
        <v>401000</v>
      </c>
      <c r="D480" s="56">
        <f>G480</f>
        <v>391141</v>
      </c>
      <c r="E480" s="154">
        <f t="shared" si="76"/>
        <v>97.54139650872818</v>
      </c>
      <c r="F480" s="19">
        <v>401000</v>
      </c>
      <c r="G480" s="56">
        <f>391661-520</f>
        <v>391141</v>
      </c>
      <c r="H480" s="154">
        <f t="shared" si="75"/>
        <v>97.54139650872818</v>
      </c>
      <c r="I480" s="19">
        <v>520</v>
      </c>
      <c r="J480" s="56">
        <v>520</v>
      </c>
      <c r="K480" s="138"/>
    </row>
    <row r="481" spans="1:11" s="16" customFormat="1" ht="12.75" customHeight="1">
      <c r="A481" s="306"/>
      <c r="B481" s="81" t="s">
        <v>5</v>
      </c>
      <c r="C481" s="162">
        <f>SUM(C482)</f>
        <v>535000</v>
      </c>
      <c r="D481" s="122">
        <f>SUM(D482)</f>
        <v>534926</v>
      </c>
      <c r="E481" s="178">
        <f t="shared" si="76"/>
        <v>99.98616822429906</v>
      </c>
      <c r="F481" s="162">
        <f>F482</f>
        <v>535000</v>
      </c>
      <c r="G481" s="122">
        <f>G482</f>
        <v>534926</v>
      </c>
      <c r="H481" s="178">
        <f t="shared" si="75"/>
        <v>99.98616822429906</v>
      </c>
      <c r="I481" s="17"/>
      <c r="J481" s="55"/>
      <c r="K481" s="307"/>
    </row>
    <row r="482" spans="1:11" ht="12.75" customHeight="1" thickBot="1">
      <c r="A482" s="327"/>
      <c r="B482" s="85" t="s">
        <v>19</v>
      </c>
      <c r="C482" s="19">
        <f>F482</f>
        <v>535000</v>
      </c>
      <c r="D482" s="56">
        <f>G482</f>
        <v>534926</v>
      </c>
      <c r="E482" s="154">
        <f t="shared" si="76"/>
        <v>99.98616822429906</v>
      </c>
      <c r="F482" s="19">
        <v>535000</v>
      </c>
      <c r="G482" s="56">
        <v>534926</v>
      </c>
      <c r="H482" s="154">
        <f t="shared" si="75"/>
        <v>99.98616822429906</v>
      </c>
      <c r="I482" s="19"/>
      <c r="J482" s="56"/>
      <c r="K482" s="138"/>
    </row>
    <row r="483" spans="1:11" s="11" customFormat="1" ht="27.75" customHeight="1" thickBot="1" thickTop="1">
      <c r="A483" s="311">
        <v>852</v>
      </c>
      <c r="B483" s="80" t="s">
        <v>92</v>
      </c>
      <c r="C483" s="10">
        <f aca="true" t="shared" si="77" ref="C483:D486">F483+I483</f>
        <v>46081265</v>
      </c>
      <c r="D483" s="54">
        <f t="shared" si="77"/>
        <v>42144784</v>
      </c>
      <c r="E483" s="152">
        <f t="shared" si="76"/>
        <v>91.45752400677368</v>
      </c>
      <c r="F483" s="10">
        <f>F484+F491</f>
        <v>23551517</v>
      </c>
      <c r="G483" s="54">
        <f>G484+G491</f>
        <v>22301364</v>
      </c>
      <c r="H483" s="152">
        <f t="shared" si="75"/>
        <v>94.69183662351772</v>
      </c>
      <c r="I483" s="10">
        <f>I484+I491</f>
        <v>22529748</v>
      </c>
      <c r="J483" s="54">
        <f>J484+J491</f>
        <v>19843420</v>
      </c>
      <c r="K483" s="137">
        <f>J483/I483*100</f>
        <v>88.07652886308361</v>
      </c>
    </row>
    <row r="484" spans="1:11" s="11" customFormat="1" ht="14.25" customHeight="1" thickTop="1">
      <c r="A484" s="357"/>
      <c r="B484" s="98" t="s">
        <v>8</v>
      </c>
      <c r="C484" s="34">
        <f t="shared" si="77"/>
        <v>44943745</v>
      </c>
      <c r="D484" s="71">
        <f t="shared" si="77"/>
        <v>41199799</v>
      </c>
      <c r="E484" s="147">
        <f t="shared" si="76"/>
        <v>91.66970620717076</v>
      </c>
      <c r="F484" s="34">
        <f>F485+F487+F488</f>
        <v>22875997</v>
      </c>
      <c r="G484" s="71">
        <f>G485+G487+G488</f>
        <v>21781553</v>
      </c>
      <c r="H484" s="147">
        <f t="shared" si="75"/>
        <v>95.21575387512073</v>
      </c>
      <c r="I484" s="34">
        <f>I485+I487+I488</f>
        <v>22067748</v>
      </c>
      <c r="J484" s="71">
        <f>J485+J487+J488</f>
        <v>19418246</v>
      </c>
      <c r="K484" s="358">
        <f>J484/I484*100</f>
        <v>87.99378169444385</v>
      </c>
    </row>
    <row r="485" spans="1:11" s="31" customFormat="1" ht="24">
      <c r="A485" s="308"/>
      <c r="B485" s="85" t="s">
        <v>149</v>
      </c>
      <c r="C485" s="19">
        <f t="shared" si="77"/>
        <v>8607700</v>
      </c>
      <c r="D485" s="56">
        <f t="shared" si="77"/>
        <v>8429820</v>
      </c>
      <c r="E485" s="154">
        <f t="shared" si="76"/>
        <v>97.93347816489887</v>
      </c>
      <c r="F485" s="19">
        <f>F496+F507+F515+F521+F543+F549+F564+F569+F576+F533</f>
        <v>7380222</v>
      </c>
      <c r="G485" s="56">
        <f>G496+G507+G515+G521+G543+G549+G564+G569+G576+G533</f>
        <v>7314690</v>
      </c>
      <c r="H485" s="154">
        <f t="shared" si="75"/>
        <v>99.1120592307386</v>
      </c>
      <c r="I485" s="196">
        <f>I496+I507+I515+I521+I543+I549+I564+I569+I576+I533</f>
        <v>1227478</v>
      </c>
      <c r="J485" s="56">
        <f>J496+J507+J515+J521+J543+J549+J564+J569+J576+J533</f>
        <v>1115130</v>
      </c>
      <c r="K485" s="154">
        <f>J485/I485*100</f>
        <v>90.84724940080392</v>
      </c>
    </row>
    <row r="486" spans="1:11" s="36" customFormat="1" ht="34.5" customHeight="1">
      <c r="A486" s="315"/>
      <c r="B486" s="102" t="s">
        <v>169</v>
      </c>
      <c r="C486" s="244">
        <f t="shared" si="77"/>
        <v>14710</v>
      </c>
      <c r="D486" s="245">
        <f t="shared" si="77"/>
        <v>13960</v>
      </c>
      <c r="E486" s="246">
        <f t="shared" si="76"/>
        <v>94.90142760027193</v>
      </c>
      <c r="F486" s="247"/>
      <c r="G486" s="245"/>
      <c r="H486" s="246"/>
      <c r="I486" s="247">
        <f>I577</f>
        <v>14710</v>
      </c>
      <c r="J486" s="245">
        <f>J577</f>
        <v>13960</v>
      </c>
      <c r="K486" s="316"/>
    </row>
    <row r="487" spans="1:11" s="31" customFormat="1" ht="12">
      <c r="A487" s="308"/>
      <c r="B487" s="85" t="s">
        <v>28</v>
      </c>
      <c r="C487" s="19">
        <f aca="true" t="shared" si="78" ref="C487:D494">F487+I487</f>
        <v>1415080</v>
      </c>
      <c r="D487" s="56">
        <f t="shared" si="78"/>
        <v>1321922</v>
      </c>
      <c r="E487" s="154">
        <f t="shared" si="76"/>
        <v>93.41676795658196</v>
      </c>
      <c r="F487" s="19">
        <f>F497+F517+F559+F578+F508</f>
        <v>1194500</v>
      </c>
      <c r="G487" s="56">
        <f>G497+G517+G559+G578+G508</f>
        <v>1101507</v>
      </c>
      <c r="H487" s="154">
        <f t="shared" si="75"/>
        <v>92.21490163248221</v>
      </c>
      <c r="I487" s="196">
        <f>I497+I517+I559+I578+I508</f>
        <v>220580</v>
      </c>
      <c r="J487" s="56">
        <f>J497+J517+J559+J578+J508</f>
        <v>220415</v>
      </c>
      <c r="K487" s="154">
        <f>J487/I487*100</f>
        <v>99.9251972073624</v>
      </c>
    </row>
    <row r="488" spans="1:11" s="31" customFormat="1" ht="12">
      <c r="A488" s="308"/>
      <c r="B488" s="85" t="s">
        <v>9</v>
      </c>
      <c r="C488" s="19">
        <f t="shared" si="78"/>
        <v>34920965</v>
      </c>
      <c r="D488" s="56">
        <f t="shared" si="78"/>
        <v>31448057</v>
      </c>
      <c r="E488" s="154">
        <f t="shared" si="76"/>
        <v>90.05494836697669</v>
      </c>
      <c r="F488" s="19">
        <f>F498+F504+F509+F518+F523+F530+F534+F537+F544+F550+F560+F565+F570+F573+F579</f>
        <v>14301275</v>
      </c>
      <c r="G488" s="56">
        <f>G498+G504+G509+G518+G523+G530+G534+G537+G544+G550+G560+G565+G570+G573+G579</f>
        <v>13365356</v>
      </c>
      <c r="H488" s="154">
        <f t="shared" si="75"/>
        <v>93.45569538380319</v>
      </c>
      <c r="I488" s="196">
        <f>I498+I504+I509+I518+I523+I530+I534+I537+I544+I550+I560+I565+I570+I573+I579</f>
        <v>20619690</v>
      </c>
      <c r="J488" s="56">
        <f>J498+J504+J509+J518+J523+J530+J534+J537+J544+J550+J560+J565+J570+J573+J579</f>
        <v>18082701</v>
      </c>
      <c r="K488" s="138">
        <f>J488/I488*100</f>
        <v>87.69627962399046</v>
      </c>
    </row>
    <row r="489" spans="1:11" s="36" customFormat="1" ht="35.25" customHeight="1">
      <c r="A489" s="315"/>
      <c r="B489" s="102" t="s">
        <v>169</v>
      </c>
      <c r="C489" s="244">
        <f>F489+I489</f>
        <v>8370</v>
      </c>
      <c r="D489" s="245">
        <f>G489+J489</f>
        <v>8272</v>
      </c>
      <c r="E489" s="246">
        <f>D489/C489*100</f>
        <v>98.82915173237754</v>
      </c>
      <c r="F489" s="247"/>
      <c r="G489" s="245"/>
      <c r="H489" s="246"/>
      <c r="I489" s="244">
        <f>I579</f>
        <v>8370</v>
      </c>
      <c r="J489" s="245">
        <f>J579</f>
        <v>8272</v>
      </c>
      <c r="K489" s="316"/>
    </row>
    <row r="490" spans="1:11" s="208" customFormat="1" ht="11.25">
      <c r="A490" s="315"/>
      <c r="B490" s="113" t="s">
        <v>34</v>
      </c>
      <c r="C490" s="201">
        <f t="shared" si="78"/>
        <v>179130</v>
      </c>
      <c r="D490" s="202">
        <f t="shared" si="78"/>
        <v>177356</v>
      </c>
      <c r="E490" s="207">
        <f t="shared" si="76"/>
        <v>99.00965779043153</v>
      </c>
      <c r="F490" s="201">
        <f>F499+F510+F551+F561+F524</f>
        <v>179130</v>
      </c>
      <c r="G490" s="202">
        <f>G499+G510+G551+G561+G524</f>
        <v>177356</v>
      </c>
      <c r="H490" s="207">
        <f t="shared" si="75"/>
        <v>99.00965779043153</v>
      </c>
      <c r="I490" s="201"/>
      <c r="J490" s="202"/>
      <c r="K490" s="207"/>
    </row>
    <row r="491" spans="1:11" s="11" customFormat="1" ht="13.5" customHeight="1">
      <c r="A491" s="317"/>
      <c r="B491" s="87" t="s">
        <v>5</v>
      </c>
      <c r="C491" s="24">
        <f t="shared" si="78"/>
        <v>1137520</v>
      </c>
      <c r="D491" s="60">
        <f t="shared" si="78"/>
        <v>944985</v>
      </c>
      <c r="E491" s="147">
        <f t="shared" si="76"/>
        <v>83.07414375131866</v>
      </c>
      <c r="F491" s="24">
        <f>SUM(F492:F493)</f>
        <v>675520</v>
      </c>
      <c r="G491" s="60">
        <f>SUM(G492:G493)</f>
        <v>519811</v>
      </c>
      <c r="H491" s="147">
        <f t="shared" si="75"/>
        <v>76.94975722406441</v>
      </c>
      <c r="I491" s="24">
        <f>SUM(I492:I493)</f>
        <v>462000</v>
      </c>
      <c r="J491" s="60">
        <f>SUM(J492:J493)</f>
        <v>425174</v>
      </c>
      <c r="K491" s="147">
        <f>J491/I491*100</f>
        <v>92.02900432900432</v>
      </c>
    </row>
    <row r="492" spans="1:11" s="31" customFormat="1" ht="12.75" customHeight="1">
      <c r="A492" s="308"/>
      <c r="B492" s="82" t="s">
        <v>19</v>
      </c>
      <c r="C492" s="19">
        <f t="shared" si="78"/>
        <v>610000</v>
      </c>
      <c r="D492" s="56">
        <f t="shared" si="78"/>
        <v>573296</v>
      </c>
      <c r="E492" s="154">
        <f t="shared" si="76"/>
        <v>93.98295081967213</v>
      </c>
      <c r="F492" s="19">
        <f>F554+F512</f>
        <v>210000</v>
      </c>
      <c r="G492" s="56">
        <f>G554+G512</f>
        <v>209292</v>
      </c>
      <c r="H492" s="154">
        <f t="shared" si="75"/>
        <v>99.66285714285715</v>
      </c>
      <c r="I492" s="19">
        <f>I554+I512+I527</f>
        <v>400000</v>
      </c>
      <c r="J492" s="56">
        <f>J554+J512+J527</f>
        <v>364004</v>
      </c>
      <c r="K492" s="154">
        <f>J492/I492*100</f>
        <v>91.001</v>
      </c>
    </row>
    <row r="493" spans="1:11" s="31" customFormat="1" ht="12.75" customHeight="1">
      <c r="A493" s="337"/>
      <c r="B493" s="92" t="s">
        <v>6</v>
      </c>
      <c r="C493" s="28">
        <f t="shared" si="78"/>
        <v>527520</v>
      </c>
      <c r="D493" s="62">
        <f t="shared" si="78"/>
        <v>371689</v>
      </c>
      <c r="E493" s="155">
        <f t="shared" si="76"/>
        <v>70.4596982104944</v>
      </c>
      <c r="F493" s="28">
        <f>F546+F553+F501+F582</f>
        <v>465520</v>
      </c>
      <c r="G493" s="62">
        <f>G546+G553+G501+G582</f>
        <v>310519</v>
      </c>
      <c r="H493" s="155">
        <f t="shared" si="75"/>
        <v>66.70368620037807</v>
      </c>
      <c r="I493" s="28">
        <f>I526</f>
        <v>62000</v>
      </c>
      <c r="J493" s="62">
        <f>J526</f>
        <v>61170</v>
      </c>
      <c r="K493" s="155">
        <f>J493/I493*100</f>
        <v>98.66129032258064</v>
      </c>
    </row>
    <row r="494" spans="1:11" s="16" customFormat="1" ht="36.75" customHeight="1">
      <c r="A494" s="324">
        <v>85201</v>
      </c>
      <c r="B494" s="96" t="s">
        <v>93</v>
      </c>
      <c r="C494" s="27">
        <f t="shared" si="78"/>
        <v>1244395</v>
      </c>
      <c r="D494" s="61">
        <f t="shared" si="78"/>
        <v>1206925</v>
      </c>
      <c r="E494" s="148">
        <f t="shared" si="76"/>
        <v>96.98889821961676</v>
      </c>
      <c r="F494" s="27">
        <f>F495+F500</f>
        <v>1244395</v>
      </c>
      <c r="G494" s="61">
        <f>G495+G500</f>
        <v>1206925</v>
      </c>
      <c r="H494" s="148">
        <f t="shared" si="75"/>
        <v>96.98889821961676</v>
      </c>
      <c r="I494" s="27"/>
      <c r="J494" s="61"/>
      <c r="K494" s="328"/>
    </row>
    <row r="495" spans="1:11" ht="12.75">
      <c r="A495" s="306"/>
      <c r="B495" s="84" t="s">
        <v>8</v>
      </c>
      <c r="C495" s="162">
        <f>F495+I495</f>
        <v>1240895</v>
      </c>
      <c r="D495" s="122">
        <f>G495+J495</f>
        <v>1203437</v>
      </c>
      <c r="E495" s="176">
        <f t="shared" si="76"/>
        <v>96.98137231594937</v>
      </c>
      <c r="F495" s="162">
        <f>SUM(F496:F498)</f>
        <v>1240895</v>
      </c>
      <c r="G495" s="122">
        <f>SUM(G496:G498)</f>
        <v>1203437</v>
      </c>
      <c r="H495" s="176">
        <f t="shared" si="75"/>
        <v>96.98137231594937</v>
      </c>
      <c r="I495" s="12"/>
      <c r="J495" s="64"/>
      <c r="K495" s="142"/>
    </row>
    <row r="496" spans="1:11" s="14" customFormat="1" ht="24">
      <c r="A496" s="308"/>
      <c r="B496" s="85" t="s">
        <v>149</v>
      </c>
      <c r="C496" s="19">
        <f aca="true" t="shared" si="79" ref="C496:D499">F496</f>
        <v>260752</v>
      </c>
      <c r="D496" s="56">
        <f t="shared" si="79"/>
        <v>260238</v>
      </c>
      <c r="E496" s="154">
        <f t="shared" si="76"/>
        <v>99.80287783027552</v>
      </c>
      <c r="F496" s="19">
        <v>260752</v>
      </c>
      <c r="G496" s="56">
        <v>260238</v>
      </c>
      <c r="H496" s="154">
        <f t="shared" si="75"/>
        <v>99.80287783027552</v>
      </c>
      <c r="I496" s="19"/>
      <c r="J496" s="56"/>
      <c r="K496" s="138"/>
    </row>
    <row r="497" spans="1:11" s="14" customFormat="1" ht="12">
      <c r="A497" s="308"/>
      <c r="B497" s="85" t="s">
        <v>28</v>
      </c>
      <c r="C497" s="19">
        <f t="shared" si="79"/>
        <v>473500</v>
      </c>
      <c r="D497" s="56">
        <f t="shared" si="79"/>
        <v>448461</v>
      </c>
      <c r="E497" s="154">
        <f t="shared" si="76"/>
        <v>94.71193241816262</v>
      </c>
      <c r="F497" s="19">
        <v>473500</v>
      </c>
      <c r="G497" s="56">
        <v>448461</v>
      </c>
      <c r="H497" s="154">
        <f t="shared" si="75"/>
        <v>94.71193241816262</v>
      </c>
      <c r="I497" s="19"/>
      <c r="J497" s="56"/>
      <c r="K497" s="138"/>
    </row>
    <row r="498" spans="1:11" ht="12">
      <c r="A498" s="306"/>
      <c r="B498" s="85" t="s">
        <v>9</v>
      </c>
      <c r="C498" s="19">
        <f t="shared" si="79"/>
        <v>506643</v>
      </c>
      <c r="D498" s="56">
        <f t="shared" si="79"/>
        <v>494738</v>
      </c>
      <c r="E498" s="154">
        <f t="shared" si="76"/>
        <v>97.65021918786996</v>
      </c>
      <c r="F498" s="19">
        <v>506643</v>
      </c>
      <c r="G498" s="56">
        <v>494738</v>
      </c>
      <c r="H498" s="154">
        <f t="shared" si="75"/>
        <v>97.65021918786996</v>
      </c>
      <c r="I498" s="19"/>
      <c r="J498" s="56"/>
      <c r="K498" s="138"/>
    </row>
    <row r="499" spans="1:11" s="36" customFormat="1" ht="9.75" customHeight="1">
      <c r="A499" s="315"/>
      <c r="B499" s="113" t="s">
        <v>34</v>
      </c>
      <c r="C499" s="201">
        <f t="shared" si="79"/>
        <v>105130</v>
      </c>
      <c r="D499" s="202">
        <f t="shared" si="79"/>
        <v>105129</v>
      </c>
      <c r="E499" s="207">
        <f t="shared" si="76"/>
        <v>99.99904879672786</v>
      </c>
      <c r="F499" s="201">
        <v>105130</v>
      </c>
      <c r="G499" s="202">
        <v>105129</v>
      </c>
      <c r="H499" s="207">
        <f t="shared" si="75"/>
        <v>99.99904879672786</v>
      </c>
      <c r="I499" s="201"/>
      <c r="J499" s="202"/>
      <c r="K499" s="316"/>
    </row>
    <row r="500" spans="1:11" ht="12.75">
      <c r="A500" s="306"/>
      <c r="B500" s="81" t="s">
        <v>5</v>
      </c>
      <c r="C500" s="12">
        <f>F500+I500</f>
        <v>3500</v>
      </c>
      <c r="D500" s="64">
        <f>G500+J500</f>
        <v>3488</v>
      </c>
      <c r="E500" s="175">
        <f t="shared" si="76"/>
        <v>99.65714285714286</v>
      </c>
      <c r="F500" s="12">
        <f>F501</f>
        <v>3500</v>
      </c>
      <c r="G500" s="64">
        <f>G501</f>
        <v>3488</v>
      </c>
      <c r="H500" s="175">
        <f t="shared" si="75"/>
        <v>99.65714285714286</v>
      </c>
      <c r="I500" s="17"/>
      <c r="J500" s="55"/>
      <c r="K500" s="307"/>
    </row>
    <row r="501" spans="1:11" s="14" customFormat="1" ht="12">
      <c r="A501" s="337"/>
      <c r="B501" s="92" t="s">
        <v>6</v>
      </c>
      <c r="C501" s="160">
        <f>F501</f>
        <v>3500</v>
      </c>
      <c r="D501" s="159">
        <f>G501</f>
        <v>3488</v>
      </c>
      <c r="E501" s="155">
        <f t="shared" si="76"/>
        <v>99.65714285714286</v>
      </c>
      <c r="F501" s="28">
        <v>3500</v>
      </c>
      <c r="G501" s="62">
        <v>3488</v>
      </c>
      <c r="H501" s="155">
        <f t="shared" si="75"/>
        <v>99.65714285714286</v>
      </c>
      <c r="I501" s="28"/>
      <c r="J501" s="62"/>
      <c r="K501" s="141"/>
    </row>
    <row r="502" spans="1:11" ht="16.5" customHeight="1">
      <c r="A502" s="312">
        <v>85202</v>
      </c>
      <c r="B502" s="97" t="s">
        <v>94</v>
      </c>
      <c r="C502" s="20">
        <f>F502+I502</f>
        <v>908600</v>
      </c>
      <c r="D502" s="58">
        <f>G502+J502</f>
        <v>862615</v>
      </c>
      <c r="E502" s="150">
        <f t="shared" si="76"/>
        <v>94.93891701518821</v>
      </c>
      <c r="F502" s="20">
        <f>F503</f>
        <v>908600</v>
      </c>
      <c r="G502" s="58">
        <f>G503</f>
        <v>862615</v>
      </c>
      <c r="H502" s="150">
        <f t="shared" si="75"/>
        <v>94.93891701518821</v>
      </c>
      <c r="I502" s="20"/>
      <c r="J502" s="58"/>
      <c r="K502" s="140"/>
    </row>
    <row r="503" spans="1:11" s="33" customFormat="1" ht="12.75">
      <c r="A503" s="359"/>
      <c r="B503" s="109" t="s">
        <v>44</v>
      </c>
      <c r="C503" s="162">
        <f>F503+I503</f>
        <v>908600</v>
      </c>
      <c r="D503" s="122">
        <f>G503+J503</f>
        <v>862615</v>
      </c>
      <c r="E503" s="176">
        <f t="shared" si="76"/>
        <v>94.93891701518821</v>
      </c>
      <c r="F503" s="162">
        <f>F504</f>
        <v>908600</v>
      </c>
      <c r="G503" s="122">
        <f>G504</f>
        <v>862615</v>
      </c>
      <c r="H503" s="176">
        <f t="shared" si="75"/>
        <v>94.93891701518821</v>
      </c>
      <c r="I503" s="12"/>
      <c r="J503" s="64"/>
      <c r="K503" s="142"/>
    </row>
    <row r="504" spans="1:11" s="14" customFormat="1" ht="12">
      <c r="A504" s="337"/>
      <c r="B504" s="92" t="s">
        <v>9</v>
      </c>
      <c r="C504" s="28">
        <f>F504</f>
        <v>908600</v>
      </c>
      <c r="D504" s="62">
        <f>G504</f>
        <v>862615</v>
      </c>
      <c r="E504" s="155">
        <f t="shared" si="76"/>
        <v>94.93891701518821</v>
      </c>
      <c r="F504" s="19">
        <v>908600</v>
      </c>
      <c r="G504" s="56">
        <v>862615</v>
      </c>
      <c r="H504" s="155">
        <f t="shared" si="75"/>
        <v>94.93891701518821</v>
      </c>
      <c r="I504" s="28"/>
      <c r="J504" s="62"/>
      <c r="K504" s="141"/>
    </row>
    <row r="505" spans="1:11" ht="13.5" customHeight="1">
      <c r="A505" s="312">
        <v>85203</v>
      </c>
      <c r="B505" s="97" t="s">
        <v>95</v>
      </c>
      <c r="C505" s="20">
        <f aca="true" t="shared" si="80" ref="C505:D515">F505+I505</f>
        <v>1223991</v>
      </c>
      <c r="D505" s="58">
        <f t="shared" si="80"/>
        <v>1217026</v>
      </c>
      <c r="E505" s="150">
        <f t="shared" si="76"/>
        <v>99.43095986816897</v>
      </c>
      <c r="F505" s="20">
        <f>F506+F511</f>
        <v>496061</v>
      </c>
      <c r="G505" s="58">
        <f>G506+G511</f>
        <v>494409</v>
      </c>
      <c r="H505" s="150">
        <f t="shared" si="75"/>
        <v>99.66697644039745</v>
      </c>
      <c r="I505" s="20">
        <f>I506+I511</f>
        <v>727930</v>
      </c>
      <c r="J505" s="58">
        <f>J506+J511</f>
        <v>722617</v>
      </c>
      <c r="K505" s="140">
        <f>J505/I505*100</f>
        <v>99.2701221271276</v>
      </c>
    </row>
    <row r="506" spans="1:11" ht="12.75">
      <c r="A506" s="306"/>
      <c r="B506" s="81" t="s">
        <v>44</v>
      </c>
      <c r="C506" s="162">
        <f t="shared" si="80"/>
        <v>1223991</v>
      </c>
      <c r="D506" s="122">
        <f t="shared" si="80"/>
        <v>1217026</v>
      </c>
      <c r="E506" s="176">
        <f t="shared" si="76"/>
        <v>99.43095986816897</v>
      </c>
      <c r="F506" s="162">
        <f>SUM(F507:F509)</f>
        <v>496061</v>
      </c>
      <c r="G506" s="122">
        <f>SUM(G507:G509)</f>
        <v>494409</v>
      </c>
      <c r="H506" s="176">
        <f t="shared" si="75"/>
        <v>99.66697644039745</v>
      </c>
      <c r="I506" s="162">
        <f>SUM(I507:I509)</f>
        <v>727930</v>
      </c>
      <c r="J506" s="122">
        <f>SUM(J507:J509)</f>
        <v>722617</v>
      </c>
      <c r="K506" s="177">
        <f>J506/I506*100</f>
        <v>99.2701221271276</v>
      </c>
    </row>
    <row r="507" spans="1:11" s="14" customFormat="1" ht="24" customHeight="1">
      <c r="A507" s="308"/>
      <c r="B507" s="85" t="s">
        <v>149</v>
      </c>
      <c r="C507" s="19">
        <f t="shared" si="80"/>
        <v>533626</v>
      </c>
      <c r="D507" s="56">
        <f t="shared" si="80"/>
        <v>532660</v>
      </c>
      <c r="E507" s="154">
        <f t="shared" si="76"/>
        <v>99.81897433783212</v>
      </c>
      <c r="F507" s="19">
        <v>185831</v>
      </c>
      <c r="G507" s="56">
        <v>185684</v>
      </c>
      <c r="H507" s="154">
        <f t="shared" si="75"/>
        <v>99.9208958677508</v>
      </c>
      <c r="I507" s="19">
        <v>347795</v>
      </c>
      <c r="J507" s="56">
        <v>346976</v>
      </c>
      <c r="K507" s="138">
        <f>J507/I507*100</f>
        <v>99.76451645365805</v>
      </c>
    </row>
    <row r="508" spans="1:11" s="14" customFormat="1" ht="12">
      <c r="A508" s="308"/>
      <c r="B508" s="85" t="s">
        <v>28</v>
      </c>
      <c r="C508" s="19">
        <f>F508+I508</f>
        <v>430580</v>
      </c>
      <c r="D508" s="56">
        <f>G508+J508</f>
        <v>430415</v>
      </c>
      <c r="E508" s="154">
        <f>D508/C508*100</f>
        <v>99.96167959496493</v>
      </c>
      <c r="F508" s="19">
        <v>210000</v>
      </c>
      <c r="G508" s="56">
        <v>210000</v>
      </c>
      <c r="H508" s="154"/>
      <c r="I508" s="19">
        <v>220580</v>
      </c>
      <c r="J508" s="56">
        <v>220415</v>
      </c>
      <c r="K508" s="138">
        <f>J508/I508*100</f>
        <v>99.9251972073624</v>
      </c>
    </row>
    <row r="509" spans="1:11" s="14" customFormat="1" ht="10.5" customHeight="1">
      <c r="A509" s="308"/>
      <c r="B509" s="82" t="s">
        <v>9</v>
      </c>
      <c r="C509" s="19">
        <f t="shared" si="80"/>
        <v>259785</v>
      </c>
      <c r="D509" s="56">
        <f t="shared" si="80"/>
        <v>253951</v>
      </c>
      <c r="E509" s="154">
        <f t="shared" si="76"/>
        <v>97.75429682237234</v>
      </c>
      <c r="F509" s="19">
        <v>100230</v>
      </c>
      <c r="G509" s="56">
        <v>98725</v>
      </c>
      <c r="H509" s="154">
        <f t="shared" si="75"/>
        <v>98.49845355681933</v>
      </c>
      <c r="I509" s="19">
        <v>159555</v>
      </c>
      <c r="J509" s="56">
        <v>155226</v>
      </c>
      <c r="K509" s="138">
        <f>J509/I509*100</f>
        <v>97.28682899313716</v>
      </c>
    </row>
    <row r="510" spans="1:11" s="36" customFormat="1" ht="11.25" hidden="1">
      <c r="A510" s="315"/>
      <c r="B510" s="113" t="s">
        <v>34</v>
      </c>
      <c r="C510" s="201">
        <f t="shared" si="80"/>
        <v>0</v>
      </c>
      <c r="D510" s="202">
        <f t="shared" si="80"/>
        <v>0</v>
      </c>
      <c r="E510" s="207" t="e">
        <f t="shared" si="76"/>
        <v>#DIV/0!</v>
      </c>
      <c r="F510" s="201"/>
      <c r="G510" s="202"/>
      <c r="H510" s="207"/>
      <c r="I510" s="201"/>
      <c r="J510" s="202"/>
      <c r="K510" s="316"/>
    </row>
    <row r="511" spans="1:11" ht="12.75" hidden="1">
      <c r="A511" s="306"/>
      <c r="B511" s="81" t="s">
        <v>5</v>
      </c>
      <c r="C511" s="12">
        <f>F511+I511</f>
        <v>0</v>
      </c>
      <c r="D511" s="64">
        <f>G511+J511</f>
        <v>0</v>
      </c>
      <c r="E511" s="175" t="e">
        <f t="shared" si="76"/>
        <v>#DIV/0!</v>
      </c>
      <c r="F511" s="12"/>
      <c r="G511" s="64"/>
      <c r="H511" s="175"/>
      <c r="I511" s="12">
        <f>I512</f>
        <v>0</v>
      </c>
      <c r="J511" s="64">
        <f>J512</f>
        <v>0</v>
      </c>
      <c r="K511" s="175" t="e">
        <f>J511/I511*100</f>
        <v>#DIV/0!</v>
      </c>
    </row>
    <row r="512" spans="1:11" s="14" customFormat="1" ht="12" hidden="1">
      <c r="A512" s="337"/>
      <c r="B512" s="92" t="s">
        <v>19</v>
      </c>
      <c r="C512" s="160">
        <f>F512+I512</f>
        <v>0</v>
      </c>
      <c r="D512" s="159">
        <f>G512+J512</f>
        <v>0</v>
      </c>
      <c r="E512" s="155" t="e">
        <f t="shared" si="76"/>
        <v>#DIV/0!</v>
      </c>
      <c r="F512" s="28"/>
      <c r="G512" s="62"/>
      <c r="H512" s="155"/>
      <c r="I512" s="28">
        <v>0</v>
      </c>
      <c r="J512" s="62">
        <v>0</v>
      </c>
      <c r="K512" s="141"/>
    </row>
    <row r="513" spans="1:11" s="16" customFormat="1" ht="17.25" customHeight="1">
      <c r="A513" s="312">
        <v>85204</v>
      </c>
      <c r="B513" s="97" t="s">
        <v>96</v>
      </c>
      <c r="C513" s="20">
        <f t="shared" si="80"/>
        <v>2946705</v>
      </c>
      <c r="D513" s="58">
        <f t="shared" si="80"/>
        <v>2861500</v>
      </c>
      <c r="E513" s="150">
        <f t="shared" si="76"/>
        <v>97.10846521792986</v>
      </c>
      <c r="F513" s="20">
        <f>F514</f>
        <v>2946705</v>
      </c>
      <c r="G513" s="58">
        <f>G514</f>
        <v>2861500</v>
      </c>
      <c r="H513" s="150">
        <f t="shared" si="75"/>
        <v>97.10846521792986</v>
      </c>
      <c r="I513" s="20"/>
      <c r="J513" s="58"/>
      <c r="K513" s="140"/>
    </row>
    <row r="514" spans="1:11" ht="12" customHeight="1">
      <c r="A514" s="306"/>
      <c r="B514" s="81" t="s">
        <v>44</v>
      </c>
      <c r="C514" s="162">
        <f t="shared" si="80"/>
        <v>2946705</v>
      </c>
      <c r="D514" s="122">
        <f t="shared" si="80"/>
        <v>2861500</v>
      </c>
      <c r="E514" s="176">
        <f t="shared" si="76"/>
        <v>97.10846521792986</v>
      </c>
      <c r="F514" s="162">
        <f>SUM(F515:F518)</f>
        <v>2946705</v>
      </c>
      <c r="G514" s="122">
        <f>SUM(G515:G518)</f>
        <v>2861500</v>
      </c>
      <c r="H514" s="176">
        <f t="shared" si="75"/>
        <v>97.10846521792986</v>
      </c>
      <c r="I514" s="12"/>
      <c r="J514" s="64"/>
      <c r="K514" s="142"/>
    </row>
    <row r="515" spans="1:11" s="14" customFormat="1" ht="24">
      <c r="A515" s="308"/>
      <c r="B515" s="85" t="s">
        <v>149</v>
      </c>
      <c r="C515" s="19">
        <f t="shared" si="80"/>
        <v>372881</v>
      </c>
      <c r="D515" s="56">
        <f t="shared" si="80"/>
        <v>354631</v>
      </c>
      <c r="E515" s="154">
        <f t="shared" si="76"/>
        <v>95.10567714632818</v>
      </c>
      <c r="F515" s="19">
        <v>372881</v>
      </c>
      <c r="G515" s="56">
        <v>354631</v>
      </c>
      <c r="H515" s="154">
        <f t="shared" si="75"/>
        <v>95.10567714632818</v>
      </c>
      <c r="I515" s="19"/>
      <c r="J515" s="56"/>
      <c r="K515" s="138"/>
    </row>
    <row r="516" spans="1:11" s="14" customFormat="1" ht="11.25" customHeight="1">
      <c r="A516" s="308"/>
      <c r="B516" s="82" t="s">
        <v>31</v>
      </c>
      <c r="C516" s="19"/>
      <c r="D516" s="56"/>
      <c r="E516" s="154"/>
      <c r="F516" s="19"/>
      <c r="G516" s="56"/>
      <c r="H516" s="154"/>
      <c r="I516" s="19"/>
      <c r="J516" s="56"/>
      <c r="K516" s="138"/>
    </row>
    <row r="517" spans="1:11" s="14" customFormat="1" ht="11.25" customHeight="1">
      <c r="A517" s="308"/>
      <c r="B517" s="85" t="s">
        <v>28</v>
      </c>
      <c r="C517" s="19">
        <f aca="true" t="shared" si="81" ref="C517:D521">F517+I517</f>
        <v>146000</v>
      </c>
      <c r="D517" s="56">
        <f t="shared" si="81"/>
        <v>130046</v>
      </c>
      <c r="E517" s="154">
        <f t="shared" si="76"/>
        <v>89.07260273972602</v>
      </c>
      <c r="F517" s="19">
        <v>146000</v>
      </c>
      <c r="G517" s="56">
        <v>130046</v>
      </c>
      <c r="H517" s="154">
        <f t="shared" si="75"/>
        <v>89.07260273972602</v>
      </c>
      <c r="I517" s="19"/>
      <c r="J517" s="56"/>
      <c r="K517" s="138"/>
    </row>
    <row r="518" spans="1:11" s="14" customFormat="1" ht="12.75" customHeight="1">
      <c r="A518" s="337"/>
      <c r="B518" s="92" t="s">
        <v>9</v>
      </c>
      <c r="C518" s="28">
        <f t="shared" si="81"/>
        <v>2427824</v>
      </c>
      <c r="D518" s="62">
        <f t="shared" si="81"/>
        <v>2376823</v>
      </c>
      <c r="E518" s="155">
        <f t="shared" si="76"/>
        <v>97.89931230599912</v>
      </c>
      <c r="F518" s="28">
        <v>2427824</v>
      </c>
      <c r="G518" s="62">
        <v>2376823</v>
      </c>
      <c r="H518" s="155">
        <f t="shared" si="75"/>
        <v>97.89931230599912</v>
      </c>
      <c r="I518" s="28"/>
      <c r="J518" s="62"/>
      <c r="K518" s="141"/>
    </row>
    <row r="519" spans="1:11" s="14" customFormat="1" ht="70.5" customHeight="1">
      <c r="A519" s="312">
        <v>85212</v>
      </c>
      <c r="B519" s="97" t="s">
        <v>141</v>
      </c>
      <c r="C519" s="20">
        <f t="shared" si="81"/>
        <v>19967000</v>
      </c>
      <c r="D519" s="58">
        <f t="shared" si="81"/>
        <v>17339223</v>
      </c>
      <c r="E519" s="150">
        <f t="shared" si="76"/>
        <v>86.83940001001653</v>
      </c>
      <c r="F519" s="20">
        <f>F520+F525</f>
        <v>190000</v>
      </c>
      <c r="G519" s="58">
        <f>G520+G525</f>
        <v>188543</v>
      </c>
      <c r="H519" s="150">
        <f t="shared" si="75"/>
        <v>99.23315789473685</v>
      </c>
      <c r="I519" s="20">
        <f>I520+I525</f>
        <v>19777000</v>
      </c>
      <c r="J519" s="58">
        <f>J520+J525</f>
        <v>17150680</v>
      </c>
      <c r="K519" s="140">
        <f>J519/I519*100</f>
        <v>86.72033169843758</v>
      </c>
    </row>
    <row r="520" spans="1:11" s="14" customFormat="1" ht="14.25" customHeight="1">
      <c r="A520" s="313"/>
      <c r="B520" s="81" t="s">
        <v>44</v>
      </c>
      <c r="C520" s="162">
        <f t="shared" si="81"/>
        <v>19505000</v>
      </c>
      <c r="D520" s="122">
        <f t="shared" si="81"/>
        <v>16914049</v>
      </c>
      <c r="E520" s="176">
        <f t="shared" si="76"/>
        <v>86.71647782619841</v>
      </c>
      <c r="F520" s="162">
        <f>F521+F523</f>
        <v>190000</v>
      </c>
      <c r="G520" s="122">
        <f>G521+G523</f>
        <v>188543</v>
      </c>
      <c r="H520" s="176">
        <f t="shared" si="75"/>
        <v>99.23315789473685</v>
      </c>
      <c r="I520" s="162">
        <f>I521+I523</f>
        <v>19315000</v>
      </c>
      <c r="J520" s="122">
        <f>J521+J523</f>
        <v>16725506</v>
      </c>
      <c r="K520" s="177">
        <f>J520/I520*100</f>
        <v>86.59335231685219</v>
      </c>
    </row>
    <row r="521" spans="1:11" s="14" customFormat="1" ht="27.75" customHeight="1">
      <c r="A521" s="308"/>
      <c r="B521" s="85" t="s">
        <v>149</v>
      </c>
      <c r="C521" s="19">
        <f t="shared" si="81"/>
        <v>933340</v>
      </c>
      <c r="D521" s="56">
        <f t="shared" si="81"/>
        <v>833952</v>
      </c>
      <c r="E521" s="154">
        <f t="shared" si="76"/>
        <v>89.35136177598731</v>
      </c>
      <c r="F521" s="13">
        <v>190000</v>
      </c>
      <c r="G521" s="65">
        <v>188543</v>
      </c>
      <c r="H521" s="154">
        <f t="shared" si="75"/>
        <v>99.23315789473685</v>
      </c>
      <c r="I521" s="19">
        <v>743340</v>
      </c>
      <c r="J521" s="56">
        <v>645409</v>
      </c>
      <c r="K521" s="138">
        <f>J521/I521*100</f>
        <v>86.82554416552318</v>
      </c>
    </row>
    <row r="522" spans="1:11" s="14" customFormat="1" ht="12" customHeight="1" hidden="1">
      <c r="A522" s="308"/>
      <c r="B522" s="85" t="s">
        <v>28</v>
      </c>
      <c r="C522" s="19" t="e">
        <f>SUM(F522:I522)</f>
        <v>#REF!</v>
      </c>
      <c r="D522" s="56" t="e">
        <f>SUM(G522:J522)</f>
        <v>#REF!</v>
      </c>
      <c r="E522" s="154" t="e">
        <f t="shared" si="76"/>
        <v>#REF!</v>
      </c>
      <c r="F522" s="13" t="e">
        <f>#REF!+#REF!</f>
        <v>#REF!</v>
      </c>
      <c r="G522" s="65"/>
      <c r="H522" s="154" t="e">
        <f t="shared" si="75"/>
        <v>#REF!</v>
      </c>
      <c r="I522" s="19" t="e">
        <f>#REF!+#REF!</f>
        <v>#REF!</v>
      </c>
      <c r="J522" s="56"/>
      <c r="K522" s="138"/>
    </row>
    <row r="523" spans="1:11" s="14" customFormat="1" ht="10.5" customHeight="1">
      <c r="A523" s="308"/>
      <c r="B523" s="82" t="s">
        <v>9</v>
      </c>
      <c r="C523" s="19">
        <f aca="true" t="shared" si="82" ref="C523:D529">F523+I523</f>
        <v>18571660</v>
      </c>
      <c r="D523" s="56">
        <f t="shared" si="82"/>
        <v>16080097</v>
      </c>
      <c r="E523" s="154">
        <f t="shared" si="76"/>
        <v>86.58405872172978</v>
      </c>
      <c r="F523" s="13"/>
      <c r="G523" s="65"/>
      <c r="H523" s="154"/>
      <c r="I523" s="19">
        <v>18571660</v>
      </c>
      <c r="J523" s="56">
        <v>16080097</v>
      </c>
      <c r="K523" s="138">
        <f aca="true" t="shared" si="83" ref="K523:K534">J523/I523*100</f>
        <v>86.58405872172978</v>
      </c>
    </row>
    <row r="524" spans="1:11" s="36" customFormat="1" ht="11.25" hidden="1">
      <c r="A524" s="315"/>
      <c r="B524" s="113" t="s">
        <v>34</v>
      </c>
      <c r="C524" s="201">
        <f t="shared" si="82"/>
        <v>0</v>
      </c>
      <c r="D524" s="202">
        <f t="shared" si="82"/>
        <v>0</v>
      </c>
      <c r="E524" s="207" t="e">
        <f aca="true" t="shared" si="84" ref="E524:E530">D524/C524*100</f>
        <v>#DIV/0!</v>
      </c>
      <c r="F524" s="201"/>
      <c r="G524" s="202"/>
      <c r="H524" s="207"/>
      <c r="I524" s="201"/>
      <c r="J524" s="202"/>
      <c r="K524" s="316"/>
    </row>
    <row r="525" spans="1:11" ht="12.75">
      <c r="A525" s="306"/>
      <c r="B525" s="81" t="s">
        <v>5</v>
      </c>
      <c r="C525" s="12">
        <f aca="true" t="shared" si="85" ref="C525:D527">F525+I525</f>
        <v>462000</v>
      </c>
      <c r="D525" s="64">
        <f t="shared" si="85"/>
        <v>425174</v>
      </c>
      <c r="E525" s="175">
        <f t="shared" si="84"/>
        <v>92.02900432900432</v>
      </c>
      <c r="F525" s="12"/>
      <c r="G525" s="64"/>
      <c r="H525" s="175"/>
      <c r="I525" s="12">
        <f>SUM(I526:I527)</f>
        <v>462000</v>
      </c>
      <c r="J525" s="64">
        <f>SUM(J526:J527)</f>
        <v>425174</v>
      </c>
      <c r="K525" s="175">
        <f t="shared" si="83"/>
        <v>92.02900432900432</v>
      </c>
    </row>
    <row r="526" spans="1:11" s="14" customFormat="1" ht="12">
      <c r="A526" s="308"/>
      <c r="B526" s="82" t="s">
        <v>6</v>
      </c>
      <c r="C526" s="134">
        <f t="shared" si="85"/>
        <v>62000</v>
      </c>
      <c r="D526" s="164">
        <f t="shared" si="85"/>
        <v>61170</v>
      </c>
      <c r="E526" s="154">
        <f t="shared" si="84"/>
        <v>98.66129032258064</v>
      </c>
      <c r="F526" s="19"/>
      <c r="G526" s="56"/>
      <c r="H526" s="154"/>
      <c r="I526" s="19">
        <v>62000</v>
      </c>
      <c r="J526" s="56">
        <v>61170</v>
      </c>
      <c r="K526" s="154">
        <f t="shared" si="83"/>
        <v>98.66129032258064</v>
      </c>
    </row>
    <row r="527" spans="1:11" s="14" customFormat="1" ht="12">
      <c r="A527" s="337"/>
      <c r="B527" s="92" t="s">
        <v>19</v>
      </c>
      <c r="C527" s="160">
        <f t="shared" si="85"/>
        <v>400000</v>
      </c>
      <c r="D527" s="159">
        <f t="shared" si="85"/>
        <v>364004</v>
      </c>
      <c r="E527" s="155">
        <f t="shared" si="84"/>
        <v>91.001</v>
      </c>
      <c r="F527" s="28"/>
      <c r="G527" s="62"/>
      <c r="H527" s="155"/>
      <c r="I527" s="28">
        <v>400000</v>
      </c>
      <c r="J527" s="62">
        <v>364004</v>
      </c>
      <c r="K527" s="155">
        <f t="shared" si="83"/>
        <v>91.001</v>
      </c>
    </row>
    <row r="528" spans="1:11" ht="60" customHeight="1">
      <c r="A528" s="312">
        <v>85213</v>
      </c>
      <c r="B528" s="97" t="s">
        <v>97</v>
      </c>
      <c r="C528" s="20">
        <f t="shared" si="82"/>
        <v>177804</v>
      </c>
      <c r="D528" s="58">
        <f t="shared" si="82"/>
        <v>172782</v>
      </c>
      <c r="E528" s="140">
        <f t="shared" si="84"/>
        <v>97.17554160761289</v>
      </c>
      <c r="F528" s="20"/>
      <c r="G528" s="58"/>
      <c r="H528" s="158"/>
      <c r="I528" s="20">
        <f>I529</f>
        <v>177804</v>
      </c>
      <c r="J528" s="58">
        <f>J529</f>
        <v>172782</v>
      </c>
      <c r="K528" s="140">
        <f t="shared" si="83"/>
        <v>97.17554160761289</v>
      </c>
    </row>
    <row r="529" spans="1:11" s="33" customFormat="1" ht="12" customHeight="1">
      <c r="A529" s="359"/>
      <c r="B529" s="109" t="s">
        <v>44</v>
      </c>
      <c r="C529" s="162">
        <f t="shared" si="82"/>
        <v>177804</v>
      </c>
      <c r="D529" s="122">
        <f t="shared" si="82"/>
        <v>172782</v>
      </c>
      <c r="E529" s="177">
        <f t="shared" si="84"/>
        <v>97.17554160761289</v>
      </c>
      <c r="F529" s="162"/>
      <c r="G529" s="122"/>
      <c r="H529" s="176"/>
      <c r="I529" s="162">
        <f>I530</f>
        <v>177804</v>
      </c>
      <c r="J529" s="122">
        <f>J530</f>
        <v>172782</v>
      </c>
      <c r="K529" s="177">
        <f t="shared" si="83"/>
        <v>97.17554160761289</v>
      </c>
    </row>
    <row r="530" spans="1:11" s="14" customFormat="1" ht="11.25" customHeight="1">
      <c r="A530" s="337"/>
      <c r="B530" s="92" t="s">
        <v>9</v>
      </c>
      <c r="C530" s="28">
        <f>SUM(F530:I530)</f>
        <v>177804</v>
      </c>
      <c r="D530" s="62">
        <f>J530</f>
        <v>172782</v>
      </c>
      <c r="E530" s="141">
        <f t="shared" si="84"/>
        <v>97.17554160761289</v>
      </c>
      <c r="F530" s="28"/>
      <c r="G530" s="62"/>
      <c r="H530" s="155"/>
      <c r="I530" s="28">
        <v>177804</v>
      </c>
      <c r="J530" s="62">
        <v>172782</v>
      </c>
      <c r="K530" s="141">
        <f t="shared" si="83"/>
        <v>97.17554160761289</v>
      </c>
    </row>
    <row r="531" spans="1:11" ht="48">
      <c r="A531" s="312">
        <v>85214</v>
      </c>
      <c r="B531" s="97" t="s">
        <v>142</v>
      </c>
      <c r="C531" s="20">
        <f aca="true" t="shared" si="86" ref="C531:D536">F531+I531</f>
        <v>5921865</v>
      </c>
      <c r="D531" s="58">
        <f t="shared" si="86"/>
        <v>5634017</v>
      </c>
      <c r="E531" s="150">
        <f t="shared" si="76"/>
        <v>95.1392340082052</v>
      </c>
      <c r="F531" s="20">
        <f>F532</f>
        <v>4260431</v>
      </c>
      <c r="G531" s="58">
        <f>G532</f>
        <v>4007311</v>
      </c>
      <c r="H531" s="150">
        <f t="shared" si="75"/>
        <v>94.05881705395534</v>
      </c>
      <c r="I531" s="20">
        <f>I532</f>
        <v>1661434</v>
      </c>
      <c r="J531" s="58">
        <f>J532</f>
        <v>1626706</v>
      </c>
      <c r="K531" s="140">
        <f t="shared" si="83"/>
        <v>97.90975747456714</v>
      </c>
    </row>
    <row r="532" spans="1:11" ht="11.25" customHeight="1">
      <c r="A532" s="306"/>
      <c r="B532" s="81" t="s">
        <v>44</v>
      </c>
      <c r="C532" s="162">
        <f t="shared" si="86"/>
        <v>5921865</v>
      </c>
      <c r="D532" s="122">
        <f t="shared" si="86"/>
        <v>5634017</v>
      </c>
      <c r="E532" s="176">
        <f t="shared" si="76"/>
        <v>95.1392340082052</v>
      </c>
      <c r="F532" s="162">
        <f>F534+F533</f>
        <v>4260431</v>
      </c>
      <c r="G532" s="122">
        <f>G534+G533</f>
        <v>4007311</v>
      </c>
      <c r="H532" s="176">
        <f t="shared" si="75"/>
        <v>94.05881705395534</v>
      </c>
      <c r="I532" s="162">
        <f>I534</f>
        <v>1661434</v>
      </c>
      <c r="J532" s="122">
        <f>J534</f>
        <v>1626706</v>
      </c>
      <c r="K532" s="177">
        <f t="shared" si="83"/>
        <v>97.90975747456714</v>
      </c>
    </row>
    <row r="533" spans="1:11" ht="24">
      <c r="A533" s="306"/>
      <c r="B533" s="85" t="s">
        <v>149</v>
      </c>
      <c r="C533" s="19">
        <f>F533</f>
        <v>180</v>
      </c>
      <c r="D533" s="56">
        <f>G533</f>
        <v>179</v>
      </c>
      <c r="E533" s="154">
        <f t="shared" si="76"/>
        <v>99.44444444444444</v>
      </c>
      <c r="F533" s="19">
        <v>180</v>
      </c>
      <c r="G533" s="56">
        <v>179</v>
      </c>
      <c r="H533" s="154">
        <f t="shared" si="75"/>
        <v>99.44444444444444</v>
      </c>
      <c r="I533" s="17"/>
      <c r="J533" s="55"/>
      <c r="K533" s="307"/>
    </row>
    <row r="534" spans="1:11" s="14" customFormat="1" ht="12">
      <c r="A534" s="337"/>
      <c r="B534" s="92" t="s">
        <v>9</v>
      </c>
      <c r="C534" s="28">
        <f t="shared" si="86"/>
        <v>5921685</v>
      </c>
      <c r="D534" s="62">
        <f t="shared" si="86"/>
        <v>5633838</v>
      </c>
      <c r="E534" s="155">
        <f t="shared" si="76"/>
        <v>95.13910314378424</v>
      </c>
      <c r="F534" s="28">
        <v>4260251</v>
      </c>
      <c r="G534" s="62">
        <v>4007132</v>
      </c>
      <c r="H534" s="155">
        <f t="shared" si="75"/>
        <v>94.0585895056418</v>
      </c>
      <c r="I534" s="28">
        <v>1661434</v>
      </c>
      <c r="J534" s="62">
        <v>1626706</v>
      </c>
      <c r="K534" s="141">
        <f t="shared" si="83"/>
        <v>97.90975747456714</v>
      </c>
    </row>
    <row r="535" spans="1:11" ht="13.5" customHeight="1">
      <c r="A535" s="312">
        <v>85215</v>
      </c>
      <c r="B535" s="97" t="s">
        <v>98</v>
      </c>
      <c r="C535" s="20">
        <f t="shared" si="86"/>
        <v>3503532</v>
      </c>
      <c r="D535" s="58">
        <f t="shared" si="86"/>
        <v>3132120</v>
      </c>
      <c r="E535" s="150">
        <f t="shared" si="76"/>
        <v>89.39892656895955</v>
      </c>
      <c r="F535" s="20">
        <f>F536</f>
        <v>3503532</v>
      </c>
      <c r="G535" s="58">
        <f>G536</f>
        <v>3132120</v>
      </c>
      <c r="H535" s="150">
        <f t="shared" si="75"/>
        <v>89.39892656895955</v>
      </c>
      <c r="I535" s="20"/>
      <c r="J535" s="58"/>
      <c r="K535" s="140"/>
    </row>
    <row r="536" spans="1:11" ht="12.75" customHeight="1">
      <c r="A536" s="306"/>
      <c r="B536" s="81" t="s">
        <v>44</v>
      </c>
      <c r="C536" s="12">
        <f t="shared" si="86"/>
        <v>3503532</v>
      </c>
      <c r="D536" s="64">
        <f t="shared" si="86"/>
        <v>3132120</v>
      </c>
      <c r="E536" s="173">
        <f t="shared" si="76"/>
        <v>89.39892656895955</v>
      </c>
      <c r="F536" s="12">
        <f>F537</f>
        <v>3503532</v>
      </c>
      <c r="G536" s="64">
        <f>G537</f>
        <v>3132120</v>
      </c>
      <c r="H536" s="173">
        <f t="shared" si="75"/>
        <v>89.39892656895955</v>
      </c>
      <c r="I536" s="12"/>
      <c r="J536" s="55"/>
      <c r="K536" s="307"/>
    </row>
    <row r="537" spans="1:11" s="14" customFormat="1" ht="11.25" customHeight="1">
      <c r="A537" s="308"/>
      <c r="B537" s="82" t="s">
        <v>9</v>
      </c>
      <c r="C537" s="19">
        <f>F537</f>
        <v>3503532</v>
      </c>
      <c r="D537" s="56">
        <f>G537</f>
        <v>3132120</v>
      </c>
      <c r="E537" s="155">
        <f t="shared" si="76"/>
        <v>89.39892656895955</v>
      </c>
      <c r="F537" s="19">
        <v>3503532</v>
      </c>
      <c r="G537" s="56">
        <v>3132120</v>
      </c>
      <c r="H537" s="155">
        <f aca="true" t="shared" si="87" ref="H537:H607">G537/F537*100</f>
        <v>89.39892656895955</v>
      </c>
      <c r="I537" s="19"/>
      <c r="J537" s="56"/>
      <c r="K537" s="138"/>
    </row>
    <row r="538" spans="1:11" ht="12" customHeight="1" hidden="1">
      <c r="A538" s="312">
        <v>85216</v>
      </c>
      <c r="B538" s="97" t="s">
        <v>99</v>
      </c>
      <c r="C538" s="20" t="e">
        <f>SUM(C539)</f>
        <v>#DIV/0!</v>
      </c>
      <c r="D538" s="58" t="e">
        <f>SUM(D539)</f>
        <v>#DIV/0!</v>
      </c>
      <c r="E538" s="158" t="e">
        <f aca="true" t="shared" si="88" ref="E538:E608">D538/C538*100</f>
        <v>#DIV/0!</v>
      </c>
      <c r="F538" s="20"/>
      <c r="G538" s="58"/>
      <c r="H538" s="158" t="e">
        <f t="shared" si="87"/>
        <v>#DIV/0!</v>
      </c>
      <c r="I538" s="20" t="e">
        <f>SUM(I539)</f>
        <v>#REF!</v>
      </c>
      <c r="J538" s="58"/>
      <c r="K538" s="140"/>
    </row>
    <row r="539" spans="1:11" ht="13.5" customHeight="1" hidden="1">
      <c r="A539" s="306"/>
      <c r="B539" s="81" t="s">
        <v>44</v>
      </c>
      <c r="C539" s="17" t="e">
        <f>SUM(C540)</f>
        <v>#DIV/0!</v>
      </c>
      <c r="D539" s="55" t="e">
        <f>SUM(D540)</f>
        <v>#DIV/0!</v>
      </c>
      <c r="E539" s="158" t="e">
        <f t="shared" si="88"/>
        <v>#DIV/0!</v>
      </c>
      <c r="F539" s="17"/>
      <c r="G539" s="55"/>
      <c r="H539" s="158" t="e">
        <f t="shared" si="87"/>
        <v>#DIV/0!</v>
      </c>
      <c r="I539" s="17" t="e">
        <f>#REF!+#REF!</f>
        <v>#REF!</v>
      </c>
      <c r="J539" s="55"/>
      <c r="K539" s="307"/>
    </row>
    <row r="540" spans="1:11" s="14" customFormat="1" ht="10.5" customHeight="1" hidden="1">
      <c r="A540" s="308"/>
      <c r="B540" s="82" t="s">
        <v>9</v>
      </c>
      <c r="C540" s="19" t="e">
        <f>SUM(F540:I540)</f>
        <v>#DIV/0!</v>
      </c>
      <c r="D540" s="56" t="e">
        <f>SUM(G540:J540)</f>
        <v>#DIV/0!</v>
      </c>
      <c r="E540" s="158" t="e">
        <f t="shared" si="88"/>
        <v>#DIV/0!</v>
      </c>
      <c r="F540" s="19"/>
      <c r="G540" s="56"/>
      <c r="H540" s="158" t="e">
        <f t="shared" si="87"/>
        <v>#DIV/0!</v>
      </c>
      <c r="I540" s="19" t="e">
        <f>#REF!+#REF!</f>
        <v>#REF!</v>
      </c>
      <c r="J540" s="56"/>
      <c r="K540" s="138"/>
    </row>
    <row r="541" spans="1:11" ht="24.75" customHeight="1">
      <c r="A541" s="312">
        <v>85218</v>
      </c>
      <c r="B541" s="97" t="s">
        <v>100</v>
      </c>
      <c r="C541" s="20">
        <f>F541+I541</f>
        <v>634670</v>
      </c>
      <c r="D541" s="58">
        <f>G541+J541</f>
        <v>631272</v>
      </c>
      <c r="E541" s="150">
        <f t="shared" si="88"/>
        <v>99.46460365229174</v>
      </c>
      <c r="F541" s="20">
        <f>F542+F545</f>
        <v>634670</v>
      </c>
      <c r="G541" s="58">
        <f>G542+G545</f>
        <v>631272</v>
      </c>
      <c r="H541" s="150">
        <f t="shared" si="87"/>
        <v>99.46460365229174</v>
      </c>
      <c r="I541" s="20"/>
      <c r="J541" s="58"/>
      <c r="K541" s="140"/>
    </row>
    <row r="542" spans="1:11" ht="11.25" customHeight="1">
      <c r="A542" s="360"/>
      <c r="B542" s="287" t="s">
        <v>44</v>
      </c>
      <c r="C542" s="288">
        <f>F542+I542</f>
        <v>624100</v>
      </c>
      <c r="D542" s="289">
        <f>G542+J542</f>
        <v>620702</v>
      </c>
      <c r="E542" s="290">
        <f t="shared" si="88"/>
        <v>99.45553597179939</v>
      </c>
      <c r="F542" s="288">
        <f>SUM(F543:F544)</f>
        <v>624100</v>
      </c>
      <c r="G542" s="289">
        <f>SUM(G543:G544)</f>
        <v>620702</v>
      </c>
      <c r="H542" s="290">
        <f t="shared" si="87"/>
        <v>99.45553597179939</v>
      </c>
      <c r="I542" s="291"/>
      <c r="J542" s="292"/>
      <c r="K542" s="361"/>
    </row>
    <row r="543" spans="1:11" ht="24">
      <c r="A543" s="306"/>
      <c r="B543" s="85" t="s">
        <v>149</v>
      </c>
      <c r="C543" s="19">
        <f>F543</f>
        <v>562300</v>
      </c>
      <c r="D543" s="56">
        <f>G543</f>
        <v>558902</v>
      </c>
      <c r="E543" s="154">
        <f t="shared" si="88"/>
        <v>99.39569624755468</v>
      </c>
      <c r="F543" s="19">
        <v>562300</v>
      </c>
      <c r="G543" s="56">
        <v>558902</v>
      </c>
      <c r="H543" s="154">
        <f t="shared" si="87"/>
        <v>99.39569624755468</v>
      </c>
      <c r="I543" s="17"/>
      <c r="J543" s="55"/>
      <c r="K543" s="307"/>
    </row>
    <row r="544" spans="1:11" ht="12">
      <c r="A544" s="306"/>
      <c r="B544" s="81" t="s">
        <v>9</v>
      </c>
      <c r="C544" s="19">
        <f>F544</f>
        <v>61800</v>
      </c>
      <c r="D544" s="56">
        <f>G544</f>
        <v>61800</v>
      </c>
      <c r="E544" s="154">
        <f t="shared" si="88"/>
        <v>100</v>
      </c>
      <c r="F544" s="19">
        <v>61800</v>
      </c>
      <c r="G544" s="56">
        <v>61800</v>
      </c>
      <c r="H544" s="154">
        <f t="shared" si="87"/>
        <v>100</v>
      </c>
      <c r="I544" s="17"/>
      <c r="J544" s="55"/>
      <c r="K544" s="307"/>
    </row>
    <row r="545" spans="1:11" ht="12.75">
      <c r="A545" s="306"/>
      <c r="B545" s="81" t="s">
        <v>5</v>
      </c>
      <c r="C545" s="12">
        <f>F545+I545</f>
        <v>10570</v>
      </c>
      <c r="D545" s="64">
        <f>G545+J545</f>
        <v>10570</v>
      </c>
      <c r="E545" s="175">
        <f t="shared" si="88"/>
        <v>100</v>
      </c>
      <c r="F545" s="12">
        <f>F546</f>
        <v>10570</v>
      </c>
      <c r="G545" s="64">
        <f>G546</f>
        <v>10570</v>
      </c>
      <c r="H545" s="175">
        <f t="shared" si="87"/>
        <v>100</v>
      </c>
      <c r="I545" s="17"/>
      <c r="J545" s="55"/>
      <c r="K545" s="307"/>
    </row>
    <row r="546" spans="1:11" s="14" customFormat="1" ht="12">
      <c r="A546" s="337"/>
      <c r="B546" s="92" t="s">
        <v>6</v>
      </c>
      <c r="C546" s="160">
        <f>F546</f>
        <v>10570</v>
      </c>
      <c r="D546" s="159">
        <f>G546</f>
        <v>10570</v>
      </c>
      <c r="E546" s="155">
        <f t="shared" si="88"/>
        <v>100</v>
      </c>
      <c r="F546" s="28">
        <v>10570</v>
      </c>
      <c r="G546" s="62">
        <v>10570</v>
      </c>
      <c r="H546" s="155">
        <f t="shared" si="87"/>
        <v>100</v>
      </c>
      <c r="I546" s="28"/>
      <c r="J546" s="62"/>
      <c r="K546" s="141"/>
    </row>
    <row r="547" spans="1:11" ht="24.75" customHeight="1">
      <c r="A547" s="312">
        <v>85219</v>
      </c>
      <c r="B547" s="97" t="s">
        <v>101</v>
      </c>
      <c r="C547" s="20">
        <f aca="true" t="shared" si="89" ref="C547:D551">F547+I547</f>
        <v>6185152</v>
      </c>
      <c r="D547" s="58">
        <f t="shared" si="89"/>
        <v>6089962</v>
      </c>
      <c r="E547" s="150">
        <f t="shared" si="88"/>
        <v>98.46099174280599</v>
      </c>
      <c r="F547" s="20">
        <f>F548+F552</f>
        <v>6185152</v>
      </c>
      <c r="G547" s="58">
        <f>G548+G552</f>
        <v>6089962</v>
      </c>
      <c r="H547" s="150">
        <f t="shared" si="87"/>
        <v>98.46099174280599</v>
      </c>
      <c r="I547" s="20"/>
      <c r="J547" s="58"/>
      <c r="K547" s="140"/>
    </row>
    <row r="548" spans="1:11" ht="12.75">
      <c r="A548" s="332"/>
      <c r="B548" s="101" t="s">
        <v>8</v>
      </c>
      <c r="C548" s="29">
        <f t="shared" si="89"/>
        <v>5677152</v>
      </c>
      <c r="D548" s="75">
        <f t="shared" si="89"/>
        <v>5584209</v>
      </c>
      <c r="E548" s="173">
        <f t="shared" si="88"/>
        <v>98.36285870098247</v>
      </c>
      <c r="F548" s="29">
        <f>SUM(F549:F550)</f>
        <v>5677152</v>
      </c>
      <c r="G548" s="75">
        <f>SUM(G549:G550)</f>
        <v>5584209</v>
      </c>
      <c r="H548" s="173">
        <f t="shared" si="87"/>
        <v>98.36285870098247</v>
      </c>
      <c r="I548" s="38"/>
      <c r="J548" s="63"/>
      <c r="K548" s="345"/>
    </row>
    <row r="549" spans="1:11" s="14" customFormat="1" ht="24">
      <c r="A549" s="308"/>
      <c r="B549" s="85" t="s">
        <v>149</v>
      </c>
      <c r="C549" s="19">
        <f t="shared" si="89"/>
        <v>4551975</v>
      </c>
      <c r="D549" s="56">
        <f t="shared" si="89"/>
        <v>4524202</v>
      </c>
      <c r="E549" s="154">
        <f t="shared" si="88"/>
        <v>99.38986923258585</v>
      </c>
      <c r="F549" s="19">
        <v>4551975</v>
      </c>
      <c r="G549" s="56">
        <v>4524202</v>
      </c>
      <c r="H549" s="154">
        <f t="shared" si="87"/>
        <v>99.38986923258585</v>
      </c>
      <c r="I549" s="19"/>
      <c r="J549" s="56"/>
      <c r="K549" s="138"/>
    </row>
    <row r="550" spans="1:11" s="14" customFormat="1" ht="12">
      <c r="A550" s="308"/>
      <c r="B550" s="82" t="s">
        <v>9</v>
      </c>
      <c r="C550" s="19">
        <f t="shared" si="89"/>
        <v>1125177</v>
      </c>
      <c r="D550" s="56">
        <f t="shared" si="89"/>
        <v>1060007</v>
      </c>
      <c r="E550" s="154">
        <f t="shared" si="88"/>
        <v>94.2080223822563</v>
      </c>
      <c r="F550" s="19">
        <v>1125177</v>
      </c>
      <c r="G550" s="56">
        <v>1060007</v>
      </c>
      <c r="H550" s="154">
        <f t="shared" si="87"/>
        <v>94.2080223822563</v>
      </c>
      <c r="I550" s="19"/>
      <c r="J550" s="56"/>
      <c r="K550" s="138"/>
    </row>
    <row r="551" spans="1:11" s="36" customFormat="1" ht="11.25" customHeight="1">
      <c r="A551" s="315"/>
      <c r="B551" s="113" t="s">
        <v>34</v>
      </c>
      <c r="C551" s="201">
        <f t="shared" si="89"/>
        <v>70000</v>
      </c>
      <c r="D551" s="202">
        <f t="shared" si="89"/>
        <v>68567</v>
      </c>
      <c r="E551" s="207">
        <f t="shared" si="88"/>
        <v>97.95285714285714</v>
      </c>
      <c r="F551" s="201">
        <v>70000</v>
      </c>
      <c r="G551" s="202">
        <v>68567</v>
      </c>
      <c r="H551" s="207">
        <f t="shared" si="87"/>
        <v>97.95285714285714</v>
      </c>
      <c r="I551" s="201"/>
      <c r="J551" s="202"/>
      <c r="K551" s="316"/>
    </row>
    <row r="552" spans="1:11" ht="12.75">
      <c r="A552" s="306"/>
      <c r="B552" s="81" t="s">
        <v>5</v>
      </c>
      <c r="C552" s="12">
        <f>F552+I552</f>
        <v>508000</v>
      </c>
      <c r="D552" s="64">
        <f>G552+J552</f>
        <v>505753</v>
      </c>
      <c r="E552" s="175">
        <f t="shared" si="88"/>
        <v>99.55767716535433</v>
      </c>
      <c r="F552" s="12">
        <f>SUM(F553:F554)</f>
        <v>508000</v>
      </c>
      <c r="G552" s="64">
        <f>SUM(G553:G554)</f>
        <v>505753</v>
      </c>
      <c r="H552" s="175">
        <f t="shared" si="87"/>
        <v>99.55767716535433</v>
      </c>
      <c r="I552" s="17"/>
      <c r="J552" s="55"/>
      <c r="K552" s="307"/>
    </row>
    <row r="553" spans="1:11" s="14" customFormat="1" ht="12">
      <c r="A553" s="308"/>
      <c r="B553" s="82" t="s">
        <v>6</v>
      </c>
      <c r="C553" s="134">
        <f>F553</f>
        <v>298000</v>
      </c>
      <c r="D553" s="164">
        <f>G553</f>
        <v>296461</v>
      </c>
      <c r="E553" s="154">
        <f t="shared" si="88"/>
        <v>99.48355704697987</v>
      </c>
      <c r="F553" s="19">
        <v>298000</v>
      </c>
      <c r="G553" s="56">
        <v>296461</v>
      </c>
      <c r="H553" s="154">
        <f t="shared" si="87"/>
        <v>99.48355704697987</v>
      </c>
      <c r="I553" s="19"/>
      <c r="J553" s="56"/>
      <c r="K553" s="138"/>
    </row>
    <row r="554" spans="1:11" s="14" customFormat="1" ht="12">
      <c r="A554" s="337"/>
      <c r="B554" s="92" t="s">
        <v>19</v>
      </c>
      <c r="C554" s="134">
        <f>F554</f>
        <v>210000</v>
      </c>
      <c r="D554" s="164">
        <f>G554</f>
        <v>209292</v>
      </c>
      <c r="E554" s="155">
        <f t="shared" si="88"/>
        <v>99.66285714285715</v>
      </c>
      <c r="F554" s="19">
        <v>210000</v>
      </c>
      <c r="G554" s="56">
        <v>209292</v>
      </c>
      <c r="H554" s="155">
        <f t="shared" si="87"/>
        <v>99.66285714285715</v>
      </c>
      <c r="I554" s="28"/>
      <c r="J554" s="62"/>
      <c r="K554" s="141"/>
    </row>
    <row r="555" spans="1:11" s="16" customFormat="1" ht="62.25" customHeight="1">
      <c r="A555" s="312">
        <v>85220</v>
      </c>
      <c r="B555" s="97" t="s">
        <v>152</v>
      </c>
      <c r="C555" s="20">
        <f>F555+I555</f>
        <v>262500</v>
      </c>
      <c r="D555" s="58">
        <f>G555+J555</f>
        <v>255221</v>
      </c>
      <c r="E555" s="150">
        <f t="shared" si="88"/>
        <v>97.22704761904762</v>
      </c>
      <c r="F555" s="20">
        <f>F556</f>
        <v>245000</v>
      </c>
      <c r="G555" s="58">
        <f>G556</f>
        <v>237751</v>
      </c>
      <c r="H555" s="150">
        <f t="shared" si="87"/>
        <v>97.04122448979592</v>
      </c>
      <c r="I555" s="20">
        <f>I556</f>
        <v>17500</v>
      </c>
      <c r="J555" s="58">
        <f>J556</f>
        <v>17470</v>
      </c>
      <c r="K555" s="140">
        <f>J555/I555*100</f>
        <v>99.82857142857144</v>
      </c>
    </row>
    <row r="556" spans="1:11" ht="12.75" customHeight="1">
      <c r="A556" s="306"/>
      <c r="B556" s="81" t="s">
        <v>44</v>
      </c>
      <c r="C556" s="12">
        <f>F556+I556</f>
        <v>262500</v>
      </c>
      <c r="D556" s="64">
        <f>G556+J556</f>
        <v>255221</v>
      </c>
      <c r="E556" s="173">
        <f t="shared" si="88"/>
        <v>97.22704761904762</v>
      </c>
      <c r="F556" s="12">
        <f>SUM(F559:F560)</f>
        <v>245000</v>
      </c>
      <c r="G556" s="64">
        <f>SUM(G559:G560)</f>
        <v>237751</v>
      </c>
      <c r="H556" s="173">
        <f t="shared" si="87"/>
        <v>97.04122448979592</v>
      </c>
      <c r="I556" s="29">
        <f>I560</f>
        <v>17500</v>
      </c>
      <c r="J556" s="75">
        <f>J560</f>
        <v>17470</v>
      </c>
      <c r="K556" s="142">
        <f>J556/I556*100</f>
        <v>99.82857142857144</v>
      </c>
    </row>
    <row r="557" spans="1:11" ht="12" hidden="1">
      <c r="A557" s="306"/>
      <c r="B557" s="82" t="s">
        <v>30</v>
      </c>
      <c r="C557" s="19" t="e">
        <f>SUM(F557:I557)</f>
        <v>#REF!</v>
      </c>
      <c r="D557" s="56" t="e">
        <f>SUM(G557:J557)</f>
        <v>#REF!</v>
      </c>
      <c r="E557" s="154" t="e">
        <f t="shared" si="88"/>
        <v>#REF!</v>
      </c>
      <c r="F557" s="19" t="e">
        <f>#REF!+#REF!</f>
        <v>#REF!</v>
      </c>
      <c r="G557" s="56"/>
      <c r="H557" s="154" t="e">
        <f t="shared" si="87"/>
        <v>#REF!</v>
      </c>
      <c r="I557" s="17" t="e">
        <f>#REF!+#REF!</f>
        <v>#REF!</v>
      </c>
      <c r="J557" s="55"/>
      <c r="K557" s="307"/>
    </row>
    <row r="558" spans="1:11" ht="12" hidden="1">
      <c r="A558" s="306"/>
      <c r="B558" s="82" t="s">
        <v>31</v>
      </c>
      <c r="C558" s="17"/>
      <c r="D558" s="55"/>
      <c r="E558" s="154" t="e">
        <f t="shared" si="88"/>
        <v>#DIV/0!</v>
      </c>
      <c r="F558" s="17"/>
      <c r="G558" s="55"/>
      <c r="H558" s="154" t="e">
        <f t="shared" si="87"/>
        <v>#DIV/0!</v>
      </c>
      <c r="I558" s="17" t="e">
        <f>#REF!+#REF!</f>
        <v>#REF!</v>
      </c>
      <c r="J558" s="55"/>
      <c r="K558" s="307"/>
    </row>
    <row r="559" spans="1:11" s="14" customFormat="1" ht="12">
      <c r="A559" s="308"/>
      <c r="B559" s="85" t="s">
        <v>28</v>
      </c>
      <c r="C559" s="19">
        <f aca="true" t="shared" si="90" ref="C559:D563">F559+I559</f>
        <v>215000</v>
      </c>
      <c r="D559" s="56">
        <f t="shared" si="90"/>
        <v>215000</v>
      </c>
      <c r="E559" s="154">
        <f t="shared" si="88"/>
        <v>100</v>
      </c>
      <c r="F559" s="19">
        <v>215000</v>
      </c>
      <c r="G559" s="56">
        <v>215000</v>
      </c>
      <c r="H559" s="154">
        <f t="shared" si="87"/>
        <v>100</v>
      </c>
      <c r="I559" s="17"/>
      <c r="J559" s="55"/>
      <c r="K559" s="307"/>
    </row>
    <row r="560" spans="1:11" s="14" customFormat="1" ht="11.25" customHeight="1">
      <c r="A560" s="308"/>
      <c r="B560" s="82" t="s">
        <v>9</v>
      </c>
      <c r="C560" s="19">
        <f t="shared" si="90"/>
        <v>47500</v>
      </c>
      <c r="D560" s="56">
        <f t="shared" si="90"/>
        <v>40221</v>
      </c>
      <c r="E560" s="154">
        <f t="shared" si="88"/>
        <v>84.67578947368422</v>
      </c>
      <c r="F560" s="19">
        <v>30000</v>
      </c>
      <c r="G560" s="56">
        <v>22751</v>
      </c>
      <c r="H560" s="154">
        <f t="shared" si="87"/>
        <v>75.83666666666666</v>
      </c>
      <c r="I560" s="19">
        <v>17500</v>
      </c>
      <c r="J560" s="56">
        <v>17470</v>
      </c>
      <c r="K560" s="138">
        <f>J560/I560*100</f>
        <v>99.82857142857144</v>
      </c>
    </row>
    <row r="561" spans="1:11" s="36" customFormat="1" ht="11.25">
      <c r="A561" s="329"/>
      <c r="B561" s="223" t="s">
        <v>34</v>
      </c>
      <c r="C561" s="201">
        <f t="shared" si="90"/>
        <v>4000</v>
      </c>
      <c r="D561" s="202">
        <f t="shared" si="90"/>
        <v>3660</v>
      </c>
      <c r="E561" s="215">
        <f t="shared" si="88"/>
        <v>91.5</v>
      </c>
      <c r="F561" s="213">
        <v>4000</v>
      </c>
      <c r="G561" s="214">
        <v>3660</v>
      </c>
      <c r="H561" s="215">
        <f t="shared" si="87"/>
        <v>91.5</v>
      </c>
      <c r="I561" s="213"/>
      <c r="J561" s="214"/>
      <c r="K561" s="330"/>
    </row>
    <row r="562" spans="1:11" s="16" customFormat="1" ht="24">
      <c r="A562" s="312">
        <v>85226</v>
      </c>
      <c r="B562" s="97" t="s">
        <v>102</v>
      </c>
      <c r="C562" s="20">
        <f t="shared" si="90"/>
        <v>343198</v>
      </c>
      <c r="D562" s="58">
        <f t="shared" si="90"/>
        <v>341372</v>
      </c>
      <c r="E562" s="150">
        <f>D562/C562*100</f>
        <v>99.4679456173987</v>
      </c>
      <c r="F562" s="20">
        <f>F563</f>
        <v>343198</v>
      </c>
      <c r="G562" s="58">
        <f>G563</f>
        <v>341372</v>
      </c>
      <c r="H562" s="150">
        <f t="shared" si="87"/>
        <v>99.4679456173987</v>
      </c>
      <c r="I562" s="20"/>
      <c r="J562" s="58"/>
      <c r="K562" s="140"/>
    </row>
    <row r="563" spans="1:11" ht="12.75">
      <c r="A563" s="306"/>
      <c r="B563" s="84" t="s">
        <v>8</v>
      </c>
      <c r="C563" s="12">
        <f t="shared" si="90"/>
        <v>343198</v>
      </c>
      <c r="D563" s="64">
        <f t="shared" si="90"/>
        <v>341372</v>
      </c>
      <c r="E563" s="173">
        <f t="shared" si="88"/>
        <v>99.4679456173987</v>
      </c>
      <c r="F563" s="12">
        <f>SUM(F564:F565)</f>
        <v>343198</v>
      </c>
      <c r="G563" s="64">
        <f>SUM(G564:G565)</f>
        <v>341372</v>
      </c>
      <c r="H563" s="173">
        <f t="shared" si="87"/>
        <v>99.4679456173987</v>
      </c>
      <c r="I563" s="12"/>
      <c r="J563" s="55"/>
      <c r="K563" s="307"/>
    </row>
    <row r="564" spans="1:11" ht="24">
      <c r="A564" s="306"/>
      <c r="B564" s="85" t="s">
        <v>149</v>
      </c>
      <c r="C564" s="19">
        <f>F564</f>
        <v>297310</v>
      </c>
      <c r="D564" s="56">
        <f>G564</f>
        <v>296551</v>
      </c>
      <c r="E564" s="154">
        <f t="shared" si="88"/>
        <v>99.74471090780666</v>
      </c>
      <c r="F564" s="19">
        <v>297310</v>
      </c>
      <c r="G564" s="56">
        <v>296551</v>
      </c>
      <c r="H564" s="154">
        <f t="shared" si="87"/>
        <v>99.74471090780666</v>
      </c>
      <c r="I564" s="19"/>
      <c r="J564" s="56"/>
      <c r="K564" s="138"/>
    </row>
    <row r="565" spans="1:11" ht="11.25" customHeight="1">
      <c r="A565" s="327"/>
      <c r="B565" s="91" t="s">
        <v>9</v>
      </c>
      <c r="C565" s="28">
        <f>F565</f>
        <v>45888</v>
      </c>
      <c r="D565" s="62">
        <f>G565</f>
        <v>44821</v>
      </c>
      <c r="E565" s="155">
        <f t="shared" si="88"/>
        <v>97.67477336122734</v>
      </c>
      <c r="F565" s="28">
        <v>45888</v>
      </c>
      <c r="G565" s="62">
        <v>44821</v>
      </c>
      <c r="H565" s="155">
        <f t="shared" si="87"/>
        <v>97.67477336122734</v>
      </c>
      <c r="I565" s="28"/>
      <c r="J565" s="62"/>
      <c r="K565" s="141"/>
    </row>
    <row r="566" spans="1:11" s="14" customFormat="1" ht="0.75" customHeight="1" hidden="1">
      <c r="A566" s="308"/>
      <c r="B566" s="82" t="s">
        <v>34</v>
      </c>
      <c r="C566" s="17" t="e">
        <f>SUM(F566:I566)</f>
        <v>#REF!</v>
      </c>
      <c r="D566" s="55"/>
      <c r="E566" s="155" t="e">
        <f t="shared" si="88"/>
        <v>#REF!</v>
      </c>
      <c r="F566" s="19" t="e">
        <f>#REF!+#REF!</f>
        <v>#REF!</v>
      </c>
      <c r="G566" s="56"/>
      <c r="H566" s="155" t="e">
        <f t="shared" si="87"/>
        <v>#REF!</v>
      </c>
      <c r="I566" s="19"/>
      <c r="J566" s="56"/>
      <c r="K566" s="138"/>
    </row>
    <row r="567" spans="1:11" s="16" customFormat="1" ht="36" customHeight="1">
      <c r="A567" s="312">
        <v>85228</v>
      </c>
      <c r="B567" s="97" t="s">
        <v>103</v>
      </c>
      <c r="C567" s="20">
        <f>F567+I567</f>
        <v>1182003</v>
      </c>
      <c r="D567" s="58">
        <f>G567+J567</f>
        <v>1143280</v>
      </c>
      <c r="E567" s="150">
        <f t="shared" si="88"/>
        <v>96.72395078523489</v>
      </c>
      <c r="F567" s="20">
        <f>F568</f>
        <v>1037003</v>
      </c>
      <c r="G567" s="58">
        <f>G568</f>
        <v>1012347</v>
      </c>
      <c r="H567" s="150">
        <f t="shared" si="87"/>
        <v>97.6223791059428</v>
      </c>
      <c r="I567" s="20">
        <f>I568</f>
        <v>145000</v>
      </c>
      <c r="J567" s="58">
        <f>J568</f>
        <v>130933</v>
      </c>
      <c r="K567" s="140">
        <f aca="true" t="shared" si="91" ref="K567:K579">J567/I567*100</f>
        <v>90.29862068965517</v>
      </c>
    </row>
    <row r="568" spans="1:12" ht="12.75">
      <c r="A568" s="332"/>
      <c r="B568" s="93" t="s">
        <v>8</v>
      </c>
      <c r="C568" s="29">
        <f>F568+I568</f>
        <v>1182003</v>
      </c>
      <c r="D568" s="75">
        <f>D569+D570</f>
        <v>1143280</v>
      </c>
      <c r="E568" s="173">
        <f t="shared" si="88"/>
        <v>96.72395078523489</v>
      </c>
      <c r="F568" s="29">
        <f>SUM(F569:F570)</f>
        <v>1037003</v>
      </c>
      <c r="G568" s="75">
        <f>SUM(G569:G570)</f>
        <v>1012347</v>
      </c>
      <c r="H568" s="173">
        <f t="shared" si="87"/>
        <v>97.6223791059428</v>
      </c>
      <c r="I568" s="29">
        <f>SUM(I569:I570)</f>
        <v>145000</v>
      </c>
      <c r="J568" s="75">
        <f>SUM(J569:J570)</f>
        <v>130933</v>
      </c>
      <c r="K568" s="333">
        <f t="shared" si="91"/>
        <v>90.29862068965517</v>
      </c>
      <c r="L568" s="33"/>
    </row>
    <row r="569" spans="1:11" ht="21" customHeight="1">
      <c r="A569" s="306"/>
      <c r="B569" s="85" t="s">
        <v>149</v>
      </c>
      <c r="C569" s="19">
        <f>F569+I569</f>
        <v>1080626</v>
      </c>
      <c r="D569" s="56">
        <f>G569+J569</f>
        <v>1054545</v>
      </c>
      <c r="E569" s="154">
        <f t="shared" si="88"/>
        <v>97.58649153361108</v>
      </c>
      <c r="F569" s="19">
        <v>958993</v>
      </c>
      <c r="G569" s="56">
        <v>945760</v>
      </c>
      <c r="H569" s="154">
        <f t="shared" si="87"/>
        <v>98.62011505819125</v>
      </c>
      <c r="I569" s="19">
        <v>121633</v>
      </c>
      <c r="J569" s="56">
        <v>108785</v>
      </c>
      <c r="K569" s="138">
        <f t="shared" si="91"/>
        <v>89.43707710900824</v>
      </c>
    </row>
    <row r="570" spans="1:11" ht="11.25" customHeight="1">
      <c r="A570" s="327"/>
      <c r="B570" s="91" t="s">
        <v>9</v>
      </c>
      <c r="C570" s="19">
        <f>F570+I570</f>
        <v>101377</v>
      </c>
      <c r="D570" s="56">
        <f>G570+J570</f>
        <v>88735</v>
      </c>
      <c r="E570" s="155">
        <f t="shared" si="88"/>
        <v>87.52971581325153</v>
      </c>
      <c r="F570" s="28">
        <v>78010</v>
      </c>
      <c r="G570" s="62">
        <v>66587</v>
      </c>
      <c r="H570" s="155">
        <f t="shared" si="87"/>
        <v>85.35700551211383</v>
      </c>
      <c r="I570" s="28">
        <v>23367</v>
      </c>
      <c r="J570" s="62">
        <v>22148</v>
      </c>
      <c r="K570" s="141">
        <f t="shared" si="91"/>
        <v>94.78324132323363</v>
      </c>
    </row>
    <row r="571" spans="1:11" ht="24" hidden="1">
      <c r="A571" s="312">
        <v>85278</v>
      </c>
      <c r="B571" s="97" t="s">
        <v>104</v>
      </c>
      <c r="C571" s="20">
        <f>F571+I571</f>
        <v>0</v>
      </c>
      <c r="D571" s="58">
        <f>G571+J571</f>
        <v>0</v>
      </c>
      <c r="E571" s="140" t="e">
        <f>D571/C571*100</f>
        <v>#DIV/0!</v>
      </c>
      <c r="F571" s="20"/>
      <c r="G571" s="58"/>
      <c r="H571" s="158"/>
      <c r="I571" s="20">
        <f>I572</f>
        <v>0</v>
      </c>
      <c r="J571" s="58">
        <f>J572</f>
        <v>0</v>
      </c>
      <c r="K571" s="140" t="e">
        <f t="shared" si="91"/>
        <v>#DIV/0!</v>
      </c>
    </row>
    <row r="572" spans="1:11" s="33" customFormat="1" ht="12.75" hidden="1">
      <c r="A572" s="359"/>
      <c r="B572" s="109" t="s">
        <v>44</v>
      </c>
      <c r="C572" s="12">
        <f>F572+I572</f>
        <v>0</v>
      </c>
      <c r="D572" s="64">
        <f>G572+J572</f>
        <v>0</v>
      </c>
      <c r="E572" s="142" t="e">
        <f>D572/C572*100</f>
        <v>#DIV/0!</v>
      </c>
      <c r="F572" s="12"/>
      <c r="G572" s="64"/>
      <c r="H572" s="179"/>
      <c r="I572" s="12">
        <f>I573</f>
        <v>0</v>
      </c>
      <c r="J572" s="64">
        <f>J573</f>
        <v>0</v>
      </c>
      <c r="K572" s="142" t="e">
        <f t="shared" si="91"/>
        <v>#DIV/0!</v>
      </c>
    </row>
    <row r="573" spans="1:11" s="14" customFormat="1" ht="12.75" customHeight="1" hidden="1">
      <c r="A573" s="337"/>
      <c r="B573" s="92" t="s">
        <v>9</v>
      </c>
      <c r="C573" s="28">
        <f>I573</f>
        <v>0</v>
      </c>
      <c r="D573" s="62">
        <f>J573</f>
        <v>0</v>
      </c>
      <c r="E573" s="141" t="e">
        <f>D573/C573*100</f>
        <v>#DIV/0!</v>
      </c>
      <c r="F573" s="28"/>
      <c r="G573" s="62"/>
      <c r="H573" s="155"/>
      <c r="I573" s="28"/>
      <c r="J573" s="62"/>
      <c r="K573" s="141" t="e">
        <f t="shared" si="91"/>
        <v>#DIV/0!</v>
      </c>
    </row>
    <row r="574" spans="1:11" ht="16.5" customHeight="1">
      <c r="A574" s="312">
        <v>85295</v>
      </c>
      <c r="B574" s="97" t="s">
        <v>15</v>
      </c>
      <c r="C574" s="15">
        <f aca="true" t="shared" si="92" ref="C574:D577">F574+I574</f>
        <v>1579850</v>
      </c>
      <c r="D574" s="57">
        <f t="shared" si="92"/>
        <v>1257469</v>
      </c>
      <c r="E574" s="150">
        <f t="shared" si="88"/>
        <v>79.59420198120075</v>
      </c>
      <c r="F574" s="15">
        <f>F575+F581</f>
        <v>1556770</v>
      </c>
      <c r="G574" s="57">
        <f>G575+G581</f>
        <v>1235237</v>
      </c>
      <c r="H574" s="150">
        <f t="shared" si="87"/>
        <v>79.34614618729806</v>
      </c>
      <c r="I574" s="15">
        <f>I575+I581</f>
        <v>23080</v>
      </c>
      <c r="J574" s="57">
        <f>J575+J581</f>
        <v>22232</v>
      </c>
      <c r="K574" s="150">
        <f t="shared" si="91"/>
        <v>96.3258232235702</v>
      </c>
    </row>
    <row r="575" spans="1:11" ht="12.75">
      <c r="A575" s="332"/>
      <c r="B575" s="101" t="s">
        <v>44</v>
      </c>
      <c r="C575" s="185">
        <f t="shared" si="92"/>
        <v>1426400</v>
      </c>
      <c r="D575" s="123">
        <f t="shared" si="92"/>
        <v>1257469</v>
      </c>
      <c r="E575" s="173">
        <f t="shared" si="88"/>
        <v>88.15682837913629</v>
      </c>
      <c r="F575" s="12">
        <f>SUM(F576:F579)</f>
        <v>1403320</v>
      </c>
      <c r="G575" s="64">
        <f>SUM(G576:G579)</f>
        <v>1235237</v>
      </c>
      <c r="H575" s="173">
        <f t="shared" si="87"/>
        <v>88.02247527292421</v>
      </c>
      <c r="I575" s="12">
        <f>I576+I579+I578</f>
        <v>23080</v>
      </c>
      <c r="J575" s="64">
        <f>J576+J579+J578</f>
        <v>22232</v>
      </c>
      <c r="K575" s="173">
        <f t="shared" si="91"/>
        <v>96.3258232235702</v>
      </c>
    </row>
    <row r="576" spans="1:11" ht="24">
      <c r="A576" s="306"/>
      <c r="B576" s="85" t="s">
        <v>149</v>
      </c>
      <c r="C576" s="19">
        <f t="shared" si="92"/>
        <v>14710</v>
      </c>
      <c r="D576" s="56">
        <f t="shared" si="92"/>
        <v>13960</v>
      </c>
      <c r="E576" s="154">
        <f t="shared" si="88"/>
        <v>94.90142760027193</v>
      </c>
      <c r="F576" s="19"/>
      <c r="G576" s="56"/>
      <c r="H576" s="154"/>
      <c r="I576" s="19">
        <v>14710</v>
      </c>
      <c r="J576" s="56">
        <v>13960</v>
      </c>
      <c r="K576" s="154">
        <f t="shared" si="91"/>
        <v>94.90142760027193</v>
      </c>
    </row>
    <row r="577" spans="1:11" s="36" customFormat="1" ht="41.25" customHeight="1">
      <c r="A577" s="315"/>
      <c r="B577" s="81" t="s">
        <v>169</v>
      </c>
      <c r="C577" s="201">
        <f t="shared" si="92"/>
        <v>14710</v>
      </c>
      <c r="D577" s="202">
        <f t="shared" si="92"/>
        <v>13960</v>
      </c>
      <c r="E577" s="207">
        <f t="shared" si="88"/>
        <v>94.90142760027193</v>
      </c>
      <c r="F577" s="226"/>
      <c r="G577" s="202"/>
      <c r="H577" s="207"/>
      <c r="I577" s="201">
        <v>14710</v>
      </c>
      <c r="J577" s="202">
        <v>13960</v>
      </c>
      <c r="K577" s="316"/>
    </row>
    <row r="578" spans="1:11" s="31" customFormat="1" ht="11.25" customHeight="1">
      <c r="A578" s="308"/>
      <c r="B578" s="82" t="s">
        <v>28</v>
      </c>
      <c r="C578" s="19">
        <f>F578</f>
        <v>150000</v>
      </c>
      <c r="D578" s="56">
        <f>G578</f>
        <v>98000</v>
      </c>
      <c r="E578" s="154">
        <f t="shared" si="88"/>
        <v>65.33333333333333</v>
      </c>
      <c r="F578" s="19">
        <v>150000</v>
      </c>
      <c r="G578" s="56">
        <v>98000</v>
      </c>
      <c r="H578" s="154">
        <f t="shared" si="87"/>
        <v>65.33333333333333</v>
      </c>
      <c r="I578" s="19"/>
      <c r="J578" s="56"/>
      <c r="K578" s="154"/>
    </row>
    <row r="579" spans="1:11" s="31" customFormat="1" ht="9" customHeight="1">
      <c r="A579" s="308"/>
      <c r="B579" s="82" t="s">
        <v>9</v>
      </c>
      <c r="C579" s="19">
        <f aca="true" t="shared" si="93" ref="C579:D581">F579+I579</f>
        <v>1261690</v>
      </c>
      <c r="D579" s="56">
        <f t="shared" si="93"/>
        <v>1145509</v>
      </c>
      <c r="E579" s="154">
        <f t="shared" si="88"/>
        <v>90.7916366143823</v>
      </c>
      <c r="F579" s="19">
        <f>1406770-153450</f>
        <v>1253320</v>
      </c>
      <c r="G579" s="56">
        <v>1137237</v>
      </c>
      <c r="H579" s="154">
        <f t="shared" si="87"/>
        <v>90.73795997829764</v>
      </c>
      <c r="I579" s="19">
        <v>8370</v>
      </c>
      <c r="J579" s="56">
        <v>8272</v>
      </c>
      <c r="K579" s="154">
        <f t="shared" si="91"/>
        <v>98.82915173237754</v>
      </c>
    </row>
    <row r="580" spans="1:11" s="36" customFormat="1" ht="36.75" customHeight="1">
      <c r="A580" s="315"/>
      <c r="B580" s="81" t="s">
        <v>169</v>
      </c>
      <c r="C580" s="201">
        <f t="shared" si="93"/>
        <v>8370</v>
      </c>
      <c r="D580" s="202">
        <f t="shared" si="93"/>
        <v>8272</v>
      </c>
      <c r="E580" s="207">
        <f t="shared" si="88"/>
        <v>98.82915173237754</v>
      </c>
      <c r="F580" s="226"/>
      <c r="G580" s="202"/>
      <c r="H580" s="207"/>
      <c r="I580" s="201">
        <v>8370</v>
      </c>
      <c r="J580" s="202">
        <v>8272</v>
      </c>
      <c r="K580" s="316"/>
    </row>
    <row r="581" spans="1:11" ht="10.5" customHeight="1">
      <c r="A581" s="306"/>
      <c r="B581" s="81" t="s">
        <v>5</v>
      </c>
      <c r="C581" s="12">
        <f t="shared" si="93"/>
        <v>153450</v>
      </c>
      <c r="D581" s="64">
        <f t="shared" si="93"/>
        <v>0</v>
      </c>
      <c r="E581" s="175">
        <f t="shared" si="88"/>
        <v>0</v>
      </c>
      <c r="F581" s="12">
        <f>F582</f>
        <v>153450</v>
      </c>
      <c r="G581" s="64">
        <f>G582</f>
        <v>0</v>
      </c>
      <c r="H581" s="175">
        <f t="shared" si="87"/>
        <v>0</v>
      </c>
      <c r="I581" s="17"/>
      <c r="J581" s="55"/>
      <c r="K581" s="307"/>
    </row>
    <row r="582" spans="1:11" s="14" customFormat="1" ht="12.75" customHeight="1" thickBot="1">
      <c r="A582" s="343"/>
      <c r="B582" s="99" t="s">
        <v>6</v>
      </c>
      <c r="C582" s="183">
        <f>F582</f>
        <v>153450</v>
      </c>
      <c r="D582" s="184">
        <f>G582</f>
        <v>0</v>
      </c>
      <c r="E582" s="154">
        <f t="shared" si="88"/>
        <v>0</v>
      </c>
      <c r="F582" s="26">
        <v>153450</v>
      </c>
      <c r="G582" s="67">
        <v>0</v>
      </c>
      <c r="H582" s="154">
        <f t="shared" si="87"/>
        <v>0</v>
      </c>
      <c r="I582" s="26"/>
      <c r="J582" s="67"/>
      <c r="K582" s="338"/>
    </row>
    <row r="583" spans="1:11" s="31" customFormat="1" ht="69" customHeight="1" thickBot="1" thickTop="1">
      <c r="A583" s="362">
        <v>853</v>
      </c>
      <c r="B583" s="108" t="s">
        <v>105</v>
      </c>
      <c r="C583" s="39">
        <f aca="true" t="shared" si="94" ref="C583:D592">F583+I583</f>
        <v>4893356</v>
      </c>
      <c r="D583" s="70">
        <f t="shared" si="94"/>
        <v>4413450</v>
      </c>
      <c r="E583" s="152">
        <f t="shared" si="88"/>
        <v>90.19270210464964</v>
      </c>
      <c r="F583" s="39">
        <f>F584+F588</f>
        <v>4722356</v>
      </c>
      <c r="G583" s="70">
        <f>G584+G588</f>
        <v>4242875</v>
      </c>
      <c r="H583" s="152">
        <f t="shared" si="87"/>
        <v>89.84657234651517</v>
      </c>
      <c r="I583" s="39">
        <f>I584+I588</f>
        <v>171000</v>
      </c>
      <c r="J583" s="70">
        <f>J584+J588</f>
        <v>170575</v>
      </c>
      <c r="K583" s="137">
        <f>J583/I583*100</f>
        <v>99.75146198830409</v>
      </c>
    </row>
    <row r="584" spans="1:11" s="25" customFormat="1" ht="13.5" customHeight="1" thickTop="1">
      <c r="A584" s="363"/>
      <c r="B584" s="110" t="s">
        <v>44</v>
      </c>
      <c r="C584" s="24">
        <f t="shared" si="94"/>
        <v>4563356</v>
      </c>
      <c r="D584" s="60">
        <f t="shared" si="94"/>
        <v>4091126</v>
      </c>
      <c r="E584" s="147">
        <f t="shared" si="88"/>
        <v>89.65169493679652</v>
      </c>
      <c r="F584" s="24">
        <f>SUM(F585:F587)</f>
        <v>4392356</v>
      </c>
      <c r="G584" s="60">
        <f>SUM(G585:G587)</f>
        <v>3920551</v>
      </c>
      <c r="H584" s="147">
        <f t="shared" si="87"/>
        <v>89.25849817273463</v>
      </c>
      <c r="I584" s="24">
        <f>SUM(I585:I587)</f>
        <v>171000</v>
      </c>
      <c r="J584" s="60">
        <f>SUM(J585:J587)</f>
        <v>170575</v>
      </c>
      <c r="K584" s="147">
        <f>J584/I584*100</f>
        <v>99.75146198830409</v>
      </c>
    </row>
    <row r="585" spans="1:11" s="14" customFormat="1" ht="22.5" customHeight="1">
      <c r="A585" s="364"/>
      <c r="B585" s="85" t="s">
        <v>149</v>
      </c>
      <c r="C585" s="19">
        <f t="shared" si="94"/>
        <v>686345</v>
      </c>
      <c r="D585" s="56">
        <f t="shared" si="94"/>
        <v>447608</v>
      </c>
      <c r="E585" s="154">
        <f t="shared" si="88"/>
        <v>65.21618136651392</v>
      </c>
      <c r="F585" s="196">
        <f>F602+F609</f>
        <v>555825</v>
      </c>
      <c r="G585" s="56">
        <f>G602+G609</f>
        <v>317088</v>
      </c>
      <c r="H585" s="154">
        <f t="shared" si="87"/>
        <v>57.04817163675617</v>
      </c>
      <c r="I585" s="196">
        <f>I602+I609</f>
        <v>130520</v>
      </c>
      <c r="J585" s="56">
        <f>J602+J609</f>
        <v>130520</v>
      </c>
      <c r="K585" s="154">
        <f>J585/I585*100</f>
        <v>100</v>
      </c>
    </row>
    <row r="586" spans="1:11" s="14" customFormat="1" ht="12">
      <c r="A586" s="364"/>
      <c r="B586" s="85" t="s">
        <v>28</v>
      </c>
      <c r="C586" s="19">
        <f t="shared" si="94"/>
        <v>2902374</v>
      </c>
      <c r="D586" s="56">
        <f t="shared" si="94"/>
        <v>2895744</v>
      </c>
      <c r="E586" s="154">
        <f t="shared" si="88"/>
        <v>99.77156631088894</v>
      </c>
      <c r="F586" s="196">
        <f>F599+F593+F610</f>
        <v>2902374</v>
      </c>
      <c r="G586" s="56">
        <f>G599+G593+G610</f>
        <v>2895744</v>
      </c>
      <c r="H586" s="154">
        <f t="shared" si="87"/>
        <v>99.77156631088894</v>
      </c>
      <c r="I586" s="196"/>
      <c r="J586" s="56"/>
      <c r="K586" s="154"/>
    </row>
    <row r="587" spans="1:11" s="14" customFormat="1" ht="12">
      <c r="A587" s="365"/>
      <c r="B587" s="92" t="s">
        <v>9</v>
      </c>
      <c r="C587" s="28">
        <f t="shared" si="94"/>
        <v>974637</v>
      </c>
      <c r="D587" s="62">
        <f t="shared" si="94"/>
        <v>747774</v>
      </c>
      <c r="E587" s="155">
        <f t="shared" si="88"/>
        <v>76.72333391816646</v>
      </c>
      <c r="F587" s="285">
        <f>F603+F606+F611</f>
        <v>934157</v>
      </c>
      <c r="G587" s="62">
        <f>G603+G606+G611</f>
        <v>707719</v>
      </c>
      <c r="H587" s="155">
        <f t="shared" si="87"/>
        <v>75.76017735776749</v>
      </c>
      <c r="I587" s="285">
        <f>I603+I606+I611</f>
        <v>40480</v>
      </c>
      <c r="J587" s="62">
        <f>J603+J606+J611</f>
        <v>40055</v>
      </c>
      <c r="K587" s="155">
        <f>J587/I587*100</f>
        <v>98.95009881422925</v>
      </c>
    </row>
    <row r="588" spans="1:11" s="11" customFormat="1" ht="12.75">
      <c r="A588" s="317"/>
      <c r="B588" s="87" t="s">
        <v>5</v>
      </c>
      <c r="C588" s="24">
        <f t="shared" si="94"/>
        <v>330000</v>
      </c>
      <c r="D588" s="60">
        <f t="shared" si="94"/>
        <v>322324</v>
      </c>
      <c r="E588" s="144">
        <f t="shared" si="88"/>
        <v>97.67393939393939</v>
      </c>
      <c r="F588" s="195">
        <f>SUM(F589)</f>
        <v>330000</v>
      </c>
      <c r="G588" s="60">
        <f>SUM(G589)</f>
        <v>322324</v>
      </c>
      <c r="H588" s="144">
        <f t="shared" si="87"/>
        <v>97.67393939393939</v>
      </c>
      <c r="I588" s="195"/>
      <c r="J588" s="60"/>
      <c r="K588" s="144"/>
    </row>
    <row r="589" spans="1:11" s="31" customFormat="1" ht="13.5" customHeight="1">
      <c r="A589" s="319"/>
      <c r="B589" s="85" t="s">
        <v>19</v>
      </c>
      <c r="C589" s="134">
        <f t="shared" si="94"/>
        <v>330000</v>
      </c>
      <c r="D589" s="164">
        <f t="shared" si="94"/>
        <v>322324</v>
      </c>
      <c r="E589" s="154">
        <f t="shared" si="88"/>
        <v>97.67393939393939</v>
      </c>
      <c r="F589" s="196">
        <f>F595</f>
        <v>330000</v>
      </c>
      <c r="G589" s="56">
        <f>G595</f>
        <v>322324</v>
      </c>
      <c r="H589" s="154">
        <f t="shared" si="87"/>
        <v>97.67393939393939</v>
      </c>
      <c r="I589" s="19"/>
      <c r="J589" s="56"/>
      <c r="K589" s="154"/>
    </row>
    <row r="590" spans="1:11" s="36" customFormat="1" ht="12" thickBot="1">
      <c r="A590" s="366"/>
      <c r="B590" s="216" t="s">
        <v>162</v>
      </c>
      <c r="C590" s="217">
        <f>F590+I590</f>
        <v>330000</v>
      </c>
      <c r="D590" s="218">
        <f>G590+J590</f>
        <v>322324</v>
      </c>
      <c r="E590" s="219">
        <f>D590/C590*100</f>
        <v>97.67393939393939</v>
      </c>
      <c r="F590" s="224">
        <f>F596</f>
        <v>330000</v>
      </c>
      <c r="G590" s="218">
        <f>G596</f>
        <v>322324</v>
      </c>
      <c r="H590" s="219"/>
      <c r="I590" s="217"/>
      <c r="J590" s="218"/>
      <c r="K590" s="219"/>
    </row>
    <row r="591" spans="1:11" ht="14.25" customHeight="1" thickTop="1">
      <c r="A591" s="324">
        <v>85305</v>
      </c>
      <c r="B591" s="96" t="s">
        <v>106</v>
      </c>
      <c r="C591" s="32">
        <f t="shared" si="94"/>
        <v>3076700</v>
      </c>
      <c r="D591" s="66">
        <f t="shared" si="94"/>
        <v>3069024</v>
      </c>
      <c r="E591" s="148">
        <f t="shared" si="88"/>
        <v>99.75051191211362</v>
      </c>
      <c r="F591" s="32">
        <f>F592+F594</f>
        <v>3076700</v>
      </c>
      <c r="G591" s="66">
        <f>G592+G594</f>
        <v>3069024</v>
      </c>
      <c r="H591" s="148">
        <f t="shared" si="87"/>
        <v>99.75051191211362</v>
      </c>
      <c r="I591" s="32"/>
      <c r="J591" s="66"/>
      <c r="K591" s="143"/>
    </row>
    <row r="592" spans="1:11" ht="13.5" customHeight="1">
      <c r="A592" s="306"/>
      <c r="B592" s="81" t="s">
        <v>44</v>
      </c>
      <c r="C592" s="12">
        <f t="shared" si="94"/>
        <v>2746700</v>
      </c>
      <c r="D592" s="64">
        <f t="shared" si="94"/>
        <v>2746700</v>
      </c>
      <c r="E592" s="175">
        <f t="shared" si="88"/>
        <v>100</v>
      </c>
      <c r="F592" s="12">
        <f>F593</f>
        <v>2746700</v>
      </c>
      <c r="G592" s="64">
        <f>G593</f>
        <v>2746700</v>
      </c>
      <c r="H592" s="175">
        <f t="shared" si="87"/>
        <v>100</v>
      </c>
      <c r="I592" s="17"/>
      <c r="J592" s="55"/>
      <c r="K592" s="307"/>
    </row>
    <row r="593" spans="1:11" s="14" customFormat="1" ht="12">
      <c r="A593" s="308"/>
      <c r="B593" s="82" t="s">
        <v>28</v>
      </c>
      <c r="C593" s="19">
        <f>F593</f>
        <v>2746700</v>
      </c>
      <c r="D593" s="56">
        <f>G593</f>
        <v>2746700</v>
      </c>
      <c r="E593" s="154">
        <f t="shared" si="88"/>
        <v>100</v>
      </c>
      <c r="F593" s="19">
        <v>2746700</v>
      </c>
      <c r="G593" s="56">
        <v>2746700</v>
      </c>
      <c r="H593" s="154">
        <f t="shared" si="87"/>
        <v>100</v>
      </c>
      <c r="I593" s="19"/>
      <c r="J593" s="56"/>
      <c r="K593" s="138"/>
    </row>
    <row r="594" spans="1:11" ht="12.75">
      <c r="A594" s="306"/>
      <c r="B594" s="81" t="s">
        <v>5</v>
      </c>
      <c r="C594" s="12">
        <f>F594+I594</f>
        <v>330000</v>
      </c>
      <c r="D594" s="64">
        <f>G594+J594</f>
        <v>322324</v>
      </c>
      <c r="E594" s="175">
        <f>D594/C594*100</f>
        <v>97.67393939393939</v>
      </c>
      <c r="F594" s="12">
        <f>F595</f>
        <v>330000</v>
      </c>
      <c r="G594" s="64">
        <f>G595</f>
        <v>322324</v>
      </c>
      <c r="H594" s="175">
        <f>G594/F594*100</f>
        <v>97.67393939393939</v>
      </c>
      <c r="I594" s="17"/>
      <c r="J594" s="55"/>
      <c r="K594" s="307"/>
    </row>
    <row r="595" spans="1:11" s="14" customFormat="1" ht="12">
      <c r="A595" s="308"/>
      <c r="B595" s="82" t="s">
        <v>19</v>
      </c>
      <c r="C595" s="134">
        <f>F595</f>
        <v>330000</v>
      </c>
      <c r="D595" s="164">
        <f>G595</f>
        <v>322324</v>
      </c>
      <c r="E595" s="154">
        <f>D595/C595*100</f>
        <v>97.67393939393939</v>
      </c>
      <c r="F595" s="19">
        <v>330000</v>
      </c>
      <c r="G595" s="56">
        <v>322324</v>
      </c>
      <c r="H595" s="154">
        <f>G595/F595*100</f>
        <v>97.67393939393939</v>
      </c>
      <c r="I595" s="19"/>
      <c r="J595" s="56"/>
      <c r="K595" s="138"/>
    </row>
    <row r="596" spans="1:11" s="36" customFormat="1" ht="11.25">
      <c r="A596" s="329"/>
      <c r="B596" s="223" t="s">
        <v>162</v>
      </c>
      <c r="C596" s="201">
        <f>F596</f>
        <v>330000</v>
      </c>
      <c r="D596" s="202">
        <f>G596</f>
        <v>322324</v>
      </c>
      <c r="E596" s="215"/>
      <c r="F596" s="213">
        <v>330000</v>
      </c>
      <c r="G596" s="214">
        <v>322324</v>
      </c>
      <c r="H596" s="215"/>
      <c r="I596" s="213"/>
      <c r="J596" s="214"/>
      <c r="K596" s="330"/>
    </row>
    <row r="597" spans="1:11" ht="37.5" customHeight="1">
      <c r="A597" s="312">
        <v>85311</v>
      </c>
      <c r="B597" s="97" t="s">
        <v>107</v>
      </c>
      <c r="C597" s="15">
        <f>F597+I597</f>
        <v>149044</v>
      </c>
      <c r="D597" s="57">
        <f>G597+J597</f>
        <v>149044</v>
      </c>
      <c r="E597" s="150">
        <f>D597/C597*100</f>
        <v>100</v>
      </c>
      <c r="F597" s="15">
        <f>F598</f>
        <v>149044</v>
      </c>
      <c r="G597" s="57">
        <f>G598</f>
        <v>149044</v>
      </c>
      <c r="H597" s="150">
        <f>G597/F597*100</f>
        <v>100</v>
      </c>
      <c r="I597" s="15"/>
      <c r="J597" s="57"/>
      <c r="K597" s="139"/>
    </row>
    <row r="598" spans="1:11" ht="12.75">
      <c r="A598" s="332"/>
      <c r="B598" s="101" t="s">
        <v>44</v>
      </c>
      <c r="C598" s="185">
        <f>F598+I598</f>
        <v>149044</v>
      </c>
      <c r="D598" s="123">
        <f>G598+J598</f>
        <v>149044</v>
      </c>
      <c r="E598" s="173">
        <f>D598/C598*100</f>
        <v>100</v>
      </c>
      <c r="F598" s="12">
        <f>SUM(F599)</f>
        <v>149044</v>
      </c>
      <c r="G598" s="64">
        <f>SUM(G599)</f>
        <v>149044</v>
      </c>
      <c r="H598" s="173">
        <f>G598/F598*100</f>
        <v>100</v>
      </c>
      <c r="I598" s="12"/>
      <c r="J598" s="55"/>
      <c r="K598" s="307"/>
    </row>
    <row r="599" spans="1:11" ht="12.75" customHeight="1">
      <c r="A599" s="306"/>
      <c r="B599" s="82" t="s">
        <v>28</v>
      </c>
      <c r="C599" s="19">
        <f>F599</f>
        <v>149044</v>
      </c>
      <c r="D599" s="56">
        <f>G599</f>
        <v>149044</v>
      </c>
      <c r="E599" s="154">
        <f>D599/C599*100</f>
        <v>100</v>
      </c>
      <c r="F599" s="19">
        <v>149044</v>
      </c>
      <c r="G599" s="56">
        <v>149044</v>
      </c>
      <c r="H599" s="154">
        <f>G599/F599*100</f>
        <v>100</v>
      </c>
      <c r="I599" s="19"/>
      <c r="J599" s="56"/>
      <c r="K599" s="138"/>
    </row>
    <row r="600" spans="1:11" s="16" customFormat="1" ht="26.25" customHeight="1">
      <c r="A600" s="312">
        <v>85321</v>
      </c>
      <c r="B600" s="97" t="s">
        <v>157</v>
      </c>
      <c r="C600" s="20">
        <f aca="true" t="shared" si="95" ref="C600:D603">F600+I600</f>
        <v>182456</v>
      </c>
      <c r="D600" s="58">
        <f t="shared" si="95"/>
        <v>181960</v>
      </c>
      <c r="E600" s="150">
        <f t="shared" si="88"/>
        <v>99.72815363704126</v>
      </c>
      <c r="F600" s="20">
        <f>F601</f>
        <v>11456</v>
      </c>
      <c r="G600" s="58">
        <f>G601</f>
        <v>11385</v>
      </c>
      <c r="H600" s="150">
        <f t="shared" si="87"/>
        <v>99.3802374301676</v>
      </c>
      <c r="I600" s="20">
        <f>I601</f>
        <v>171000</v>
      </c>
      <c r="J600" s="58">
        <f>J601</f>
        <v>170575</v>
      </c>
      <c r="K600" s="140">
        <f aca="true" t="shared" si="96" ref="K600:K606">J600/I600*100</f>
        <v>99.75146198830409</v>
      </c>
    </row>
    <row r="601" spans="1:11" ht="12.75">
      <c r="A601" s="332"/>
      <c r="B601" s="101" t="s">
        <v>44</v>
      </c>
      <c r="C601" s="29">
        <f t="shared" si="95"/>
        <v>182456</v>
      </c>
      <c r="D601" s="75">
        <f t="shared" si="95"/>
        <v>181960</v>
      </c>
      <c r="E601" s="173">
        <f t="shared" si="88"/>
        <v>99.72815363704126</v>
      </c>
      <c r="F601" s="29">
        <f>SUM(F602:F603)</f>
        <v>11456</v>
      </c>
      <c r="G601" s="75">
        <f>SUM(G602:G603)</f>
        <v>11385</v>
      </c>
      <c r="H601" s="173">
        <f t="shared" si="87"/>
        <v>99.3802374301676</v>
      </c>
      <c r="I601" s="29">
        <f>SUM(I602:I603)</f>
        <v>171000</v>
      </c>
      <c r="J601" s="75">
        <f>SUM(J602:J603)</f>
        <v>170575</v>
      </c>
      <c r="K601" s="333">
        <f t="shared" si="96"/>
        <v>99.75146198830409</v>
      </c>
    </row>
    <row r="602" spans="1:11" s="14" customFormat="1" ht="24">
      <c r="A602" s="308"/>
      <c r="B602" s="85" t="s">
        <v>149</v>
      </c>
      <c r="C602" s="19">
        <f t="shared" si="95"/>
        <v>135016</v>
      </c>
      <c r="D602" s="56">
        <f t="shared" si="95"/>
        <v>134953</v>
      </c>
      <c r="E602" s="154">
        <f t="shared" si="88"/>
        <v>99.9533388635421</v>
      </c>
      <c r="F602" s="19">
        <v>4496</v>
      </c>
      <c r="G602" s="56">
        <v>4433</v>
      </c>
      <c r="H602" s="154">
        <f t="shared" si="87"/>
        <v>98.59875444839858</v>
      </c>
      <c r="I602" s="19">
        <v>130520</v>
      </c>
      <c r="J602" s="56">
        <v>130520</v>
      </c>
      <c r="K602" s="138">
        <f t="shared" si="96"/>
        <v>100</v>
      </c>
    </row>
    <row r="603" spans="1:11" ht="12">
      <c r="A603" s="327"/>
      <c r="B603" s="91" t="s">
        <v>9</v>
      </c>
      <c r="C603" s="28">
        <f t="shared" si="95"/>
        <v>47440</v>
      </c>
      <c r="D603" s="62">
        <f t="shared" si="95"/>
        <v>47007</v>
      </c>
      <c r="E603" s="155">
        <f t="shared" si="88"/>
        <v>99.08726812816188</v>
      </c>
      <c r="F603" s="28">
        <v>6960</v>
      </c>
      <c r="G603" s="62">
        <v>6952</v>
      </c>
      <c r="H603" s="155">
        <f t="shared" si="87"/>
        <v>99.88505747126437</v>
      </c>
      <c r="I603" s="28">
        <v>40480</v>
      </c>
      <c r="J603" s="62">
        <v>40055</v>
      </c>
      <c r="K603" s="141">
        <f t="shared" si="96"/>
        <v>98.95009881422925</v>
      </c>
    </row>
    <row r="604" spans="1:11" ht="16.5" customHeight="1" hidden="1">
      <c r="A604" s="312">
        <v>85334</v>
      </c>
      <c r="B604" s="97" t="s">
        <v>108</v>
      </c>
      <c r="C604" s="15">
        <f>C605</f>
        <v>0</v>
      </c>
      <c r="D604" s="57">
        <f>D605</f>
        <v>0</v>
      </c>
      <c r="E604" s="139" t="e">
        <f>D604/C604*100</f>
        <v>#DIV/0!</v>
      </c>
      <c r="F604" s="15"/>
      <c r="G604" s="57"/>
      <c r="H604" s="158"/>
      <c r="I604" s="15">
        <f>I605</f>
        <v>0</v>
      </c>
      <c r="J604" s="57">
        <f>J605</f>
        <v>0</v>
      </c>
      <c r="K604" s="139" t="e">
        <f t="shared" si="96"/>
        <v>#DIV/0!</v>
      </c>
    </row>
    <row r="605" spans="1:11" ht="13.5" customHeight="1" hidden="1">
      <c r="A605" s="306"/>
      <c r="B605" s="81" t="s">
        <v>44</v>
      </c>
      <c r="C605" s="12">
        <f>C606</f>
        <v>0</v>
      </c>
      <c r="D605" s="64">
        <f>D606</f>
        <v>0</v>
      </c>
      <c r="E605" s="142" t="e">
        <f>D605/C605*100</f>
        <v>#DIV/0!</v>
      </c>
      <c r="F605" s="12"/>
      <c r="G605" s="64"/>
      <c r="H605" s="179"/>
      <c r="I605" s="12">
        <f>I606</f>
        <v>0</v>
      </c>
      <c r="J605" s="64">
        <f>J606</f>
        <v>0</v>
      </c>
      <c r="K605" s="142" t="e">
        <f t="shared" si="96"/>
        <v>#DIV/0!</v>
      </c>
    </row>
    <row r="606" spans="1:11" ht="12.75" customHeight="1" hidden="1">
      <c r="A606" s="306"/>
      <c r="B606" s="85" t="s">
        <v>9</v>
      </c>
      <c r="C606" s="19">
        <f>I606</f>
        <v>0</v>
      </c>
      <c r="D606" s="56">
        <f>J606</f>
        <v>0</v>
      </c>
      <c r="E606" s="138" t="e">
        <f>D606/C606*100</f>
        <v>#DIV/0!</v>
      </c>
      <c r="F606" s="17"/>
      <c r="G606" s="55"/>
      <c r="H606" s="155"/>
      <c r="I606" s="19"/>
      <c r="J606" s="56"/>
      <c r="K606" s="138" t="e">
        <f t="shared" si="96"/>
        <v>#DIV/0!</v>
      </c>
    </row>
    <row r="607" spans="1:11" ht="15.75" customHeight="1">
      <c r="A607" s="312">
        <v>85395</v>
      </c>
      <c r="B607" s="97" t="s">
        <v>15</v>
      </c>
      <c r="C607" s="15">
        <f aca="true" t="shared" si="97" ref="C607:D609">F607+I607</f>
        <v>1485156</v>
      </c>
      <c r="D607" s="57">
        <f t="shared" si="97"/>
        <v>1013422</v>
      </c>
      <c r="E607" s="150">
        <f t="shared" si="88"/>
        <v>68.23673742017674</v>
      </c>
      <c r="F607" s="15">
        <f>F608</f>
        <v>1485156</v>
      </c>
      <c r="G607" s="57">
        <f>G608</f>
        <v>1013422</v>
      </c>
      <c r="H607" s="150">
        <f t="shared" si="87"/>
        <v>68.23673742017674</v>
      </c>
      <c r="I607" s="15"/>
      <c r="J607" s="57"/>
      <c r="K607" s="139"/>
    </row>
    <row r="608" spans="1:11" ht="13.5" customHeight="1">
      <c r="A608" s="306"/>
      <c r="B608" s="81" t="s">
        <v>44</v>
      </c>
      <c r="C608" s="12">
        <f t="shared" si="97"/>
        <v>1485156</v>
      </c>
      <c r="D608" s="64">
        <f t="shared" si="97"/>
        <v>1013422</v>
      </c>
      <c r="E608" s="173">
        <f t="shared" si="88"/>
        <v>68.23673742017674</v>
      </c>
      <c r="F608" s="12">
        <f>SUM(F609:F611)</f>
        <v>1485156</v>
      </c>
      <c r="G608" s="64">
        <f>SUM(G609:G611)</f>
        <v>1013422</v>
      </c>
      <c r="H608" s="173">
        <f aca="true" t="shared" si="98" ref="H608:H674">G608/F608*100</f>
        <v>68.23673742017674</v>
      </c>
      <c r="I608" s="12"/>
      <c r="J608" s="55"/>
      <c r="K608" s="307"/>
    </row>
    <row r="609" spans="1:11" s="14" customFormat="1" ht="24">
      <c r="A609" s="308"/>
      <c r="B609" s="85" t="s">
        <v>149</v>
      </c>
      <c r="C609" s="19">
        <f t="shared" si="97"/>
        <v>551329</v>
      </c>
      <c r="D609" s="56">
        <f t="shared" si="97"/>
        <v>312655</v>
      </c>
      <c r="E609" s="154">
        <f>D609/C609*100</f>
        <v>56.70933326561817</v>
      </c>
      <c r="F609" s="19">
        <v>551329</v>
      </c>
      <c r="G609" s="56">
        <v>312655</v>
      </c>
      <c r="H609" s="154">
        <f t="shared" si="98"/>
        <v>56.70933326561817</v>
      </c>
      <c r="I609" s="19"/>
      <c r="J609" s="56"/>
      <c r="K609" s="138"/>
    </row>
    <row r="610" spans="1:11" ht="12.75" customHeight="1">
      <c r="A610" s="306"/>
      <c r="B610" s="82" t="s">
        <v>28</v>
      </c>
      <c r="C610" s="19">
        <f>F610</f>
        <v>6630</v>
      </c>
      <c r="D610" s="56"/>
      <c r="E610" s="154"/>
      <c r="F610" s="19">
        <v>6630</v>
      </c>
      <c r="G610" s="56"/>
      <c r="H610" s="154"/>
      <c r="I610" s="19"/>
      <c r="J610" s="56"/>
      <c r="K610" s="138"/>
    </row>
    <row r="611" spans="1:11" ht="12.75" customHeight="1" thickBot="1">
      <c r="A611" s="306"/>
      <c r="B611" s="85" t="s">
        <v>9</v>
      </c>
      <c r="C611" s="19">
        <f>F611</f>
        <v>927197</v>
      </c>
      <c r="D611" s="56">
        <f>G611</f>
        <v>700767</v>
      </c>
      <c r="E611" s="154">
        <f aca="true" t="shared" si="99" ref="E611:E675">D611/C611*100</f>
        <v>75.5790840565705</v>
      </c>
      <c r="F611" s="134">
        <v>927197</v>
      </c>
      <c r="G611" s="164">
        <v>700767</v>
      </c>
      <c r="H611" s="200">
        <f t="shared" si="98"/>
        <v>75.5790840565705</v>
      </c>
      <c r="I611" s="19"/>
      <c r="J611" s="56"/>
      <c r="K611" s="138"/>
    </row>
    <row r="612" spans="1:11" s="25" customFormat="1" ht="42.75" customHeight="1" thickBot="1" thickTop="1">
      <c r="A612" s="367">
        <v>854</v>
      </c>
      <c r="B612" s="80" t="s">
        <v>109</v>
      </c>
      <c r="C612" s="10">
        <f aca="true" t="shared" si="100" ref="C612:D614">F612+I612</f>
        <v>11405247</v>
      </c>
      <c r="D612" s="54">
        <f t="shared" si="100"/>
        <v>11337011</v>
      </c>
      <c r="E612" s="152">
        <f t="shared" si="99"/>
        <v>99.40171396551078</v>
      </c>
      <c r="F612" s="10">
        <f>F613+F618</f>
        <v>11405247</v>
      </c>
      <c r="G612" s="54">
        <f>G613+G618</f>
        <v>11337011</v>
      </c>
      <c r="H612" s="152">
        <f t="shared" si="98"/>
        <v>99.40171396551078</v>
      </c>
      <c r="I612" s="10"/>
      <c r="J612" s="54"/>
      <c r="K612" s="137"/>
    </row>
    <row r="613" spans="1:11" s="25" customFormat="1" ht="14.25" customHeight="1" thickTop="1">
      <c r="A613" s="363"/>
      <c r="B613" s="110" t="s">
        <v>44</v>
      </c>
      <c r="C613" s="24">
        <f t="shared" si="100"/>
        <v>11142447</v>
      </c>
      <c r="D613" s="60">
        <f t="shared" si="100"/>
        <v>11075213</v>
      </c>
      <c r="E613" s="147">
        <f t="shared" si="99"/>
        <v>99.39659573879956</v>
      </c>
      <c r="F613" s="24">
        <f>SUM(F614:F616)</f>
        <v>11142447</v>
      </c>
      <c r="G613" s="60">
        <f>SUM(G614:G616)</f>
        <v>11075213</v>
      </c>
      <c r="H613" s="147">
        <f t="shared" si="98"/>
        <v>99.39659573879956</v>
      </c>
      <c r="I613" s="24"/>
      <c r="J613" s="60"/>
      <c r="K613" s="314"/>
    </row>
    <row r="614" spans="1:11" s="14" customFormat="1" ht="24">
      <c r="A614" s="364"/>
      <c r="B614" s="85" t="s">
        <v>149</v>
      </c>
      <c r="C614" s="19">
        <f t="shared" si="100"/>
        <v>6980699</v>
      </c>
      <c r="D614" s="56">
        <f t="shared" si="100"/>
        <v>6974419</v>
      </c>
      <c r="E614" s="154">
        <f t="shared" si="99"/>
        <v>99.91003766241747</v>
      </c>
      <c r="F614" s="196">
        <f>F623+F628+F636+F644+F651+F658+F662+F675</f>
        <v>6980699</v>
      </c>
      <c r="G614" s="56">
        <f>G623+G628+G636+G644+G651+G658+G662+G675</f>
        <v>6974419</v>
      </c>
      <c r="H614" s="154">
        <f t="shared" si="98"/>
        <v>99.91003766241747</v>
      </c>
      <c r="I614" s="19"/>
      <c r="J614" s="56"/>
      <c r="K614" s="138"/>
    </row>
    <row r="615" spans="1:11" s="14" customFormat="1" ht="12">
      <c r="A615" s="364"/>
      <c r="B615" s="85" t="s">
        <v>28</v>
      </c>
      <c r="C615" s="19">
        <f aca="true" t="shared" si="101" ref="C615:D622">F615+I615</f>
        <v>832765</v>
      </c>
      <c r="D615" s="56">
        <f t="shared" si="101"/>
        <v>832765</v>
      </c>
      <c r="E615" s="154">
        <f t="shared" si="99"/>
        <v>100</v>
      </c>
      <c r="F615" s="19">
        <f>F676+F669</f>
        <v>832765</v>
      </c>
      <c r="G615" s="56">
        <f>G676+G669</f>
        <v>832765</v>
      </c>
      <c r="H615" s="154">
        <f t="shared" si="98"/>
        <v>100</v>
      </c>
      <c r="I615" s="19"/>
      <c r="J615" s="56"/>
      <c r="K615" s="138"/>
    </row>
    <row r="616" spans="1:11" s="14" customFormat="1" ht="12">
      <c r="A616" s="364"/>
      <c r="B616" s="82" t="s">
        <v>9</v>
      </c>
      <c r="C616" s="19">
        <f t="shared" si="101"/>
        <v>3328983</v>
      </c>
      <c r="D616" s="56">
        <f t="shared" si="101"/>
        <v>3268029</v>
      </c>
      <c r="E616" s="154">
        <f t="shared" si="99"/>
        <v>98.16899034930488</v>
      </c>
      <c r="F616" s="19">
        <f>F624+F629+F637+F645+F652+F659+F663+F672+F677</f>
        <v>3328983</v>
      </c>
      <c r="G616" s="56">
        <f>G624+G629+G637+G645+G652+G659+G663+G672+G677</f>
        <v>3268029</v>
      </c>
      <c r="H616" s="154">
        <f t="shared" si="98"/>
        <v>98.16899034930488</v>
      </c>
      <c r="I616" s="19"/>
      <c r="J616" s="56"/>
      <c r="K616" s="138"/>
    </row>
    <row r="617" spans="1:11" s="36" customFormat="1" ht="11.25">
      <c r="A617" s="368"/>
      <c r="B617" s="113" t="s">
        <v>34</v>
      </c>
      <c r="C617" s="201">
        <f t="shared" si="101"/>
        <v>37100</v>
      </c>
      <c r="D617" s="202">
        <f t="shared" si="101"/>
        <v>36144</v>
      </c>
      <c r="E617" s="207">
        <f t="shared" si="99"/>
        <v>97.42318059299191</v>
      </c>
      <c r="F617" s="201">
        <f>F625+F630+F653+F664+F646+F638</f>
        <v>37100</v>
      </c>
      <c r="G617" s="202">
        <f>G625+G630+G653+G664+G646+G638</f>
        <v>36144</v>
      </c>
      <c r="H617" s="207">
        <f t="shared" si="98"/>
        <v>97.42318059299191</v>
      </c>
      <c r="I617" s="201"/>
      <c r="J617" s="202"/>
      <c r="K617" s="316"/>
    </row>
    <row r="618" spans="1:11" s="25" customFormat="1" ht="14.25" customHeight="1">
      <c r="A618" s="363"/>
      <c r="B618" s="98" t="s">
        <v>5</v>
      </c>
      <c r="C618" s="24">
        <f t="shared" si="101"/>
        <v>262800</v>
      </c>
      <c r="D618" s="60">
        <f t="shared" si="101"/>
        <v>261798</v>
      </c>
      <c r="E618" s="144">
        <f t="shared" si="99"/>
        <v>99.6187214611872</v>
      </c>
      <c r="F618" s="24">
        <f>SUM(F619:F620)</f>
        <v>262800</v>
      </c>
      <c r="G618" s="60">
        <f>SUM(G619:G620)</f>
        <v>261798</v>
      </c>
      <c r="H618" s="144">
        <f t="shared" si="98"/>
        <v>99.6187214611872</v>
      </c>
      <c r="I618" s="24"/>
      <c r="J618" s="60"/>
      <c r="K618" s="314"/>
    </row>
    <row r="619" spans="1:11" s="14" customFormat="1" ht="17.25" customHeight="1">
      <c r="A619" s="364"/>
      <c r="B619" s="85" t="s">
        <v>19</v>
      </c>
      <c r="C619" s="19">
        <f t="shared" si="101"/>
        <v>247800</v>
      </c>
      <c r="D619" s="56">
        <f t="shared" si="101"/>
        <v>246820</v>
      </c>
      <c r="E619" s="154">
        <f t="shared" si="99"/>
        <v>99.60451977401131</v>
      </c>
      <c r="F619" s="19">
        <f>F632+F655+F680+F640+F666</f>
        <v>247800</v>
      </c>
      <c r="G619" s="56">
        <f>G632+G655+G680+G640+G666</f>
        <v>246820</v>
      </c>
      <c r="H619" s="154">
        <f t="shared" si="98"/>
        <v>99.60451977401131</v>
      </c>
      <c r="I619" s="19"/>
      <c r="J619" s="56"/>
      <c r="K619" s="138"/>
    </row>
    <row r="620" spans="1:11" s="14" customFormat="1" ht="14.25" customHeight="1" thickBot="1">
      <c r="A620" s="369"/>
      <c r="B620" s="95" t="s">
        <v>6</v>
      </c>
      <c r="C620" s="26">
        <f>F620+I620</f>
        <v>15000</v>
      </c>
      <c r="D620" s="67">
        <f>G620+J620</f>
        <v>14978</v>
      </c>
      <c r="E620" s="156">
        <f t="shared" si="99"/>
        <v>99.85333333333334</v>
      </c>
      <c r="F620" s="26">
        <f>F641+F633+F648</f>
        <v>15000</v>
      </c>
      <c r="G620" s="67">
        <f>G641+G633+G648</f>
        <v>14978</v>
      </c>
      <c r="H620" s="156">
        <f>G620/F620*100</f>
        <v>99.85333333333334</v>
      </c>
      <c r="I620" s="26"/>
      <c r="J620" s="67"/>
      <c r="K620" s="338"/>
    </row>
    <row r="621" spans="1:11" s="16" customFormat="1" ht="14.25" customHeight="1" thickTop="1">
      <c r="A621" s="324">
        <v>85401</v>
      </c>
      <c r="B621" s="96" t="s">
        <v>110</v>
      </c>
      <c r="C621" s="27">
        <f t="shared" si="101"/>
        <v>1507200</v>
      </c>
      <c r="D621" s="61">
        <f t="shared" si="101"/>
        <v>1506381</v>
      </c>
      <c r="E621" s="148">
        <f t="shared" si="99"/>
        <v>99.94566082802547</v>
      </c>
      <c r="F621" s="27">
        <f>F622</f>
        <v>1507200</v>
      </c>
      <c r="G621" s="61">
        <f>G622</f>
        <v>1506381</v>
      </c>
      <c r="H621" s="148">
        <f t="shared" si="98"/>
        <v>99.94566082802547</v>
      </c>
      <c r="I621" s="27"/>
      <c r="J621" s="61"/>
      <c r="K621" s="328"/>
    </row>
    <row r="622" spans="1:11" ht="12.75">
      <c r="A622" s="332"/>
      <c r="B622" s="101" t="s">
        <v>44</v>
      </c>
      <c r="C622" s="185">
        <f t="shared" si="101"/>
        <v>1507200</v>
      </c>
      <c r="D622" s="123">
        <f t="shared" si="101"/>
        <v>1506381</v>
      </c>
      <c r="E622" s="173">
        <f t="shared" si="99"/>
        <v>99.94566082802547</v>
      </c>
      <c r="F622" s="29">
        <f>SUM(F623:F624)</f>
        <v>1507200</v>
      </c>
      <c r="G622" s="75">
        <f>SUM(G623:G624)</f>
        <v>1506381</v>
      </c>
      <c r="H622" s="173">
        <f t="shared" si="98"/>
        <v>99.94566082802547</v>
      </c>
      <c r="I622" s="38"/>
      <c r="J622" s="63"/>
      <c r="K622" s="345"/>
    </row>
    <row r="623" spans="1:11" s="31" customFormat="1" ht="24">
      <c r="A623" s="308"/>
      <c r="B623" s="85" t="s">
        <v>149</v>
      </c>
      <c r="C623" s="19">
        <f>F623+I623</f>
        <v>1378980</v>
      </c>
      <c r="D623" s="56">
        <f>G623+J623</f>
        <v>1378852</v>
      </c>
      <c r="E623" s="154">
        <f t="shared" si="99"/>
        <v>99.99071777690757</v>
      </c>
      <c r="F623" s="19">
        <v>1378980</v>
      </c>
      <c r="G623" s="56">
        <v>1378852</v>
      </c>
      <c r="H623" s="154">
        <f t="shared" si="98"/>
        <v>99.99071777690757</v>
      </c>
      <c r="I623" s="19"/>
      <c r="J623" s="56"/>
      <c r="K623" s="138"/>
    </row>
    <row r="624" spans="1:11" s="31" customFormat="1" ht="10.5" customHeight="1">
      <c r="A624" s="308"/>
      <c r="B624" s="82" t="s">
        <v>9</v>
      </c>
      <c r="C624" s="19">
        <f>F624</f>
        <v>128220</v>
      </c>
      <c r="D624" s="56">
        <f>G624</f>
        <v>127529</v>
      </c>
      <c r="E624" s="154">
        <f t="shared" si="99"/>
        <v>99.46108251442833</v>
      </c>
      <c r="F624" s="19">
        <v>128220</v>
      </c>
      <c r="G624" s="56">
        <v>127529</v>
      </c>
      <c r="H624" s="154">
        <f t="shared" si="98"/>
        <v>99.46108251442833</v>
      </c>
      <c r="I624" s="19"/>
      <c r="J624" s="56"/>
      <c r="K624" s="138"/>
    </row>
    <row r="625" spans="1:11" s="208" customFormat="1" ht="12" customHeight="1">
      <c r="A625" s="329"/>
      <c r="B625" s="223" t="s">
        <v>34</v>
      </c>
      <c r="C625" s="213">
        <f>F625</f>
        <v>300</v>
      </c>
      <c r="D625" s="214">
        <f>G625</f>
        <v>300</v>
      </c>
      <c r="E625" s="215">
        <f t="shared" si="99"/>
        <v>100</v>
      </c>
      <c r="F625" s="213">
        <v>300</v>
      </c>
      <c r="G625" s="214">
        <v>300</v>
      </c>
      <c r="H625" s="215">
        <f t="shared" si="98"/>
        <v>100</v>
      </c>
      <c r="I625" s="213"/>
      <c r="J625" s="214"/>
      <c r="K625" s="330"/>
    </row>
    <row r="626" spans="1:11" s="14" customFormat="1" ht="27" customHeight="1">
      <c r="A626" s="312">
        <v>85403</v>
      </c>
      <c r="B626" s="97" t="s">
        <v>111</v>
      </c>
      <c r="C626" s="15">
        <f>F626+I626</f>
        <v>1380700</v>
      </c>
      <c r="D626" s="57">
        <f>G626+J626</f>
        <v>1380277</v>
      </c>
      <c r="E626" s="150">
        <f t="shared" si="99"/>
        <v>99.96936336640834</v>
      </c>
      <c r="F626" s="15">
        <f>F627+F631</f>
        <v>1380700</v>
      </c>
      <c r="G626" s="57">
        <f>G627+G631</f>
        <v>1380277</v>
      </c>
      <c r="H626" s="150">
        <f t="shared" si="98"/>
        <v>99.96936336640834</v>
      </c>
      <c r="I626" s="15"/>
      <c r="J626" s="57"/>
      <c r="K626" s="139"/>
    </row>
    <row r="627" spans="1:11" s="14" customFormat="1" ht="14.25" customHeight="1">
      <c r="A627" s="332"/>
      <c r="B627" s="101" t="s">
        <v>44</v>
      </c>
      <c r="C627" s="185">
        <f>F627+I627</f>
        <v>1364700</v>
      </c>
      <c r="D627" s="123">
        <f>G627+J627</f>
        <v>1364277</v>
      </c>
      <c r="E627" s="173">
        <f t="shared" si="99"/>
        <v>99.96900417674213</v>
      </c>
      <c r="F627" s="29">
        <f>SUM(F628:F629)</f>
        <v>1364700</v>
      </c>
      <c r="G627" s="75">
        <f>SUM(G628:G629)</f>
        <v>1364277</v>
      </c>
      <c r="H627" s="173">
        <f t="shared" si="98"/>
        <v>99.96900417674213</v>
      </c>
      <c r="I627" s="38"/>
      <c r="J627" s="63"/>
      <c r="K627" s="345"/>
    </row>
    <row r="628" spans="1:11" s="14" customFormat="1" ht="23.25" customHeight="1">
      <c r="A628" s="308"/>
      <c r="B628" s="85" t="s">
        <v>149</v>
      </c>
      <c r="C628" s="19">
        <f aca="true" t="shared" si="102" ref="C628:D630">F628</f>
        <v>1107500</v>
      </c>
      <c r="D628" s="56">
        <f t="shared" si="102"/>
        <v>1107485</v>
      </c>
      <c r="E628" s="154">
        <f t="shared" si="99"/>
        <v>99.99864559819413</v>
      </c>
      <c r="F628" s="19">
        <v>1107500</v>
      </c>
      <c r="G628" s="56">
        <v>1107485</v>
      </c>
      <c r="H628" s="154">
        <f t="shared" si="98"/>
        <v>99.99864559819413</v>
      </c>
      <c r="I628" s="19"/>
      <c r="J628" s="56"/>
      <c r="K628" s="138"/>
    </row>
    <row r="629" spans="1:11" s="14" customFormat="1" ht="10.5" customHeight="1">
      <c r="A629" s="308"/>
      <c r="B629" s="82" t="s">
        <v>9</v>
      </c>
      <c r="C629" s="19">
        <f t="shared" si="102"/>
        <v>257200</v>
      </c>
      <c r="D629" s="56">
        <f t="shared" si="102"/>
        <v>256792</v>
      </c>
      <c r="E629" s="154">
        <f t="shared" si="99"/>
        <v>99.84136858475894</v>
      </c>
      <c r="F629" s="19">
        <v>257200</v>
      </c>
      <c r="G629" s="56">
        <v>256792</v>
      </c>
      <c r="H629" s="154">
        <f t="shared" si="98"/>
        <v>99.84136858475894</v>
      </c>
      <c r="I629" s="19"/>
      <c r="J629" s="56"/>
      <c r="K629" s="138"/>
    </row>
    <row r="630" spans="1:11" s="36" customFormat="1" ht="12" customHeight="1">
      <c r="A630" s="315"/>
      <c r="B630" s="113" t="s">
        <v>34</v>
      </c>
      <c r="C630" s="201">
        <f t="shared" si="102"/>
        <v>10200</v>
      </c>
      <c r="D630" s="202">
        <f t="shared" si="102"/>
        <v>10200</v>
      </c>
      <c r="E630" s="207">
        <f t="shared" si="99"/>
        <v>100</v>
      </c>
      <c r="F630" s="201">
        <v>10200</v>
      </c>
      <c r="G630" s="202">
        <v>10200</v>
      </c>
      <c r="H630" s="207">
        <f t="shared" si="98"/>
        <v>100</v>
      </c>
      <c r="I630" s="201"/>
      <c r="J630" s="202"/>
      <c r="K630" s="316"/>
    </row>
    <row r="631" spans="1:11" ht="13.5" customHeight="1">
      <c r="A631" s="306"/>
      <c r="B631" s="81" t="s">
        <v>5</v>
      </c>
      <c r="C631" s="12">
        <f>F631+I631</f>
        <v>16000</v>
      </c>
      <c r="D631" s="64">
        <f>G631+J631</f>
        <v>16000</v>
      </c>
      <c r="E631" s="175">
        <f t="shared" si="99"/>
        <v>100</v>
      </c>
      <c r="F631" s="12">
        <f>SUM(F632:F633)</f>
        <v>16000</v>
      </c>
      <c r="G631" s="64">
        <f>SUM(G632:G633)</f>
        <v>16000</v>
      </c>
      <c r="H631" s="175">
        <f t="shared" si="98"/>
        <v>100</v>
      </c>
      <c r="I631" s="17"/>
      <c r="J631" s="55"/>
      <c r="K631" s="307"/>
    </row>
    <row r="632" spans="1:11" ht="12.75" customHeight="1">
      <c r="A632" s="306"/>
      <c r="B632" s="85" t="s">
        <v>19</v>
      </c>
      <c r="C632" s="134">
        <f>F632</f>
        <v>7000</v>
      </c>
      <c r="D632" s="164">
        <f>G632</f>
        <v>7000</v>
      </c>
      <c r="E632" s="154">
        <f t="shared" si="99"/>
        <v>100</v>
      </c>
      <c r="F632" s="19">
        <v>7000</v>
      </c>
      <c r="G632" s="56">
        <v>7000</v>
      </c>
      <c r="H632" s="154">
        <f t="shared" si="98"/>
        <v>100</v>
      </c>
      <c r="I632" s="19"/>
      <c r="J632" s="56"/>
      <c r="K632" s="138"/>
    </row>
    <row r="633" spans="1:11" ht="12.75" customHeight="1">
      <c r="A633" s="327"/>
      <c r="B633" s="85" t="s">
        <v>6</v>
      </c>
      <c r="C633" s="160">
        <f>F633</f>
        <v>9000</v>
      </c>
      <c r="D633" s="159">
        <f>G633</f>
        <v>9000</v>
      </c>
      <c r="E633" s="155">
        <f t="shared" si="99"/>
        <v>100</v>
      </c>
      <c r="F633" s="28">
        <v>9000</v>
      </c>
      <c r="G633" s="62">
        <v>9000</v>
      </c>
      <c r="H633" s="155">
        <f t="shared" si="98"/>
        <v>100</v>
      </c>
      <c r="I633" s="28"/>
      <c r="J633" s="62"/>
      <c r="K633" s="141"/>
    </row>
    <row r="634" spans="1:11" s="16" customFormat="1" ht="45.75" customHeight="1">
      <c r="A634" s="312">
        <v>85406</v>
      </c>
      <c r="B634" s="97" t="s">
        <v>143</v>
      </c>
      <c r="C634" s="15">
        <f>F634+I634</f>
        <v>1440572</v>
      </c>
      <c r="D634" s="57">
        <f>G634+J634</f>
        <v>1430098</v>
      </c>
      <c r="E634" s="150">
        <f t="shared" si="99"/>
        <v>99.27292769816434</v>
      </c>
      <c r="F634" s="15">
        <f>F635+F639</f>
        <v>1440572</v>
      </c>
      <c r="G634" s="57">
        <f>G635+G639</f>
        <v>1430098</v>
      </c>
      <c r="H634" s="150">
        <f t="shared" si="98"/>
        <v>99.27292769816434</v>
      </c>
      <c r="I634" s="15"/>
      <c r="J634" s="57"/>
      <c r="K634" s="139"/>
    </row>
    <row r="635" spans="1:11" ht="12.75">
      <c r="A635" s="332"/>
      <c r="B635" s="101" t="s">
        <v>44</v>
      </c>
      <c r="C635" s="185">
        <f>F635+I635</f>
        <v>1440572</v>
      </c>
      <c r="D635" s="123">
        <f>G635+J635</f>
        <v>1430098</v>
      </c>
      <c r="E635" s="173">
        <f t="shared" si="99"/>
        <v>99.27292769816434</v>
      </c>
      <c r="F635" s="12">
        <f>SUM(F636:F637)</f>
        <v>1440572</v>
      </c>
      <c r="G635" s="64">
        <f>SUM(G636:G637)</f>
        <v>1430098</v>
      </c>
      <c r="H635" s="173">
        <f t="shared" si="98"/>
        <v>99.27292769816434</v>
      </c>
      <c r="I635" s="17"/>
      <c r="J635" s="55"/>
      <c r="K635" s="307"/>
    </row>
    <row r="636" spans="1:11" s="31" customFormat="1" ht="24">
      <c r="A636" s="308"/>
      <c r="B636" s="85" t="s">
        <v>149</v>
      </c>
      <c r="C636" s="19">
        <f aca="true" t="shared" si="103" ref="C636:D638">F636</f>
        <v>1232694</v>
      </c>
      <c r="D636" s="56">
        <f t="shared" si="103"/>
        <v>1226638</v>
      </c>
      <c r="E636" s="154">
        <f t="shared" si="99"/>
        <v>99.50871830316363</v>
      </c>
      <c r="F636" s="19">
        <v>1232694</v>
      </c>
      <c r="G636" s="56">
        <v>1226638</v>
      </c>
      <c r="H636" s="154">
        <f t="shared" si="98"/>
        <v>99.50871830316363</v>
      </c>
      <c r="I636" s="19"/>
      <c r="J636" s="56"/>
      <c r="K636" s="138"/>
    </row>
    <row r="637" spans="1:11" s="31" customFormat="1" ht="12">
      <c r="A637" s="308"/>
      <c r="B637" s="82" t="s">
        <v>9</v>
      </c>
      <c r="C637" s="19">
        <f t="shared" si="103"/>
        <v>207878</v>
      </c>
      <c r="D637" s="56">
        <f t="shared" si="103"/>
        <v>203460</v>
      </c>
      <c r="E637" s="154">
        <f t="shared" si="99"/>
        <v>97.87471497705384</v>
      </c>
      <c r="F637" s="19">
        <v>207878</v>
      </c>
      <c r="G637" s="56">
        <v>203460</v>
      </c>
      <c r="H637" s="154">
        <f t="shared" si="98"/>
        <v>97.87471497705384</v>
      </c>
      <c r="I637" s="19"/>
      <c r="J637" s="56"/>
      <c r="K637" s="138"/>
    </row>
    <row r="638" spans="1:11" s="36" customFormat="1" ht="12" customHeight="1">
      <c r="A638" s="329"/>
      <c r="B638" s="223" t="s">
        <v>34</v>
      </c>
      <c r="C638" s="213">
        <f t="shared" si="103"/>
        <v>1000</v>
      </c>
      <c r="D638" s="214">
        <f t="shared" si="103"/>
        <v>915</v>
      </c>
      <c r="E638" s="215">
        <f>D638/C638*100</f>
        <v>91.5</v>
      </c>
      <c r="F638" s="213">
        <v>1000</v>
      </c>
      <c r="G638" s="214">
        <v>915</v>
      </c>
      <c r="H638" s="215">
        <f>G638/F638*100</f>
        <v>91.5</v>
      </c>
      <c r="I638" s="213"/>
      <c r="J638" s="214"/>
      <c r="K638" s="330"/>
    </row>
    <row r="639" spans="1:11" ht="12.75" hidden="1">
      <c r="A639" s="306"/>
      <c r="B639" s="84" t="s">
        <v>5</v>
      </c>
      <c r="C639" s="12">
        <f>F639+I639</f>
        <v>0</v>
      </c>
      <c r="D639" s="64">
        <f>G639+J639</f>
        <v>0</v>
      </c>
      <c r="E639" s="175" t="e">
        <f>D639/C639*100</f>
        <v>#DIV/0!</v>
      </c>
      <c r="F639" s="12">
        <f>SUM(F640:F641)</f>
        <v>0</v>
      </c>
      <c r="G639" s="64">
        <f>SUM(G640:G641)</f>
        <v>0</v>
      </c>
      <c r="H639" s="175" t="e">
        <f>G639/F639*100</f>
        <v>#DIV/0!</v>
      </c>
      <c r="I639" s="17"/>
      <c r="J639" s="55"/>
      <c r="K639" s="307"/>
    </row>
    <row r="640" spans="1:11" ht="11.25" customHeight="1" hidden="1">
      <c r="A640" s="306"/>
      <c r="B640" s="85" t="s">
        <v>19</v>
      </c>
      <c r="C640" s="19">
        <f>F640</f>
        <v>0</v>
      </c>
      <c r="D640" s="56">
        <f>G640</f>
        <v>0</v>
      </c>
      <c r="E640" s="154" t="e">
        <f>D640/C640*100</f>
        <v>#DIV/0!</v>
      </c>
      <c r="F640" s="19"/>
      <c r="G640" s="56"/>
      <c r="H640" s="154" t="e">
        <f>G640/F640*100</f>
        <v>#DIV/0!</v>
      </c>
      <c r="I640" s="19"/>
      <c r="J640" s="56"/>
      <c r="K640" s="138"/>
    </row>
    <row r="641" spans="1:11" ht="11.25" customHeight="1" hidden="1">
      <c r="A641" s="306"/>
      <c r="B641" s="85" t="s">
        <v>6</v>
      </c>
      <c r="C641" s="19">
        <f>F641</f>
        <v>0</v>
      </c>
      <c r="D641" s="56">
        <f>G641</f>
        <v>0</v>
      </c>
      <c r="E641" s="155" t="e">
        <f>D641/C641*100</f>
        <v>#DIV/0!</v>
      </c>
      <c r="F641" s="19"/>
      <c r="G641" s="56"/>
      <c r="H641" s="155" t="e">
        <f>G641/F641*100</f>
        <v>#DIV/0!</v>
      </c>
      <c r="I641" s="19"/>
      <c r="J641" s="56"/>
      <c r="K641" s="138"/>
    </row>
    <row r="642" spans="1:11" s="16" customFormat="1" ht="26.25" customHeight="1">
      <c r="A642" s="312">
        <v>85407</v>
      </c>
      <c r="B642" s="97" t="s">
        <v>163</v>
      </c>
      <c r="C642" s="15">
        <f>F642+I642</f>
        <v>1535796</v>
      </c>
      <c r="D642" s="57">
        <f>G642+J642</f>
        <v>1535287</v>
      </c>
      <c r="E642" s="150">
        <f t="shared" si="99"/>
        <v>99.96685757743867</v>
      </c>
      <c r="F642" s="15">
        <f>F643+F647</f>
        <v>1535796</v>
      </c>
      <c r="G642" s="57">
        <f>G643+G647</f>
        <v>1535287</v>
      </c>
      <c r="H642" s="150">
        <f t="shared" si="98"/>
        <v>99.96685757743867</v>
      </c>
      <c r="I642" s="15"/>
      <c r="J642" s="57"/>
      <c r="K642" s="139"/>
    </row>
    <row r="643" spans="1:11" ht="12.75">
      <c r="A643" s="332"/>
      <c r="B643" s="101" t="s">
        <v>44</v>
      </c>
      <c r="C643" s="185">
        <f>F643+I643</f>
        <v>1529796</v>
      </c>
      <c r="D643" s="123">
        <f>G643+J643</f>
        <v>1529309</v>
      </c>
      <c r="E643" s="173">
        <f t="shared" si="99"/>
        <v>99.96816569006587</v>
      </c>
      <c r="F643" s="29">
        <f>SUM(F644:F645)</f>
        <v>1529796</v>
      </c>
      <c r="G643" s="75">
        <f>SUM(G644:G645)</f>
        <v>1529309</v>
      </c>
      <c r="H643" s="173">
        <f t="shared" si="98"/>
        <v>99.96816569006587</v>
      </c>
      <c r="I643" s="38"/>
      <c r="J643" s="63"/>
      <c r="K643" s="345"/>
    </row>
    <row r="644" spans="1:11" s="31" customFormat="1" ht="24.75" customHeight="1">
      <c r="A644" s="308"/>
      <c r="B644" s="85" t="s">
        <v>149</v>
      </c>
      <c r="C644" s="19">
        <f aca="true" t="shared" si="104" ref="C644:D646">F644</f>
        <v>1291570</v>
      </c>
      <c r="D644" s="56">
        <f t="shared" si="104"/>
        <v>1291560</v>
      </c>
      <c r="E644" s="154">
        <f t="shared" si="99"/>
        <v>99.99922574850763</v>
      </c>
      <c r="F644" s="19">
        <v>1291570</v>
      </c>
      <c r="G644" s="56">
        <v>1291560</v>
      </c>
      <c r="H644" s="154">
        <f t="shared" si="98"/>
        <v>99.99922574850763</v>
      </c>
      <c r="I644" s="19"/>
      <c r="J644" s="56"/>
      <c r="K644" s="138"/>
    </row>
    <row r="645" spans="1:11" s="31" customFormat="1" ht="10.5" customHeight="1">
      <c r="A645" s="308"/>
      <c r="B645" s="82" t="s">
        <v>9</v>
      </c>
      <c r="C645" s="19">
        <f t="shared" si="104"/>
        <v>238226</v>
      </c>
      <c r="D645" s="56">
        <f t="shared" si="104"/>
        <v>237749</v>
      </c>
      <c r="E645" s="154">
        <f t="shared" si="99"/>
        <v>99.79976996633448</v>
      </c>
      <c r="F645" s="19">
        <v>238226</v>
      </c>
      <c r="G645" s="56">
        <v>237749</v>
      </c>
      <c r="H645" s="154">
        <f t="shared" si="98"/>
        <v>99.79976996633448</v>
      </c>
      <c r="I645" s="19"/>
      <c r="J645" s="56"/>
      <c r="K645" s="138"/>
    </row>
    <row r="646" spans="1:11" s="36" customFormat="1" ht="10.5" customHeight="1">
      <c r="A646" s="315"/>
      <c r="B646" s="113" t="s">
        <v>34</v>
      </c>
      <c r="C646" s="201">
        <f t="shared" si="104"/>
        <v>4000</v>
      </c>
      <c r="D646" s="202">
        <f t="shared" si="104"/>
        <v>3944</v>
      </c>
      <c r="E646" s="207">
        <f>D646/C646*100</f>
        <v>98.6</v>
      </c>
      <c r="F646" s="201">
        <v>4000</v>
      </c>
      <c r="G646" s="202">
        <v>3944</v>
      </c>
      <c r="H646" s="207">
        <f>G646/F646*100</f>
        <v>98.6</v>
      </c>
      <c r="I646" s="201"/>
      <c r="J646" s="202"/>
      <c r="K646" s="316"/>
    </row>
    <row r="647" spans="1:11" ht="12.75">
      <c r="A647" s="306"/>
      <c r="B647" s="84" t="s">
        <v>5</v>
      </c>
      <c r="C647" s="12">
        <f>F647+I647</f>
        <v>6000</v>
      </c>
      <c r="D647" s="64">
        <f>G647+J647</f>
        <v>5978</v>
      </c>
      <c r="E647" s="175">
        <f t="shared" si="99"/>
        <v>99.63333333333333</v>
      </c>
      <c r="F647" s="12">
        <f>F648</f>
        <v>6000</v>
      </c>
      <c r="G647" s="64">
        <f>G648</f>
        <v>5978</v>
      </c>
      <c r="H647" s="175">
        <f t="shared" si="98"/>
        <v>99.63333333333333</v>
      </c>
      <c r="I647" s="17"/>
      <c r="J647" s="55"/>
      <c r="K647" s="307"/>
    </row>
    <row r="648" spans="1:11" ht="10.5" customHeight="1">
      <c r="A648" s="306"/>
      <c r="B648" s="85" t="s">
        <v>6</v>
      </c>
      <c r="C648" s="19">
        <f>F648</f>
        <v>6000</v>
      </c>
      <c r="D648" s="56">
        <f>G648</f>
        <v>5978</v>
      </c>
      <c r="E648" s="155">
        <f t="shared" si="99"/>
        <v>99.63333333333333</v>
      </c>
      <c r="F648" s="19">
        <v>6000</v>
      </c>
      <c r="G648" s="56">
        <v>5978</v>
      </c>
      <c r="H648" s="155">
        <f t="shared" si="98"/>
        <v>99.63333333333333</v>
      </c>
      <c r="I648" s="19"/>
      <c r="J648" s="56"/>
      <c r="K648" s="138"/>
    </row>
    <row r="649" spans="1:11" s="16" customFormat="1" ht="15.75" customHeight="1">
      <c r="A649" s="312">
        <v>85410</v>
      </c>
      <c r="B649" s="97" t="s">
        <v>112</v>
      </c>
      <c r="C649" s="15">
        <f>F649+I649</f>
        <v>2650965</v>
      </c>
      <c r="D649" s="57">
        <f>G649+J649</f>
        <v>2643053</v>
      </c>
      <c r="E649" s="150">
        <f t="shared" si="99"/>
        <v>99.70154264579125</v>
      </c>
      <c r="F649" s="15">
        <f>F650+F654</f>
        <v>2650965</v>
      </c>
      <c r="G649" s="57">
        <f>G650+G654</f>
        <v>2643053</v>
      </c>
      <c r="H649" s="150">
        <f t="shared" si="98"/>
        <v>99.70154264579125</v>
      </c>
      <c r="I649" s="15"/>
      <c r="J649" s="57"/>
      <c r="K649" s="139"/>
    </row>
    <row r="650" spans="1:11" ht="12.75">
      <c r="A650" s="332"/>
      <c r="B650" s="101" t="s">
        <v>44</v>
      </c>
      <c r="C650" s="185">
        <f>F650+I650</f>
        <v>2455465</v>
      </c>
      <c r="D650" s="123">
        <f>G650+J650</f>
        <v>2448533</v>
      </c>
      <c r="E650" s="173">
        <f t="shared" si="99"/>
        <v>99.71769094652133</v>
      </c>
      <c r="F650" s="29">
        <f>SUM(F651:F652)</f>
        <v>2455465</v>
      </c>
      <c r="G650" s="75">
        <f>SUM(G651:G652)</f>
        <v>2448533</v>
      </c>
      <c r="H650" s="173">
        <f t="shared" si="98"/>
        <v>99.71769094652133</v>
      </c>
      <c r="I650" s="38"/>
      <c r="J650" s="63"/>
      <c r="K650" s="345"/>
    </row>
    <row r="651" spans="1:11" s="31" customFormat="1" ht="22.5" customHeight="1">
      <c r="A651" s="308"/>
      <c r="B651" s="85" t="s">
        <v>149</v>
      </c>
      <c r="C651" s="19">
        <f aca="true" t="shared" si="105" ref="C651:D653">F651</f>
        <v>1793155</v>
      </c>
      <c r="D651" s="56">
        <f t="shared" si="105"/>
        <v>1793151</v>
      </c>
      <c r="E651" s="154">
        <f t="shared" si="99"/>
        <v>99.9997769294902</v>
      </c>
      <c r="F651" s="19">
        <v>1793155</v>
      </c>
      <c r="G651" s="56">
        <v>1793151</v>
      </c>
      <c r="H651" s="154">
        <f t="shared" si="98"/>
        <v>99.9997769294902</v>
      </c>
      <c r="I651" s="19"/>
      <c r="J651" s="56"/>
      <c r="K651" s="138"/>
    </row>
    <row r="652" spans="1:11" s="31" customFormat="1" ht="10.5" customHeight="1">
      <c r="A652" s="308"/>
      <c r="B652" s="82" t="s">
        <v>9</v>
      </c>
      <c r="C652" s="19">
        <f t="shared" si="105"/>
        <v>662310</v>
      </c>
      <c r="D652" s="56">
        <f t="shared" si="105"/>
        <v>655382</v>
      </c>
      <c r="E652" s="154">
        <f t="shared" si="99"/>
        <v>98.95396415575787</v>
      </c>
      <c r="F652" s="19">
        <v>662310</v>
      </c>
      <c r="G652" s="56">
        <v>655382</v>
      </c>
      <c r="H652" s="154">
        <f t="shared" si="98"/>
        <v>98.95396415575787</v>
      </c>
      <c r="I652" s="19"/>
      <c r="J652" s="56"/>
      <c r="K652" s="138"/>
    </row>
    <row r="653" spans="1:11" s="208" customFormat="1" ht="10.5" customHeight="1">
      <c r="A653" s="315"/>
      <c r="B653" s="113" t="s">
        <v>34</v>
      </c>
      <c r="C653" s="201">
        <f t="shared" si="105"/>
        <v>18400</v>
      </c>
      <c r="D653" s="202">
        <f t="shared" si="105"/>
        <v>17587</v>
      </c>
      <c r="E653" s="207">
        <f t="shared" si="99"/>
        <v>95.58152173913044</v>
      </c>
      <c r="F653" s="201">
        <v>18400</v>
      </c>
      <c r="G653" s="202">
        <v>17587</v>
      </c>
      <c r="H653" s="207">
        <f t="shared" si="98"/>
        <v>95.58152173913044</v>
      </c>
      <c r="I653" s="201"/>
      <c r="J653" s="202"/>
      <c r="K653" s="316"/>
    </row>
    <row r="654" spans="1:11" ht="12.75">
      <c r="A654" s="306"/>
      <c r="B654" s="84" t="s">
        <v>5</v>
      </c>
      <c r="C654" s="12">
        <f>F654+I654</f>
        <v>195500</v>
      </c>
      <c r="D654" s="64">
        <f>G654+J654</f>
        <v>194520</v>
      </c>
      <c r="E654" s="175">
        <f t="shared" si="99"/>
        <v>99.49872122762147</v>
      </c>
      <c r="F654" s="12">
        <f>F655</f>
        <v>195500</v>
      </c>
      <c r="G654" s="64">
        <f>G655</f>
        <v>194520</v>
      </c>
      <c r="H654" s="175">
        <f t="shared" si="98"/>
        <v>99.49872122762147</v>
      </c>
      <c r="I654" s="17"/>
      <c r="J654" s="55"/>
      <c r="K654" s="307"/>
    </row>
    <row r="655" spans="1:11" ht="11.25" customHeight="1">
      <c r="A655" s="306"/>
      <c r="B655" s="85" t="s">
        <v>19</v>
      </c>
      <c r="C655" s="19">
        <f>F655</f>
        <v>195500</v>
      </c>
      <c r="D655" s="56">
        <f>G655</f>
        <v>194520</v>
      </c>
      <c r="E655" s="155">
        <f t="shared" si="99"/>
        <v>99.49872122762147</v>
      </c>
      <c r="F655" s="19">
        <v>195500</v>
      </c>
      <c r="G655" s="56">
        <v>194520</v>
      </c>
      <c r="H655" s="155">
        <f t="shared" si="98"/>
        <v>99.49872122762147</v>
      </c>
      <c r="I655" s="19"/>
      <c r="J655" s="56"/>
      <c r="K655" s="138"/>
    </row>
    <row r="656" spans="1:11" s="16" customFormat="1" ht="24" customHeight="1">
      <c r="A656" s="312">
        <v>85415</v>
      </c>
      <c r="B656" s="97" t="s">
        <v>144</v>
      </c>
      <c r="C656" s="15">
        <f>F656+I656</f>
        <v>1162318</v>
      </c>
      <c r="D656" s="57">
        <f>G656+J656</f>
        <v>1120554</v>
      </c>
      <c r="E656" s="150">
        <f t="shared" si="99"/>
        <v>96.40683530668888</v>
      </c>
      <c r="F656" s="15">
        <f>F657</f>
        <v>1162318</v>
      </c>
      <c r="G656" s="57">
        <f>G657</f>
        <v>1120554</v>
      </c>
      <c r="H656" s="150">
        <f t="shared" si="98"/>
        <v>96.40683530668888</v>
      </c>
      <c r="I656" s="15"/>
      <c r="J656" s="57"/>
      <c r="K656" s="139"/>
    </row>
    <row r="657" spans="1:11" ht="12.75" customHeight="1">
      <c r="A657" s="332"/>
      <c r="B657" s="101" t="s">
        <v>44</v>
      </c>
      <c r="C657" s="185">
        <f>F657+I657</f>
        <v>1162318</v>
      </c>
      <c r="D657" s="123">
        <f>G657+J657</f>
        <v>1120554</v>
      </c>
      <c r="E657" s="173">
        <f t="shared" si="99"/>
        <v>96.40683530668888</v>
      </c>
      <c r="F657" s="12">
        <f>F658+F659</f>
        <v>1162318</v>
      </c>
      <c r="G657" s="64">
        <f>G658+G659</f>
        <v>1120554</v>
      </c>
      <c r="H657" s="173">
        <f t="shared" si="98"/>
        <v>96.40683530668888</v>
      </c>
      <c r="I657" s="17"/>
      <c r="J657" s="55"/>
      <c r="K657" s="307"/>
    </row>
    <row r="658" spans="1:11" ht="24" hidden="1">
      <c r="A658" s="306"/>
      <c r="B658" s="85" t="s">
        <v>149</v>
      </c>
      <c r="C658" s="19">
        <f>F658</f>
        <v>0</v>
      </c>
      <c r="D658" s="56">
        <f>G658</f>
        <v>0</v>
      </c>
      <c r="E658" s="154" t="e">
        <f t="shared" si="99"/>
        <v>#DIV/0!</v>
      </c>
      <c r="F658" s="19"/>
      <c r="G658" s="56"/>
      <c r="H658" s="154" t="e">
        <f t="shared" si="98"/>
        <v>#DIV/0!</v>
      </c>
      <c r="I658" s="17"/>
      <c r="J658" s="55"/>
      <c r="K658" s="307"/>
    </row>
    <row r="659" spans="1:11" s="31" customFormat="1" ht="12" customHeight="1">
      <c r="A659" s="337"/>
      <c r="B659" s="92" t="s">
        <v>9</v>
      </c>
      <c r="C659" s="28">
        <f>F659</f>
        <v>1162318</v>
      </c>
      <c r="D659" s="62">
        <f>G659</f>
        <v>1120554</v>
      </c>
      <c r="E659" s="155">
        <f t="shared" si="99"/>
        <v>96.40683530668888</v>
      </c>
      <c r="F659" s="28">
        <v>1162318</v>
      </c>
      <c r="G659" s="62">
        <v>1120554</v>
      </c>
      <c r="H659" s="155">
        <f t="shared" si="98"/>
        <v>96.40683530668888</v>
      </c>
      <c r="I659" s="28"/>
      <c r="J659" s="62"/>
      <c r="K659" s="141"/>
    </row>
    <row r="660" spans="1:11" s="16" customFormat="1" ht="23.25" customHeight="1">
      <c r="A660" s="312">
        <v>85417</v>
      </c>
      <c r="B660" s="97" t="s">
        <v>153</v>
      </c>
      <c r="C660" s="15">
        <f>F660+I660</f>
        <v>274050</v>
      </c>
      <c r="D660" s="57">
        <f>G660+J660</f>
        <v>270930</v>
      </c>
      <c r="E660" s="150">
        <f t="shared" si="99"/>
        <v>98.86152162014231</v>
      </c>
      <c r="F660" s="15">
        <f>F661+F665</f>
        <v>274050</v>
      </c>
      <c r="G660" s="57">
        <f>G661+G665</f>
        <v>270930</v>
      </c>
      <c r="H660" s="150">
        <f t="shared" si="98"/>
        <v>98.86152162014231</v>
      </c>
      <c r="I660" s="15"/>
      <c r="J660" s="57"/>
      <c r="K660" s="139"/>
    </row>
    <row r="661" spans="1:11" ht="12.75">
      <c r="A661" s="332"/>
      <c r="B661" s="101" t="s">
        <v>44</v>
      </c>
      <c r="C661" s="185">
        <f>F661+I661</f>
        <v>228750</v>
      </c>
      <c r="D661" s="123">
        <f>G661+J661</f>
        <v>225630</v>
      </c>
      <c r="E661" s="173">
        <f t="shared" si="99"/>
        <v>98.6360655737705</v>
      </c>
      <c r="F661" s="12">
        <f>SUM(F662:F663)</f>
        <v>228750</v>
      </c>
      <c r="G661" s="64">
        <f>SUM(G662:G663)</f>
        <v>225630</v>
      </c>
      <c r="H661" s="173">
        <f t="shared" si="98"/>
        <v>98.6360655737705</v>
      </c>
      <c r="I661" s="17"/>
      <c r="J661" s="55"/>
      <c r="K661" s="307"/>
    </row>
    <row r="662" spans="1:11" s="31" customFormat="1" ht="24">
      <c r="A662" s="308"/>
      <c r="B662" s="85" t="s">
        <v>149</v>
      </c>
      <c r="C662" s="19">
        <f aca="true" t="shared" si="106" ref="C662:D664">F662</f>
        <v>170600</v>
      </c>
      <c r="D662" s="56">
        <f t="shared" si="106"/>
        <v>170535</v>
      </c>
      <c r="E662" s="154">
        <f t="shared" si="99"/>
        <v>99.96189917936694</v>
      </c>
      <c r="F662" s="19">
        <v>170600</v>
      </c>
      <c r="G662" s="56">
        <v>170535</v>
      </c>
      <c r="H662" s="154">
        <f t="shared" si="98"/>
        <v>99.96189917936694</v>
      </c>
      <c r="I662" s="19"/>
      <c r="J662" s="56"/>
      <c r="K662" s="138"/>
    </row>
    <row r="663" spans="1:11" s="31" customFormat="1" ht="9.75" customHeight="1">
      <c r="A663" s="308"/>
      <c r="B663" s="82" t="s">
        <v>9</v>
      </c>
      <c r="C663" s="19">
        <f t="shared" si="106"/>
        <v>58150</v>
      </c>
      <c r="D663" s="56">
        <f t="shared" si="106"/>
        <v>55095</v>
      </c>
      <c r="E663" s="154">
        <f t="shared" si="99"/>
        <v>94.74634565778159</v>
      </c>
      <c r="F663" s="19">
        <v>58150</v>
      </c>
      <c r="G663" s="56">
        <v>55095</v>
      </c>
      <c r="H663" s="154">
        <f t="shared" si="98"/>
        <v>94.74634565778159</v>
      </c>
      <c r="I663" s="19"/>
      <c r="J663" s="56"/>
      <c r="K663" s="138"/>
    </row>
    <row r="664" spans="1:11" s="208" customFormat="1" ht="11.25">
      <c r="A664" s="315"/>
      <c r="B664" s="113" t="s">
        <v>34</v>
      </c>
      <c r="C664" s="201">
        <f t="shared" si="106"/>
        <v>3200</v>
      </c>
      <c r="D664" s="202">
        <f t="shared" si="106"/>
        <v>3198</v>
      </c>
      <c r="E664" s="207">
        <f t="shared" si="99"/>
        <v>99.9375</v>
      </c>
      <c r="F664" s="201">
        <v>3200</v>
      </c>
      <c r="G664" s="202">
        <v>3198</v>
      </c>
      <c r="H664" s="207">
        <f t="shared" si="98"/>
        <v>99.9375</v>
      </c>
      <c r="I664" s="201"/>
      <c r="J664" s="202"/>
      <c r="K664" s="316"/>
    </row>
    <row r="665" spans="1:11" ht="12.75">
      <c r="A665" s="306"/>
      <c r="B665" s="84" t="s">
        <v>5</v>
      </c>
      <c r="C665" s="12">
        <f>F665+I665</f>
        <v>45300</v>
      </c>
      <c r="D665" s="64">
        <f>G665+J665</f>
        <v>45300</v>
      </c>
      <c r="E665" s="175">
        <f>D665/C665*100</f>
        <v>100</v>
      </c>
      <c r="F665" s="12">
        <f>F666</f>
        <v>45300</v>
      </c>
      <c r="G665" s="64">
        <f>G666</f>
        <v>45300</v>
      </c>
      <c r="H665" s="175">
        <f>G665/F665*100</f>
        <v>100</v>
      </c>
      <c r="I665" s="17"/>
      <c r="J665" s="55"/>
      <c r="K665" s="307"/>
    </row>
    <row r="666" spans="1:11" ht="11.25" customHeight="1">
      <c r="A666" s="306"/>
      <c r="B666" s="85" t="s">
        <v>19</v>
      </c>
      <c r="C666" s="19">
        <f>F666</f>
        <v>45300</v>
      </c>
      <c r="D666" s="56">
        <f>G666</f>
        <v>45300</v>
      </c>
      <c r="E666" s="155">
        <f>D666/C666*100</f>
        <v>100</v>
      </c>
      <c r="F666" s="19">
        <v>45300</v>
      </c>
      <c r="G666" s="56">
        <v>45300</v>
      </c>
      <c r="H666" s="155">
        <f>G666/F666*100</f>
        <v>100</v>
      </c>
      <c r="I666" s="19"/>
      <c r="J666" s="56"/>
      <c r="K666" s="138"/>
    </row>
    <row r="667" spans="1:11" s="16" customFormat="1" ht="24.75" customHeight="1">
      <c r="A667" s="312">
        <v>85419</v>
      </c>
      <c r="B667" s="97" t="s">
        <v>166</v>
      </c>
      <c r="C667" s="15">
        <f>F667+I667</f>
        <v>802765</v>
      </c>
      <c r="D667" s="57">
        <f>G667+J667</f>
        <v>802765</v>
      </c>
      <c r="E667" s="150">
        <f>D667/C667*100</f>
        <v>100</v>
      </c>
      <c r="F667" s="15">
        <f>F668</f>
        <v>802765</v>
      </c>
      <c r="G667" s="57">
        <f>G668</f>
        <v>802765</v>
      </c>
      <c r="H667" s="150">
        <f>G667/F667*100</f>
        <v>100</v>
      </c>
      <c r="I667" s="15"/>
      <c r="J667" s="57"/>
      <c r="K667" s="139"/>
    </row>
    <row r="668" spans="1:11" ht="12.75">
      <c r="A668" s="332"/>
      <c r="B668" s="101" t="s">
        <v>44</v>
      </c>
      <c r="C668" s="185">
        <f>F668+I668</f>
        <v>802765</v>
      </c>
      <c r="D668" s="123">
        <f>G668+J668</f>
        <v>802765</v>
      </c>
      <c r="E668" s="173">
        <f>D668/C668*100</f>
        <v>100</v>
      </c>
      <c r="F668" s="12">
        <f>F669</f>
        <v>802765</v>
      </c>
      <c r="G668" s="64">
        <f>G669</f>
        <v>802765</v>
      </c>
      <c r="H668" s="173">
        <f>G668/F668*100</f>
        <v>100</v>
      </c>
      <c r="I668" s="17"/>
      <c r="J668" s="55"/>
      <c r="K668" s="307"/>
    </row>
    <row r="669" spans="1:11" s="31" customFormat="1" ht="9.75" customHeight="1">
      <c r="A669" s="337"/>
      <c r="B669" s="92" t="s">
        <v>28</v>
      </c>
      <c r="C669" s="28">
        <f>F669</f>
        <v>802765</v>
      </c>
      <c r="D669" s="62">
        <f>G669</f>
        <v>802765</v>
      </c>
      <c r="E669" s="155">
        <f>D669/C669*100</f>
        <v>100</v>
      </c>
      <c r="F669" s="28">
        <v>802765</v>
      </c>
      <c r="G669" s="62">
        <v>802765</v>
      </c>
      <c r="H669" s="155">
        <f>G669/F669*100</f>
        <v>100</v>
      </c>
      <c r="I669" s="28"/>
      <c r="J669" s="62"/>
      <c r="K669" s="141"/>
    </row>
    <row r="670" spans="1:11" s="16" customFormat="1" ht="24.75" customHeight="1">
      <c r="A670" s="312">
        <v>85446</v>
      </c>
      <c r="B670" s="97" t="s">
        <v>84</v>
      </c>
      <c r="C670" s="15">
        <f>F670+I670</f>
        <v>25600</v>
      </c>
      <c r="D670" s="57">
        <f>G670+J670</f>
        <v>22686</v>
      </c>
      <c r="E670" s="150">
        <f t="shared" si="99"/>
        <v>88.6171875</v>
      </c>
      <c r="F670" s="15">
        <f>F671</f>
        <v>25600</v>
      </c>
      <c r="G670" s="57">
        <f>G671</f>
        <v>22686</v>
      </c>
      <c r="H670" s="150">
        <f t="shared" si="98"/>
        <v>88.6171875</v>
      </c>
      <c r="I670" s="15"/>
      <c r="J670" s="57"/>
      <c r="K670" s="139"/>
    </row>
    <row r="671" spans="1:11" ht="12.75">
      <c r="A671" s="332"/>
      <c r="B671" s="101" t="s">
        <v>44</v>
      </c>
      <c r="C671" s="185">
        <f>F671+I671</f>
        <v>25600</v>
      </c>
      <c r="D671" s="123">
        <f>G671+J671</f>
        <v>22686</v>
      </c>
      <c r="E671" s="173">
        <f t="shared" si="99"/>
        <v>88.6171875</v>
      </c>
      <c r="F671" s="12">
        <f>F672</f>
        <v>25600</v>
      </c>
      <c r="G671" s="64">
        <f>G672</f>
        <v>22686</v>
      </c>
      <c r="H671" s="173">
        <f t="shared" si="98"/>
        <v>88.6171875</v>
      </c>
      <c r="I671" s="17"/>
      <c r="J671" s="55"/>
      <c r="K671" s="307"/>
    </row>
    <row r="672" spans="1:11" s="31" customFormat="1" ht="9.75" customHeight="1">
      <c r="A672" s="337"/>
      <c r="B672" s="92" t="s">
        <v>9</v>
      </c>
      <c r="C672" s="28">
        <f>F672</f>
        <v>25600</v>
      </c>
      <c r="D672" s="62">
        <f>G672</f>
        <v>22686</v>
      </c>
      <c r="E672" s="155">
        <f t="shared" si="99"/>
        <v>88.6171875</v>
      </c>
      <c r="F672" s="28">
        <v>25600</v>
      </c>
      <c r="G672" s="62">
        <v>22686</v>
      </c>
      <c r="H672" s="155">
        <f t="shared" si="98"/>
        <v>88.6171875</v>
      </c>
      <c r="I672" s="28"/>
      <c r="J672" s="62"/>
      <c r="K672" s="141"/>
    </row>
    <row r="673" spans="1:11" s="16" customFormat="1" ht="11.25" customHeight="1">
      <c r="A673" s="312">
        <v>85495</v>
      </c>
      <c r="B673" s="97" t="s">
        <v>15</v>
      </c>
      <c r="C673" s="15">
        <f>F673+I673</f>
        <v>625281</v>
      </c>
      <c r="D673" s="57">
        <f>G673+J673</f>
        <v>624980</v>
      </c>
      <c r="E673" s="150">
        <f t="shared" si="99"/>
        <v>99.9518616430053</v>
      </c>
      <c r="F673" s="15">
        <f>F674+F679</f>
        <v>625281</v>
      </c>
      <c r="G673" s="57">
        <f>G674+G679</f>
        <v>624980</v>
      </c>
      <c r="H673" s="150">
        <f t="shared" si="98"/>
        <v>99.9518616430053</v>
      </c>
      <c r="I673" s="15"/>
      <c r="J673" s="57"/>
      <c r="K673" s="139"/>
    </row>
    <row r="674" spans="1:11" ht="12" customHeight="1">
      <c r="A674" s="306"/>
      <c r="B674" s="84" t="s">
        <v>8</v>
      </c>
      <c r="C674" s="12">
        <f>F674+I674</f>
        <v>625281</v>
      </c>
      <c r="D674" s="64">
        <f>G674+J674</f>
        <v>624980</v>
      </c>
      <c r="E674" s="173">
        <f t="shared" si="99"/>
        <v>99.9518616430053</v>
      </c>
      <c r="F674" s="12">
        <f>SUM(F675:F677)</f>
        <v>625281</v>
      </c>
      <c r="G674" s="64">
        <f>SUM(G675:G677)</f>
        <v>624980</v>
      </c>
      <c r="H674" s="173">
        <f t="shared" si="98"/>
        <v>99.9518616430053</v>
      </c>
      <c r="I674" s="17"/>
      <c r="J674" s="55"/>
      <c r="K674" s="307"/>
    </row>
    <row r="675" spans="1:11" s="31" customFormat="1" ht="24">
      <c r="A675" s="308"/>
      <c r="B675" s="85" t="s">
        <v>149</v>
      </c>
      <c r="C675" s="19">
        <f aca="true" t="shared" si="107" ref="C675:D677">F675</f>
        <v>6200</v>
      </c>
      <c r="D675" s="56">
        <f t="shared" si="107"/>
        <v>6198</v>
      </c>
      <c r="E675" s="154">
        <f t="shared" si="99"/>
        <v>99.96774193548387</v>
      </c>
      <c r="F675" s="19">
        <v>6200</v>
      </c>
      <c r="G675" s="56">
        <v>6198</v>
      </c>
      <c r="H675" s="154">
        <f aca="true" t="shared" si="108" ref="H675:H742">G675/F675*100</f>
        <v>99.96774193548387</v>
      </c>
      <c r="I675" s="19"/>
      <c r="J675" s="56"/>
      <c r="K675" s="138"/>
    </row>
    <row r="676" spans="1:11" ht="11.25" customHeight="1">
      <c r="A676" s="306"/>
      <c r="B676" s="85" t="s">
        <v>28</v>
      </c>
      <c r="C676" s="19">
        <f t="shared" si="107"/>
        <v>30000</v>
      </c>
      <c r="D676" s="56">
        <f t="shared" si="107"/>
        <v>30000</v>
      </c>
      <c r="E676" s="154">
        <f aca="true" t="shared" si="109" ref="E676:E744">D676/C676*100</f>
        <v>100</v>
      </c>
      <c r="F676" s="19">
        <v>30000</v>
      </c>
      <c r="G676" s="56">
        <v>30000</v>
      </c>
      <c r="H676" s="154">
        <f t="shared" si="108"/>
        <v>100</v>
      </c>
      <c r="I676" s="19"/>
      <c r="J676" s="56"/>
      <c r="K676" s="138"/>
    </row>
    <row r="677" spans="1:11" ht="9.75" customHeight="1" thickBot="1">
      <c r="A677" s="327"/>
      <c r="B677" s="92" t="s">
        <v>9</v>
      </c>
      <c r="C677" s="28">
        <f t="shared" si="107"/>
        <v>589081</v>
      </c>
      <c r="D677" s="62">
        <f t="shared" si="107"/>
        <v>588782</v>
      </c>
      <c r="E677" s="155">
        <f t="shared" si="109"/>
        <v>99.94924297337717</v>
      </c>
      <c r="F677" s="28">
        <v>589081</v>
      </c>
      <c r="G677" s="62">
        <v>588782</v>
      </c>
      <c r="H677" s="155">
        <f t="shared" si="108"/>
        <v>99.94924297337717</v>
      </c>
      <c r="I677" s="28"/>
      <c r="J677" s="62"/>
      <c r="K677" s="141"/>
    </row>
    <row r="678" spans="1:11" s="31" customFormat="1" ht="12.75" hidden="1" thickBot="1">
      <c r="A678" s="308"/>
      <c r="B678" s="82" t="s">
        <v>34</v>
      </c>
      <c r="C678" s="19" t="e">
        <f>SUM(F678:I678)</f>
        <v>#REF!</v>
      </c>
      <c r="D678" s="56" t="e">
        <f>SUM(G678:J678)</f>
        <v>#REF!</v>
      </c>
      <c r="E678" s="154" t="e">
        <f t="shared" si="109"/>
        <v>#REF!</v>
      </c>
      <c r="F678" s="19" t="e">
        <f>#REF!+#REF!</f>
        <v>#REF!</v>
      </c>
      <c r="G678" s="56"/>
      <c r="H678" s="154" t="e">
        <f t="shared" si="108"/>
        <v>#REF!</v>
      </c>
      <c r="I678" s="19"/>
      <c r="J678" s="56"/>
      <c r="K678" s="138"/>
    </row>
    <row r="679" spans="1:11" ht="12.75" hidden="1" thickBot="1">
      <c r="A679" s="306"/>
      <c r="B679" s="84" t="s">
        <v>5</v>
      </c>
      <c r="C679" s="17">
        <f>F679+I679</f>
        <v>0</v>
      </c>
      <c r="D679" s="55">
        <f>G679+J679</f>
        <v>0</v>
      </c>
      <c r="E679" s="144" t="e">
        <f t="shared" si="109"/>
        <v>#DIV/0!</v>
      </c>
      <c r="F679" s="17">
        <f>F680</f>
        <v>0</v>
      </c>
      <c r="G679" s="55">
        <f>G680</f>
        <v>0</v>
      </c>
      <c r="H679" s="144" t="e">
        <f t="shared" si="108"/>
        <v>#DIV/0!</v>
      </c>
      <c r="I679" s="17"/>
      <c r="J679" s="55"/>
      <c r="K679" s="307"/>
    </row>
    <row r="680" spans="1:11" ht="12.75" hidden="1" thickBot="1">
      <c r="A680" s="306"/>
      <c r="B680" s="85" t="s">
        <v>19</v>
      </c>
      <c r="C680" s="19">
        <f>F680</f>
        <v>0</v>
      </c>
      <c r="D680" s="56">
        <f>G680</f>
        <v>0</v>
      </c>
      <c r="E680" s="154" t="e">
        <f t="shared" si="109"/>
        <v>#DIV/0!</v>
      </c>
      <c r="F680" s="19">
        <v>0</v>
      </c>
      <c r="G680" s="56">
        <v>0</v>
      </c>
      <c r="H680" s="154" t="e">
        <f t="shared" si="108"/>
        <v>#DIV/0!</v>
      </c>
      <c r="I680" s="19"/>
      <c r="J680" s="56"/>
      <c r="K680" s="138"/>
    </row>
    <row r="681" spans="1:11" s="11" customFormat="1" ht="55.5" customHeight="1" thickBot="1" thickTop="1">
      <c r="A681" s="311">
        <v>900</v>
      </c>
      <c r="B681" s="80" t="s">
        <v>113</v>
      </c>
      <c r="C681" s="10">
        <f aca="true" t="shared" si="110" ref="C681:D687">F681+I681</f>
        <v>20092604</v>
      </c>
      <c r="D681" s="54">
        <f t="shared" si="110"/>
        <v>17523267</v>
      </c>
      <c r="E681" s="152">
        <f t="shared" si="109"/>
        <v>87.21252357335068</v>
      </c>
      <c r="F681" s="10">
        <f>F682+F686</f>
        <v>20092604</v>
      </c>
      <c r="G681" s="54">
        <f>G682+G686</f>
        <v>17523267</v>
      </c>
      <c r="H681" s="152">
        <f t="shared" si="108"/>
        <v>87.21252357335068</v>
      </c>
      <c r="I681" s="10"/>
      <c r="J681" s="54"/>
      <c r="K681" s="137"/>
    </row>
    <row r="682" spans="1:11" s="11" customFormat="1" ht="13.5" customHeight="1" thickTop="1">
      <c r="A682" s="317"/>
      <c r="B682" s="87" t="s">
        <v>44</v>
      </c>
      <c r="C682" s="24">
        <f t="shared" si="110"/>
        <v>12023617</v>
      </c>
      <c r="D682" s="60">
        <f t="shared" si="110"/>
        <v>11865103</v>
      </c>
      <c r="E682" s="147">
        <f t="shared" si="109"/>
        <v>98.68164463322476</v>
      </c>
      <c r="F682" s="24">
        <f>SUM(F683:F684)</f>
        <v>12023617</v>
      </c>
      <c r="G682" s="60">
        <f>SUM(G683:G684)</f>
        <v>11865103</v>
      </c>
      <c r="H682" s="147">
        <f t="shared" si="108"/>
        <v>98.68164463322476</v>
      </c>
      <c r="I682" s="24"/>
      <c r="J682" s="60"/>
      <c r="K682" s="314"/>
    </row>
    <row r="683" spans="1:11" s="11" customFormat="1" ht="24" customHeight="1">
      <c r="A683" s="317"/>
      <c r="B683" s="85" t="s">
        <v>149</v>
      </c>
      <c r="C683" s="19">
        <f t="shared" si="110"/>
        <v>10000</v>
      </c>
      <c r="D683" s="56">
        <f t="shared" si="110"/>
        <v>0</v>
      </c>
      <c r="E683" s="154">
        <f>D683/C683*100</f>
        <v>0</v>
      </c>
      <c r="F683" s="19">
        <f>F718</f>
        <v>10000</v>
      </c>
      <c r="G683" s="56">
        <f>G718</f>
        <v>0</v>
      </c>
      <c r="H683" s="154">
        <f>G683/F683*100</f>
        <v>0</v>
      </c>
      <c r="I683" s="24"/>
      <c r="J683" s="60"/>
      <c r="K683" s="314"/>
    </row>
    <row r="684" spans="1:11" s="31" customFormat="1" ht="12" customHeight="1">
      <c r="A684" s="319"/>
      <c r="B684" s="82" t="s">
        <v>9</v>
      </c>
      <c r="C684" s="19">
        <f t="shared" si="110"/>
        <v>12013617</v>
      </c>
      <c r="D684" s="56">
        <f t="shared" si="110"/>
        <v>11865103</v>
      </c>
      <c r="E684" s="154">
        <f t="shared" si="109"/>
        <v>98.76378612702568</v>
      </c>
      <c r="F684" s="19">
        <f>F697+F701+F706+F712+F719+F691</f>
        <v>12013617</v>
      </c>
      <c r="G684" s="56">
        <f>G697+G701+G706+G712+G719+G691</f>
        <v>11865103</v>
      </c>
      <c r="H684" s="154">
        <f t="shared" si="108"/>
        <v>98.76378612702568</v>
      </c>
      <c r="I684" s="19"/>
      <c r="J684" s="56"/>
      <c r="K684" s="138"/>
    </row>
    <row r="685" spans="1:11" s="208" customFormat="1" ht="10.5" customHeight="1">
      <c r="A685" s="320"/>
      <c r="B685" s="113" t="s">
        <v>114</v>
      </c>
      <c r="C685" s="201">
        <f t="shared" si="110"/>
        <v>2431020</v>
      </c>
      <c r="D685" s="202">
        <f t="shared" si="110"/>
        <v>2347307</v>
      </c>
      <c r="E685" s="207">
        <f t="shared" si="109"/>
        <v>96.55646601015212</v>
      </c>
      <c r="F685" s="226">
        <f>F698+F707+F713+F720+F692</f>
        <v>2431020</v>
      </c>
      <c r="G685" s="202">
        <f>G698+G707+G713+G720+G692</f>
        <v>2347307</v>
      </c>
      <c r="H685" s="207">
        <f t="shared" si="108"/>
        <v>96.55646601015212</v>
      </c>
      <c r="I685" s="201"/>
      <c r="J685" s="202"/>
      <c r="K685" s="316"/>
    </row>
    <row r="686" spans="1:11" s="11" customFormat="1" ht="10.5" customHeight="1">
      <c r="A686" s="317"/>
      <c r="B686" s="98" t="s">
        <v>5</v>
      </c>
      <c r="C686" s="24">
        <f t="shared" si="110"/>
        <v>8068987</v>
      </c>
      <c r="D686" s="60">
        <f t="shared" si="110"/>
        <v>5658164</v>
      </c>
      <c r="E686" s="147">
        <f t="shared" si="109"/>
        <v>70.12235860585722</v>
      </c>
      <c r="F686" s="24">
        <f>SUM(F687:F688)</f>
        <v>8068987</v>
      </c>
      <c r="G686" s="60">
        <f>SUM(G687:G688)</f>
        <v>5658164</v>
      </c>
      <c r="H686" s="147">
        <f t="shared" si="108"/>
        <v>70.12235860585722</v>
      </c>
      <c r="I686" s="24"/>
      <c r="J686" s="60"/>
      <c r="K686" s="314"/>
    </row>
    <row r="687" spans="1:11" s="31" customFormat="1" ht="12.75" customHeight="1" thickBot="1">
      <c r="A687" s="349"/>
      <c r="B687" s="91" t="s">
        <v>19</v>
      </c>
      <c r="C687" s="28">
        <f t="shared" si="110"/>
        <v>8068987</v>
      </c>
      <c r="D687" s="62">
        <f t="shared" si="110"/>
        <v>5658164</v>
      </c>
      <c r="E687" s="155">
        <f t="shared" si="109"/>
        <v>70.12235860585722</v>
      </c>
      <c r="F687" s="28">
        <f>F694+F715+F722+F703+F709</f>
        <v>8068987</v>
      </c>
      <c r="G687" s="62">
        <f>G694+G715+G722+G703+G709</f>
        <v>5658164</v>
      </c>
      <c r="H687" s="155">
        <f t="shared" si="108"/>
        <v>70.12235860585722</v>
      </c>
      <c r="I687" s="28"/>
      <c r="J687" s="62"/>
      <c r="K687" s="141"/>
    </row>
    <row r="688" spans="1:11" s="16" customFormat="1" ht="12.75" customHeight="1" hidden="1" thickBot="1">
      <c r="A688" s="356"/>
      <c r="B688" s="88" t="s">
        <v>20</v>
      </c>
      <c r="C688" s="26">
        <f>F688</f>
        <v>0</v>
      </c>
      <c r="D688" s="67">
        <f>G688</f>
        <v>0</v>
      </c>
      <c r="E688" s="156" t="e">
        <f t="shared" si="109"/>
        <v>#DIV/0!</v>
      </c>
      <c r="F688" s="26">
        <f>F723</f>
        <v>0</v>
      </c>
      <c r="G688" s="67">
        <f>G723</f>
        <v>0</v>
      </c>
      <c r="H688" s="156" t="e">
        <f t="shared" si="108"/>
        <v>#DIV/0!</v>
      </c>
      <c r="I688" s="26"/>
      <c r="J688" s="67"/>
      <c r="K688" s="338"/>
    </row>
    <row r="689" spans="1:11" s="11" customFormat="1" ht="27" customHeight="1" thickTop="1">
      <c r="A689" s="339">
        <v>90001</v>
      </c>
      <c r="B689" s="293" t="s">
        <v>115</v>
      </c>
      <c r="C689" s="294">
        <f>F689+I689</f>
        <v>5389496</v>
      </c>
      <c r="D689" s="295">
        <f>G689+J689</f>
        <v>3839681</v>
      </c>
      <c r="E689" s="165">
        <f t="shared" si="109"/>
        <v>71.24378606088584</v>
      </c>
      <c r="F689" s="294">
        <f>F693+F690</f>
        <v>5389496</v>
      </c>
      <c r="G689" s="295">
        <f>G693+G690</f>
        <v>3839681</v>
      </c>
      <c r="H689" s="165">
        <f t="shared" si="108"/>
        <v>71.24378606088584</v>
      </c>
      <c r="I689" s="296"/>
      <c r="J689" s="297"/>
      <c r="K689" s="370"/>
    </row>
    <row r="690" spans="1:11" s="16" customFormat="1" ht="12">
      <c r="A690" s="306"/>
      <c r="B690" s="81" t="s">
        <v>44</v>
      </c>
      <c r="C690" s="114">
        <f>F690+I690</f>
        <v>1552396</v>
      </c>
      <c r="D690" s="115">
        <f>G690+J690</f>
        <v>1552243</v>
      </c>
      <c r="E690" s="153">
        <f t="shared" si="109"/>
        <v>99.99014426731324</v>
      </c>
      <c r="F690" s="17">
        <f>SUM(F691)</f>
        <v>1552396</v>
      </c>
      <c r="G690" s="55">
        <f>SUM(G691)</f>
        <v>1552243</v>
      </c>
      <c r="H690" s="153">
        <f t="shared" si="108"/>
        <v>99.99014426731324</v>
      </c>
      <c r="I690" s="17"/>
      <c r="J690" s="55"/>
      <c r="K690" s="307"/>
    </row>
    <row r="691" spans="1:11" s="16" customFormat="1" ht="12">
      <c r="A691" s="306"/>
      <c r="B691" s="82" t="s">
        <v>9</v>
      </c>
      <c r="C691" s="19">
        <f>SUM(F691:I691)</f>
        <v>3104738.990144267</v>
      </c>
      <c r="D691" s="56">
        <f>SUM(G691:J691)</f>
        <v>1552342.9901442672</v>
      </c>
      <c r="E691" s="154">
        <f t="shared" si="109"/>
        <v>49.99914630737236</v>
      </c>
      <c r="F691" s="19">
        <v>1552396</v>
      </c>
      <c r="G691" s="56">
        <v>1552243</v>
      </c>
      <c r="H691" s="154">
        <f t="shared" si="108"/>
        <v>99.99014426731324</v>
      </c>
      <c r="I691" s="19"/>
      <c r="J691" s="56"/>
      <c r="K691" s="138"/>
    </row>
    <row r="692" spans="1:11" s="14" customFormat="1" ht="10.5" customHeight="1">
      <c r="A692" s="308"/>
      <c r="B692" s="82" t="s">
        <v>114</v>
      </c>
      <c r="C692" s="19">
        <f>F692+I692</f>
        <v>53000</v>
      </c>
      <c r="D692" s="56">
        <f>G692+J692</f>
        <v>53000</v>
      </c>
      <c r="E692" s="154">
        <f t="shared" si="109"/>
        <v>100</v>
      </c>
      <c r="F692" s="19">
        <v>53000</v>
      </c>
      <c r="G692" s="56">
        <v>53000</v>
      </c>
      <c r="H692" s="154"/>
      <c r="I692" s="19"/>
      <c r="J692" s="56"/>
      <c r="K692" s="138"/>
    </row>
    <row r="693" spans="1:11" ht="13.5" customHeight="1">
      <c r="A693" s="306"/>
      <c r="B693" s="84" t="s">
        <v>5</v>
      </c>
      <c r="C693" s="12">
        <f>F693+I693</f>
        <v>3837100</v>
      </c>
      <c r="D693" s="64">
        <f>G693+J693</f>
        <v>2287438</v>
      </c>
      <c r="E693" s="175">
        <f t="shared" si="109"/>
        <v>59.61371869380522</v>
      </c>
      <c r="F693" s="12">
        <f>F694</f>
        <v>3837100</v>
      </c>
      <c r="G693" s="64">
        <f>G694</f>
        <v>2287438</v>
      </c>
      <c r="H693" s="175">
        <f t="shared" si="108"/>
        <v>59.61371869380522</v>
      </c>
      <c r="I693" s="17"/>
      <c r="J693" s="55"/>
      <c r="K693" s="307"/>
    </row>
    <row r="694" spans="1:11" ht="12">
      <c r="A694" s="327"/>
      <c r="B694" s="91" t="s">
        <v>19</v>
      </c>
      <c r="C694" s="28">
        <f>F694</f>
        <v>3837100</v>
      </c>
      <c r="D694" s="62">
        <f>G694</f>
        <v>2287438</v>
      </c>
      <c r="E694" s="155">
        <f t="shared" si="109"/>
        <v>59.61371869380522</v>
      </c>
      <c r="F694" s="28">
        <v>3837100</v>
      </c>
      <c r="G694" s="62">
        <v>2287438</v>
      </c>
      <c r="H694" s="155">
        <f t="shared" si="108"/>
        <v>59.61371869380522</v>
      </c>
      <c r="I694" s="28"/>
      <c r="J694" s="62"/>
      <c r="K694" s="141"/>
    </row>
    <row r="695" spans="1:11" s="16" customFormat="1" ht="21.75" customHeight="1">
      <c r="A695" s="324">
        <v>90003</v>
      </c>
      <c r="B695" s="96" t="s">
        <v>116</v>
      </c>
      <c r="C695" s="27">
        <f>F695+I695</f>
        <v>3349804</v>
      </c>
      <c r="D695" s="61">
        <f>G695+J695</f>
        <v>3349500</v>
      </c>
      <c r="E695" s="150">
        <f t="shared" si="109"/>
        <v>99.99092484216987</v>
      </c>
      <c r="F695" s="27">
        <f>F696</f>
        <v>3349804</v>
      </c>
      <c r="G695" s="61">
        <f>G696</f>
        <v>3349500</v>
      </c>
      <c r="H695" s="150">
        <f t="shared" si="108"/>
        <v>99.99092484216987</v>
      </c>
      <c r="I695" s="27"/>
      <c r="J695" s="61"/>
      <c r="K695" s="328"/>
    </row>
    <row r="696" spans="1:11" ht="12.75">
      <c r="A696" s="306"/>
      <c r="B696" s="84" t="s">
        <v>8</v>
      </c>
      <c r="C696" s="12">
        <f>F696+I696</f>
        <v>3349804</v>
      </c>
      <c r="D696" s="64">
        <f>G696+J696</f>
        <v>3349500</v>
      </c>
      <c r="E696" s="173">
        <f t="shared" si="109"/>
        <v>99.99092484216987</v>
      </c>
      <c r="F696" s="12">
        <f>F697</f>
        <v>3349804</v>
      </c>
      <c r="G696" s="64">
        <f>G697</f>
        <v>3349500</v>
      </c>
      <c r="H696" s="173">
        <f t="shared" si="108"/>
        <v>99.99092484216987</v>
      </c>
      <c r="I696" s="12"/>
      <c r="J696" s="55"/>
      <c r="K696" s="307"/>
    </row>
    <row r="697" spans="1:11" ht="11.25" customHeight="1">
      <c r="A697" s="306"/>
      <c r="B697" s="85" t="s">
        <v>9</v>
      </c>
      <c r="C697" s="19">
        <f>F697</f>
        <v>3349804</v>
      </c>
      <c r="D697" s="56">
        <f>G697</f>
        <v>3349500</v>
      </c>
      <c r="E697" s="154">
        <f t="shared" si="109"/>
        <v>99.99092484216987</v>
      </c>
      <c r="F697" s="19">
        <v>3349804</v>
      </c>
      <c r="G697" s="56">
        <v>3349500</v>
      </c>
      <c r="H697" s="154">
        <f t="shared" si="108"/>
        <v>99.99092484216987</v>
      </c>
      <c r="I697" s="19"/>
      <c r="J697" s="56"/>
      <c r="K697" s="138"/>
    </row>
    <row r="698" spans="1:11" s="36" customFormat="1" ht="11.25">
      <c r="A698" s="315"/>
      <c r="B698" s="113" t="s">
        <v>114</v>
      </c>
      <c r="C698" s="201">
        <f>F698</f>
        <v>60720</v>
      </c>
      <c r="D698" s="202">
        <f>G698</f>
        <v>60719</v>
      </c>
      <c r="E698" s="215">
        <f>D698/C698*100</f>
        <v>99.99835309617919</v>
      </c>
      <c r="F698" s="213">
        <v>60720</v>
      </c>
      <c r="G698" s="214">
        <v>60719</v>
      </c>
      <c r="H698" s="215">
        <f>G698/F698*100</f>
        <v>99.99835309617919</v>
      </c>
      <c r="I698" s="201"/>
      <c r="J698" s="202"/>
      <c r="K698" s="316"/>
    </row>
    <row r="699" spans="1:11" s="16" customFormat="1" ht="24.75" customHeight="1">
      <c r="A699" s="312">
        <v>90004</v>
      </c>
      <c r="B699" s="97" t="s">
        <v>117</v>
      </c>
      <c r="C699" s="15">
        <f>F699+I699</f>
        <v>2806800</v>
      </c>
      <c r="D699" s="57">
        <f>G699+J699</f>
        <v>2806710</v>
      </c>
      <c r="E699" s="150">
        <f t="shared" si="109"/>
        <v>99.99679350149636</v>
      </c>
      <c r="F699" s="15">
        <f>F700+F702</f>
        <v>2806800</v>
      </c>
      <c r="G699" s="57">
        <f>G700+G702</f>
        <v>2806710</v>
      </c>
      <c r="H699" s="150">
        <f t="shared" si="108"/>
        <v>99.99679350149636</v>
      </c>
      <c r="I699" s="15"/>
      <c r="J699" s="57"/>
      <c r="K699" s="139"/>
    </row>
    <row r="700" spans="1:11" ht="12.75">
      <c r="A700" s="306"/>
      <c r="B700" s="84" t="s">
        <v>8</v>
      </c>
      <c r="C700" s="12">
        <f>F700+I700</f>
        <v>2006800</v>
      </c>
      <c r="D700" s="64">
        <f>G700+J700</f>
        <v>2006711</v>
      </c>
      <c r="E700" s="173">
        <f t="shared" si="109"/>
        <v>99.99556507873231</v>
      </c>
      <c r="F700" s="29">
        <f>F701</f>
        <v>2006800</v>
      </c>
      <c r="G700" s="75">
        <f>G701</f>
        <v>2006711</v>
      </c>
      <c r="H700" s="173">
        <f t="shared" si="108"/>
        <v>99.99556507873231</v>
      </c>
      <c r="I700" s="17"/>
      <c r="J700" s="55"/>
      <c r="K700" s="307"/>
    </row>
    <row r="701" spans="1:11" ht="11.25" customHeight="1">
      <c r="A701" s="306"/>
      <c r="B701" s="85" t="s">
        <v>9</v>
      </c>
      <c r="C701" s="19">
        <f>F701</f>
        <v>2006800</v>
      </c>
      <c r="D701" s="56">
        <f>G701</f>
        <v>2006711</v>
      </c>
      <c r="E701" s="154">
        <f t="shared" si="109"/>
        <v>99.99556507873231</v>
      </c>
      <c r="F701" s="19">
        <v>2006800</v>
      </c>
      <c r="G701" s="56">
        <v>2006711</v>
      </c>
      <c r="H701" s="154">
        <f t="shared" si="108"/>
        <v>99.99556507873231</v>
      </c>
      <c r="I701" s="19"/>
      <c r="J701" s="56"/>
      <c r="K701" s="138"/>
    </row>
    <row r="702" spans="1:11" ht="13.5" customHeight="1">
      <c r="A702" s="306"/>
      <c r="B702" s="84" t="s">
        <v>5</v>
      </c>
      <c r="C702" s="12">
        <f>F702+I702</f>
        <v>800000</v>
      </c>
      <c r="D702" s="64">
        <f>G702+J702</f>
        <v>799999</v>
      </c>
      <c r="E702" s="175">
        <f>D702/C702*100</f>
        <v>99.999875</v>
      </c>
      <c r="F702" s="12">
        <f>F703</f>
        <v>800000</v>
      </c>
      <c r="G702" s="64">
        <f>G703</f>
        <v>799999</v>
      </c>
      <c r="H702" s="175">
        <f>G702/F702*100</f>
        <v>99.999875</v>
      </c>
      <c r="I702" s="17"/>
      <c r="J702" s="55"/>
      <c r="K702" s="307"/>
    </row>
    <row r="703" spans="1:11" ht="12">
      <c r="A703" s="327"/>
      <c r="B703" s="91" t="s">
        <v>19</v>
      </c>
      <c r="C703" s="28">
        <f>F703</f>
        <v>800000</v>
      </c>
      <c r="D703" s="62">
        <f>G703</f>
        <v>799999</v>
      </c>
      <c r="E703" s="155">
        <f>D703/C703*100</f>
        <v>99.999875</v>
      </c>
      <c r="F703" s="28">
        <v>800000</v>
      </c>
      <c r="G703" s="62">
        <v>799999</v>
      </c>
      <c r="H703" s="155">
        <f>G703/F703*100</f>
        <v>99.999875</v>
      </c>
      <c r="I703" s="28"/>
      <c r="J703" s="62"/>
      <c r="K703" s="141"/>
    </row>
    <row r="704" spans="1:11" s="16" customFormat="1" ht="12.75" customHeight="1">
      <c r="A704" s="312">
        <v>90013</v>
      </c>
      <c r="B704" s="97" t="s">
        <v>118</v>
      </c>
      <c r="C704" s="20">
        <f>F704+I704</f>
        <v>708000</v>
      </c>
      <c r="D704" s="58">
        <f>G704+J704</f>
        <v>705795</v>
      </c>
      <c r="E704" s="150">
        <f t="shared" si="109"/>
        <v>99.6885593220339</v>
      </c>
      <c r="F704" s="20">
        <f>F705+F708</f>
        <v>708000</v>
      </c>
      <c r="G704" s="58">
        <f>G705+G708</f>
        <v>705795</v>
      </c>
      <c r="H704" s="150">
        <f t="shared" si="108"/>
        <v>99.6885593220339</v>
      </c>
      <c r="I704" s="20"/>
      <c r="J704" s="58"/>
      <c r="K704" s="140"/>
    </row>
    <row r="705" spans="1:11" ht="11.25" customHeight="1">
      <c r="A705" s="332"/>
      <c r="B705" s="93" t="s">
        <v>44</v>
      </c>
      <c r="C705" s="12">
        <f>F705+I705</f>
        <v>708000</v>
      </c>
      <c r="D705" s="64">
        <f>G705+J705</f>
        <v>705795</v>
      </c>
      <c r="E705" s="173">
        <f t="shared" si="109"/>
        <v>99.6885593220339</v>
      </c>
      <c r="F705" s="12">
        <f>F706</f>
        <v>708000</v>
      </c>
      <c r="G705" s="64">
        <f>G706</f>
        <v>705795</v>
      </c>
      <c r="H705" s="173">
        <f t="shared" si="108"/>
        <v>99.6885593220339</v>
      </c>
      <c r="I705" s="12"/>
      <c r="J705" s="64"/>
      <c r="K705" s="142"/>
    </row>
    <row r="706" spans="1:11" s="14" customFormat="1" ht="9.75" customHeight="1">
      <c r="A706" s="308"/>
      <c r="B706" s="82" t="s">
        <v>9</v>
      </c>
      <c r="C706" s="19">
        <f>F706</f>
        <v>708000</v>
      </c>
      <c r="D706" s="56">
        <f>G706</f>
        <v>705795</v>
      </c>
      <c r="E706" s="154">
        <f t="shared" si="109"/>
        <v>99.6885593220339</v>
      </c>
      <c r="F706" s="19">
        <v>708000</v>
      </c>
      <c r="G706" s="56">
        <v>705795</v>
      </c>
      <c r="H706" s="154">
        <f t="shared" si="108"/>
        <v>99.6885593220339</v>
      </c>
      <c r="I706" s="19"/>
      <c r="J706" s="56"/>
      <c r="K706" s="138"/>
    </row>
    <row r="707" spans="1:11" s="36" customFormat="1" ht="11.25">
      <c r="A707" s="315"/>
      <c r="B707" s="113" t="s">
        <v>114</v>
      </c>
      <c r="C707" s="201">
        <f>F707</f>
        <v>20000</v>
      </c>
      <c r="D707" s="214">
        <f>G707</f>
        <v>18167</v>
      </c>
      <c r="E707" s="215">
        <f>D707/C707*100</f>
        <v>90.835</v>
      </c>
      <c r="F707" s="213">
        <v>20000</v>
      </c>
      <c r="G707" s="214">
        <v>18167</v>
      </c>
      <c r="H707" s="215">
        <f>G707/F707*100</f>
        <v>90.835</v>
      </c>
      <c r="I707" s="213"/>
      <c r="J707" s="214"/>
      <c r="K707" s="316"/>
    </row>
    <row r="708" spans="1:11" ht="13.5" customHeight="1" hidden="1">
      <c r="A708" s="306"/>
      <c r="B708" s="81" t="s">
        <v>5</v>
      </c>
      <c r="C708" s="19">
        <f aca="true" t="shared" si="111" ref="C708:D711">F708+I708</f>
        <v>0</v>
      </c>
      <c r="D708" s="56">
        <f t="shared" si="111"/>
        <v>0</v>
      </c>
      <c r="E708" s="154" t="e">
        <f t="shared" si="109"/>
        <v>#DIV/0!</v>
      </c>
      <c r="F708" s="19">
        <f>SUM(F709)</f>
        <v>0</v>
      </c>
      <c r="G708" s="56">
        <f>SUM(G709)</f>
        <v>0</v>
      </c>
      <c r="H708" s="154" t="e">
        <f t="shared" si="108"/>
        <v>#DIV/0!</v>
      </c>
      <c r="I708" s="12"/>
      <c r="J708" s="64"/>
      <c r="K708" s="142"/>
    </row>
    <row r="709" spans="1:11" s="14" customFormat="1" ht="12" hidden="1">
      <c r="A709" s="308"/>
      <c r="B709" s="82" t="s">
        <v>19</v>
      </c>
      <c r="C709" s="19">
        <f t="shared" si="111"/>
        <v>0</v>
      </c>
      <c r="D709" s="62">
        <f t="shared" si="111"/>
        <v>0</v>
      </c>
      <c r="E709" s="155" t="e">
        <f t="shared" si="109"/>
        <v>#DIV/0!</v>
      </c>
      <c r="F709" s="28">
        <v>0</v>
      </c>
      <c r="G709" s="62">
        <v>0</v>
      </c>
      <c r="H709" s="155" t="e">
        <f t="shared" si="108"/>
        <v>#DIV/0!</v>
      </c>
      <c r="I709" s="28"/>
      <c r="J709" s="56"/>
      <c r="K709" s="138"/>
    </row>
    <row r="710" spans="1:11" s="16" customFormat="1" ht="24" customHeight="1">
      <c r="A710" s="312">
        <v>90015</v>
      </c>
      <c r="B710" s="97" t="s">
        <v>119</v>
      </c>
      <c r="C710" s="20">
        <f t="shared" si="111"/>
        <v>3969600</v>
      </c>
      <c r="D710" s="66">
        <f t="shared" si="111"/>
        <v>3944223</v>
      </c>
      <c r="E710" s="148">
        <f t="shared" si="109"/>
        <v>99.36071644498186</v>
      </c>
      <c r="F710" s="32">
        <f>F711+F714</f>
        <v>3969600</v>
      </c>
      <c r="G710" s="66">
        <f>G711+G714</f>
        <v>3944223</v>
      </c>
      <c r="H710" s="148">
        <f t="shared" si="108"/>
        <v>99.36071644498186</v>
      </c>
      <c r="I710" s="32"/>
      <c r="J710" s="58"/>
      <c r="K710" s="140"/>
    </row>
    <row r="711" spans="1:11" ht="13.5" customHeight="1">
      <c r="A711" s="332"/>
      <c r="B711" s="93" t="s">
        <v>44</v>
      </c>
      <c r="C711" s="29">
        <f t="shared" si="111"/>
        <v>3570000</v>
      </c>
      <c r="D711" s="75">
        <f t="shared" si="111"/>
        <v>3569999</v>
      </c>
      <c r="E711" s="173">
        <f t="shared" si="109"/>
        <v>99.99997198879552</v>
      </c>
      <c r="F711" s="29">
        <f>F712</f>
        <v>3570000</v>
      </c>
      <c r="G711" s="75">
        <f>G712</f>
        <v>3569999</v>
      </c>
      <c r="H711" s="173">
        <f t="shared" si="108"/>
        <v>99.99997198879552</v>
      </c>
      <c r="I711" s="29"/>
      <c r="J711" s="75"/>
      <c r="K711" s="333"/>
    </row>
    <row r="712" spans="1:11" s="14" customFormat="1" ht="12" customHeight="1">
      <c r="A712" s="308"/>
      <c r="B712" s="82" t="s">
        <v>9</v>
      </c>
      <c r="C712" s="19">
        <f>F712</f>
        <v>3570000</v>
      </c>
      <c r="D712" s="56">
        <f>G712</f>
        <v>3569999</v>
      </c>
      <c r="E712" s="154">
        <f t="shared" si="109"/>
        <v>99.99997198879552</v>
      </c>
      <c r="F712" s="19">
        <v>3570000</v>
      </c>
      <c r="G712" s="56">
        <v>3569999</v>
      </c>
      <c r="H712" s="154">
        <f t="shared" si="108"/>
        <v>99.99997198879552</v>
      </c>
      <c r="I712" s="19"/>
      <c r="J712" s="56"/>
      <c r="K712" s="138"/>
    </row>
    <row r="713" spans="1:11" s="36" customFormat="1" ht="11.25" customHeight="1">
      <c r="A713" s="315"/>
      <c r="B713" s="113" t="s">
        <v>114</v>
      </c>
      <c r="C713" s="201">
        <f>F713</f>
        <v>1797000</v>
      </c>
      <c r="D713" s="202">
        <f>G713</f>
        <v>1796999</v>
      </c>
      <c r="E713" s="207">
        <f t="shared" si="109"/>
        <v>99.99994435169728</v>
      </c>
      <c r="F713" s="201">
        <v>1797000</v>
      </c>
      <c r="G713" s="202">
        <v>1796999</v>
      </c>
      <c r="H713" s="207">
        <f t="shared" si="108"/>
        <v>99.99994435169728</v>
      </c>
      <c r="I713" s="201"/>
      <c r="J713" s="202"/>
      <c r="K713" s="316"/>
    </row>
    <row r="714" spans="1:11" ht="12" customHeight="1">
      <c r="A714" s="306"/>
      <c r="B714" s="81" t="s">
        <v>5</v>
      </c>
      <c r="C714" s="12">
        <f>F714+I714</f>
        <v>399600</v>
      </c>
      <c r="D714" s="64">
        <f>G714+J714</f>
        <v>374224</v>
      </c>
      <c r="E714" s="175">
        <f t="shared" si="109"/>
        <v>93.64964964964965</v>
      </c>
      <c r="F714" s="12">
        <f>F715</f>
        <v>399600</v>
      </c>
      <c r="G714" s="64">
        <f>G715</f>
        <v>374224</v>
      </c>
      <c r="H714" s="175">
        <f t="shared" si="108"/>
        <v>93.64964964964965</v>
      </c>
      <c r="I714" s="12"/>
      <c r="J714" s="64"/>
      <c r="K714" s="142"/>
    </row>
    <row r="715" spans="1:11" s="14" customFormat="1" ht="12" customHeight="1">
      <c r="A715" s="337"/>
      <c r="B715" s="92" t="s">
        <v>19</v>
      </c>
      <c r="C715" s="28">
        <f>F715</f>
        <v>399600</v>
      </c>
      <c r="D715" s="62">
        <f>G715</f>
        <v>374224</v>
      </c>
      <c r="E715" s="155">
        <f t="shared" si="109"/>
        <v>93.64964964964965</v>
      </c>
      <c r="F715" s="28">
        <v>399600</v>
      </c>
      <c r="G715" s="62">
        <v>374224</v>
      </c>
      <c r="H715" s="155">
        <f t="shared" si="108"/>
        <v>93.64964964964965</v>
      </c>
      <c r="I715" s="28"/>
      <c r="J715" s="62"/>
      <c r="K715" s="141"/>
    </row>
    <row r="716" spans="1:11" ht="16.5" customHeight="1">
      <c r="A716" s="312">
        <v>90095</v>
      </c>
      <c r="B716" s="97" t="s">
        <v>15</v>
      </c>
      <c r="C716" s="20">
        <f>F716+I716</f>
        <v>3868904</v>
      </c>
      <c r="D716" s="58">
        <f>G716+J716</f>
        <v>2877358</v>
      </c>
      <c r="E716" s="150">
        <f t="shared" si="109"/>
        <v>74.3713982047629</v>
      </c>
      <c r="F716" s="20">
        <f>F717+F721</f>
        <v>3868904</v>
      </c>
      <c r="G716" s="58">
        <f>G717+G721</f>
        <v>2877358</v>
      </c>
      <c r="H716" s="150">
        <f t="shared" si="108"/>
        <v>74.3713982047629</v>
      </c>
      <c r="I716" s="20"/>
      <c r="J716" s="58"/>
      <c r="K716" s="140"/>
    </row>
    <row r="717" spans="1:11" ht="12" customHeight="1">
      <c r="A717" s="332"/>
      <c r="B717" s="93" t="s">
        <v>44</v>
      </c>
      <c r="C717" s="29">
        <f>F717+I717</f>
        <v>836617</v>
      </c>
      <c r="D717" s="75">
        <f>G717+J717</f>
        <v>680855</v>
      </c>
      <c r="E717" s="173">
        <f t="shared" si="109"/>
        <v>81.38192267190362</v>
      </c>
      <c r="F717" s="29">
        <f>SUM(F718:F719)</f>
        <v>836617</v>
      </c>
      <c r="G717" s="75">
        <f>SUM(G718:G719)</f>
        <v>680855</v>
      </c>
      <c r="H717" s="173">
        <f t="shared" si="108"/>
        <v>81.38192267190362</v>
      </c>
      <c r="I717" s="29"/>
      <c r="J717" s="75"/>
      <c r="K717" s="333"/>
    </row>
    <row r="718" spans="1:11" s="31" customFormat="1" ht="21.75" customHeight="1">
      <c r="A718" s="308"/>
      <c r="B718" s="85" t="s">
        <v>149</v>
      </c>
      <c r="C718" s="19">
        <f aca="true" t="shared" si="112" ref="C718:D720">F718</f>
        <v>10000</v>
      </c>
      <c r="D718" s="56">
        <f t="shared" si="112"/>
        <v>0</v>
      </c>
      <c r="E718" s="154">
        <f t="shared" si="109"/>
        <v>0</v>
      </c>
      <c r="F718" s="19">
        <v>10000</v>
      </c>
      <c r="G718" s="56"/>
      <c r="H718" s="154">
        <f>G718/F718*100</f>
        <v>0</v>
      </c>
      <c r="I718" s="19"/>
      <c r="J718" s="56"/>
      <c r="K718" s="138"/>
    </row>
    <row r="719" spans="1:11" s="14" customFormat="1" ht="10.5" customHeight="1">
      <c r="A719" s="308"/>
      <c r="B719" s="82" t="s">
        <v>9</v>
      </c>
      <c r="C719" s="19">
        <f t="shared" si="112"/>
        <v>826617</v>
      </c>
      <c r="D719" s="56">
        <f t="shared" si="112"/>
        <v>680855</v>
      </c>
      <c r="E719" s="154">
        <f t="shared" si="109"/>
        <v>82.36644056437262</v>
      </c>
      <c r="F719" s="19">
        <v>826617</v>
      </c>
      <c r="G719" s="56">
        <v>680855</v>
      </c>
      <c r="H719" s="154">
        <f t="shared" si="108"/>
        <v>82.36644056437262</v>
      </c>
      <c r="I719" s="19"/>
      <c r="J719" s="56"/>
      <c r="K719" s="138"/>
    </row>
    <row r="720" spans="1:11" s="36" customFormat="1" ht="11.25" customHeight="1">
      <c r="A720" s="315"/>
      <c r="B720" s="113" t="s">
        <v>120</v>
      </c>
      <c r="C720" s="201">
        <f t="shared" si="112"/>
        <v>500300</v>
      </c>
      <c r="D720" s="202">
        <f t="shared" si="112"/>
        <v>418422</v>
      </c>
      <c r="E720" s="207">
        <f t="shared" si="109"/>
        <v>83.634219468319</v>
      </c>
      <c r="F720" s="201">
        <v>500300</v>
      </c>
      <c r="G720" s="202">
        <v>418422</v>
      </c>
      <c r="H720" s="207">
        <f t="shared" si="108"/>
        <v>83.634219468319</v>
      </c>
      <c r="I720" s="201"/>
      <c r="J720" s="202"/>
      <c r="K720" s="316"/>
    </row>
    <row r="721" spans="1:11" ht="11.25" customHeight="1">
      <c r="A721" s="306"/>
      <c r="B721" s="81" t="s">
        <v>5</v>
      </c>
      <c r="C721" s="12">
        <f>F721+I721</f>
        <v>3032287</v>
      </c>
      <c r="D721" s="64">
        <f>G721+J721</f>
        <v>2196503</v>
      </c>
      <c r="E721" s="175">
        <f t="shared" si="109"/>
        <v>72.43717365803435</v>
      </c>
      <c r="F721" s="12">
        <f>SUM(F722:F723)</f>
        <v>3032287</v>
      </c>
      <c r="G721" s="64">
        <f>SUM(G722:G723)</f>
        <v>2196503</v>
      </c>
      <c r="H721" s="175">
        <f t="shared" si="108"/>
        <v>72.43717365803435</v>
      </c>
      <c r="I721" s="12"/>
      <c r="J721" s="64"/>
      <c r="K721" s="142"/>
    </row>
    <row r="722" spans="1:11" s="14" customFormat="1" ht="12" customHeight="1" thickBot="1">
      <c r="A722" s="308"/>
      <c r="B722" s="82" t="s">
        <v>19</v>
      </c>
      <c r="C722" s="19">
        <f>F722</f>
        <v>3032287</v>
      </c>
      <c r="D722" s="56">
        <f>G722</f>
        <v>2196503</v>
      </c>
      <c r="E722" s="154">
        <f t="shared" si="109"/>
        <v>72.43717365803435</v>
      </c>
      <c r="F722" s="19">
        <v>3032287</v>
      </c>
      <c r="G722" s="56">
        <v>2196503</v>
      </c>
      <c r="H722" s="154">
        <f t="shared" si="108"/>
        <v>72.43717365803435</v>
      </c>
      <c r="I722" s="19"/>
      <c r="J722" s="56"/>
      <c r="K722" s="138"/>
    </row>
    <row r="723" spans="1:11" s="16" customFormat="1" ht="12.75" customHeight="1" hidden="1" thickBot="1">
      <c r="A723" s="306"/>
      <c r="B723" s="90" t="s">
        <v>20</v>
      </c>
      <c r="C723" s="19">
        <f>F723</f>
        <v>0</v>
      </c>
      <c r="D723" s="56">
        <f>G723</f>
        <v>0</v>
      </c>
      <c r="E723" s="154" t="e">
        <f t="shared" si="109"/>
        <v>#DIV/0!</v>
      </c>
      <c r="F723" s="19"/>
      <c r="G723" s="56"/>
      <c r="H723" s="154" t="e">
        <f t="shared" si="108"/>
        <v>#DIV/0!</v>
      </c>
      <c r="I723" s="19"/>
      <c r="J723" s="56"/>
      <c r="K723" s="138"/>
    </row>
    <row r="724" spans="1:11" s="11" customFormat="1" ht="55.5" customHeight="1" thickBot="1" thickTop="1">
      <c r="A724" s="311">
        <v>921</v>
      </c>
      <c r="B724" s="80" t="s">
        <v>121</v>
      </c>
      <c r="C724" s="10">
        <f aca="true" t="shared" si="113" ref="C724:D726">F724+I724</f>
        <v>22372761</v>
      </c>
      <c r="D724" s="54">
        <f t="shared" si="113"/>
        <v>22142676</v>
      </c>
      <c r="E724" s="152">
        <f t="shared" si="109"/>
        <v>98.97158424031794</v>
      </c>
      <c r="F724" s="10">
        <f>F725+F732</f>
        <v>22297761</v>
      </c>
      <c r="G724" s="54">
        <f>G725+G732</f>
        <v>22067676</v>
      </c>
      <c r="H724" s="152">
        <f t="shared" si="108"/>
        <v>98.96812509560937</v>
      </c>
      <c r="I724" s="10">
        <f>I725</f>
        <v>75000</v>
      </c>
      <c r="J724" s="54">
        <f>J725</f>
        <v>75000</v>
      </c>
      <c r="K724" s="137">
        <f>J724/I724*100</f>
        <v>100</v>
      </c>
    </row>
    <row r="725" spans="1:11" s="11" customFormat="1" ht="11.25" customHeight="1" thickTop="1">
      <c r="A725" s="317"/>
      <c r="B725" s="112" t="s">
        <v>44</v>
      </c>
      <c r="C725" s="24">
        <f t="shared" si="113"/>
        <v>15398879</v>
      </c>
      <c r="D725" s="60">
        <f t="shared" si="113"/>
        <v>15272265</v>
      </c>
      <c r="E725" s="147">
        <f t="shared" si="109"/>
        <v>99.17777131699003</v>
      </c>
      <c r="F725" s="24">
        <f>SUM(F726:F729)</f>
        <v>15323879</v>
      </c>
      <c r="G725" s="60">
        <f>SUM(G726:G729)</f>
        <v>15197265</v>
      </c>
      <c r="H725" s="147">
        <f t="shared" si="108"/>
        <v>99.1737470649566</v>
      </c>
      <c r="I725" s="195">
        <f>I727+I729</f>
        <v>75000</v>
      </c>
      <c r="J725" s="71">
        <f>J727+J729</f>
        <v>75000</v>
      </c>
      <c r="K725" s="314">
        <f>J725/I725*100</f>
        <v>100</v>
      </c>
    </row>
    <row r="726" spans="1:11" s="11" customFormat="1" ht="24" customHeight="1">
      <c r="A726" s="317"/>
      <c r="B726" s="85" t="s">
        <v>149</v>
      </c>
      <c r="C726" s="19">
        <f t="shared" si="113"/>
        <v>55400</v>
      </c>
      <c r="D726" s="56">
        <f t="shared" si="113"/>
        <v>54370</v>
      </c>
      <c r="E726" s="154">
        <f t="shared" si="109"/>
        <v>98.14079422382672</v>
      </c>
      <c r="F726" s="19">
        <f>F739+F791+F798</f>
        <v>55400</v>
      </c>
      <c r="G726" s="56">
        <f>G739+G791+G798</f>
        <v>54370</v>
      </c>
      <c r="H726" s="154">
        <f t="shared" si="108"/>
        <v>98.14079422382672</v>
      </c>
      <c r="I726" s="195"/>
      <c r="J726" s="60"/>
      <c r="K726" s="314"/>
    </row>
    <row r="727" spans="1:11" s="25" customFormat="1" ht="11.25" customHeight="1">
      <c r="A727" s="321"/>
      <c r="B727" s="85" t="s">
        <v>28</v>
      </c>
      <c r="C727" s="19">
        <f aca="true" t="shared" si="114" ref="C727:D737">F727+I727</f>
        <v>14416750</v>
      </c>
      <c r="D727" s="56">
        <f t="shared" si="114"/>
        <v>14404373</v>
      </c>
      <c r="E727" s="154">
        <f t="shared" si="109"/>
        <v>99.91414847313021</v>
      </c>
      <c r="F727" s="19">
        <f>F740+F744+F753+F764+F773+F782</f>
        <v>14346750</v>
      </c>
      <c r="G727" s="56">
        <f>G740+G744+G753+G764+G773+G782</f>
        <v>14334373</v>
      </c>
      <c r="H727" s="154">
        <f t="shared" si="108"/>
        <v>99.91372959032535</v>
      </c>
      <c r="I727" s="196">
        <f>I782</f>
        <v>70000</v>
      </c>
      <c r="J727" s="56">
        <f>J782</f>
        <v>70000</v>
      </c>
      <c r="K727" s="138"/>
    </row>
    <row r="728" spans="1:11" s="36" customFormat="1" ht="38.25" customHeight="1">
      <c r="A728" s="315"/>
      <c r="B728" s="102" t="s">
        <v>169</v>
      </c>
      <c r="C728" s="244">
        <f t="shared" si="114"/>
        <v>70000</v>
      </c>
      <c r="D728" s="245">
        <f t="shared" si="114"/>
        <v>70000</v>
      </c>
      <c r="E728" s="246">
        <f t="shared" si="109"/>
        <v>100</v>
      </c>
      <c r="F728" s="247"/>
      <c r="G728" s="245"/>
      <c r="H728" s="246"/>
      <c r="I728" s="247">
        <f>I783</f>
        <v>70000</v>
      </c>
      <c r="J728" s="245">
        <f>J783</f>
        <v>70000</v>
      </c>
      <c r="K728" s="316"/>
    </row>
    <row r="729" spans="1:11" s="25" customFormat="1" ht="11.25" customHeight="1">
      <c r="A729" s="321"/>
      <c r="B729" s="82" t="s">
        <v>9</v>
      </c>
      <c r="C729" s="19">
        <f t="shared" si="114"/>
        <v>926729</v>
      </c>
      <c r="D729" s="56">
        <f t="shared" si="114"/>
        <v>813522</v>
      </c>
      <c r="E729" s="154">
        <f t="shared" si="109"/>
        <v>87.7842389738532</v>
      </c>
      <c r="F729" s="19">
        <f>F741+F754+F792+F799+F745</f>
        <v>921729</v>
      </c>
      <c r="G729" s="56">
        <f>G741+G754+G792+G799+G745</f>
        <v>808522</v>
      </c>
      <c r="H729" s="154">
        <f t="shared" si="108"/>
        <v>87.71797350414275</v>
      </c>
      <c r="I729" s="196">
        <f>I754</f>
        <v>5000</v>
      </c>
      <c r="J729" s="56">
        <f>J754</f>
        <v>5000</v>
      </c>
      <c r="K729" s="138">
        <f>J729/I729*100</f>
        <v>100</v>
      </c>
    </row>
    <row r="730" spans="1:11" s="36" customFormat="1" ht="39" customHeight="1">
      <c r="A730" s="315"/>
      <c r="B730" s="102" t="s">
        <v>169</v>
      </c>
      <c r="C730" s="244">
        <f t="shared" si="114"/>
        <v>5000</v>
      </c>
      <c r="D730" s="245">
        <f t="shared" si="114"/>
        <v>5000</v>
      </c>
      <c r="E730" s="246">
        <f t="shared" si="109"/>
        <v>100</v>
      </c>
      <c r="F730" s="247"/>
      <c r="G730" s="245"/>
      <c r="H730" s="246"/>
      <c r="I730" s="247">
        <f>I755</f>
        <v>5000</v>
      </c>
      <c r="J730" s="245">
        <f>J755</f>
        <v>5000</v>
      </c>
      <c r="K730" s="316"/>
    </row>
    <row r="731" spans="1:11" s="208" customFormat="1" ht="12" customHeight="1">
      <c r="A731" s="320"/>
      <c r="B731" s="206" t="s">
        <v>17</v>
      </c>
      <c r="C731" s="201">
        <f t="shared" si="114"/>
        <v>609418</v>
      </c>
      <c r="D731" s="202">
        <f t="shared" si="114"/>
        <v>593419</v>
      </c>
      <c r="E731" s="207">
        <f t="shared" si="109"/>
        <v>97.37470832827387</v>
      </c>
      <c r="F731" s="201">
        <f>F793+F746</f>
        <v>609418</v>
      </c>
      <c r="G731" s="202">
        <f>G793+G746</f>
        <v>593419</v>
      </c>
      <c r="H731" s="207">
        <f t="shared" si="108"/>
        <v>97.37470832827387</v>
      </c>
      <c r="I731" s="201"/>
      <c r="J731" s="202"/>
      <c r="K731" s="316"/>
    </row>
    <row r="732" spans="1:11" s="11" customFormat="1" ht="12.75" customHeight="1">
      <c r="A732" s="317"/>
      <c r="B732" s="87" t="s">
        <v>5</v>
      </c>
      <c r="C732" s="24">
        <f t="shared" si="114"/>
        <v>6973882</v>
      </c>
      <c r="D732" s="60">
        <f t="shared" si="114"/>
        <v>6870411</v>
      </c>
      <c r="E732" s="147">
        <f t="shared" si="109"/>
        <v>98.51630698655354</v>
      </c>
      <c r="F732" s="24">
        <f>F733+F735</f>
        <v>6973882</v>
      </c>
      <c r="G732" s="60">
        <f>G733+G735</f>
        <v>6870411</v>
      </c>
      <c r="H732" s="147">
        <f t="shared" si="108"/>
        <v>98.51630698655354</v>
      </c>
      <c r="I732" s="24"/>
      <c r="J732" s="60"/>
      <c r="K732" s="314"/>
    </row>
    <row r="733" spans="1:11" s="31" customFormat="1" ht="11.25" customHeight="1">
      <c r="A733" s="319"/>
      <c r="B733" s="82" t="s">
        <v>19</v>
      </c>
      <c r="C733" s="19">
        <f t="shared" si="114"/>
        <v>6654582</v>
      </c>
      <c r="D733" s="56">
        <f t="shared" si="114"/>
        <v>6601111</v>
      </c>
      <c r="E733" s="154">
        <f t="shared" si="109"/>
        <v>99.1964784564981</v>
      </c>
      <c r="F733" s="19">
        <f>F748+F776+F785+F767+F757</f>
        <v>6654582</v>
      </c>
      <c r="G733" s="56">
        <f>G748+G776+G785+G767+G757</f>
        <v>6601111</v>
      </c>
      <c r="H733" s="154">
        <f t="shared" si="108"/>
        <v>99.1964784564981</v>
      </c>
      <c r="I733" s="19"/>
      <c r="J733" s="56"/>
      <c r="K733" s="138"/>
    </row>
    <row r="734" spans="1:11" s="16" customFormat="1" ht="12" customHeight="1">
      <c r="A734" s="313"/>
      <c r="B734" s="81" t="s">
        <v>32</v>
      </c>
      <c r="C734" s="17">
        <f t="shared" si="114"/>
        <v>383000</v>
      </c>
      <c r="D734" s="55">
        <f t="shared" si="114"/>
        <v>383000</v>
      </c>
      <c r="E734" s="144">
        <f t="shared" si="109"/>
        <v>100</v>
      </c>
      <c r="F734" s="17">
        <f>F768+F777+F786</f>
        <v>383000</v>
      </c>
      <c r="G734" s="55">
        <f>G768+G777+G786</f>
        <v>383000</v>
      </c>
      <c r="H734" s="144">
        <f t="shared" si="108"/>
        <v>100</v>
      </c>
      <c r="I734" s="17"/>
      <c r="J734" s="55"/>
      <c r="K734" s="307"/>
    </row>
    <row r="735" spans="1:11" s="16" customFormat="1" ht="12" customHeight="1">
      <c r="A735" s="313"/>
      <c r="B735" s="82" t="s">
        <v>6</v>
      </c>
      <c r="C735" s="19">
        <f t="shared" si="114"/>
        <v>319300</v>
      </c>
      <c r="D735" s="56">
        <f t="shared" si="114"/>
        <v>269300</v>
      </c>
      <c r="E735" s="154">
        <f t="shared" si="109"/>
        <v>84.34074538051989</v>
      </c>
      <c r="F735" s="19">
        <f>F749+F758+F769+F778+F787</f>
        <v>319300</v>
      </c>
      <c r="G735" s="56">
        <f>G749+G758+G769+G778+G787</f>
        <v>269300</v>
      </c>
      <c r="H735" s="154">
        <f t="shared" si="108"/>
        <v>84.34074538051989</v>
      </c>
      <c r="I735" s="17"/>
      <c r="J735" s="55"/>
      <c r="K735" s="307"/>
    </row>
    <row r="736" spans="1:11" s="208" customFormat="1" ht="12" customHeight="1">
      <c r="A736" s="371"/>
      <c r="B736" s="223" t="s">
        <v>32</v>
      </c>
      <c r="C736" s="213">
        <f t="shared" si="114"/>
        <v>319300</v>
      </c>
      <c r="D736" s="214">
        <f t="shared" si="114"/>
        <v>269300</v>
      </c>
      <c r="E736" s="215">
        <f t="shared" si="109"/>
        <v>84.34074538051989</v>
      </c>
      <c r="F736" s="213">
        <f>F770+F779+F788+F750+F759</f>
        <v>319300</v>
      </c>
      <c r="G736" s="214">
        <f>G770+G779+G788+G750+G759</f>
        <v>269300</v>
      </c>
      <c r="H736" s="215">
        <f t="shared" si="108"/>
        <v>84.34074538051989</v>
      </c>
      <c r="I736" s="213"/>
      <c r="J736" s="214"/>
      <c r="K736" s="330"/>
    </row>
    <row r="737" spans="1:11" ht="25.5" customHeight="1">
      <c r="A737" s="324">
        <v>92105</v>
      </c>
      <c r="B737" s="96" t="s">
        <v>122</v>
      </c>
      <c r="C737" s="32">
        <f t="shared" si="114"/>
        <v>506600</v>
      </c>
      <c r="D737" s="66">
        <f t="shared" si="114"/>
        <v>407533</v>
      </c>
      <c r="E737" s="148">
        <f t="shared" si="109"/>
        <v>80.44472956968022</v>
      </c>
      <c r="F737" s="32">
        <f>F738</f>
        <v>506600</v>
      </c>
      <c r="G737" s="66">
        <f>G738</f>
        <v>407533</v>
      </c>
      <c r="H737" s="148">
        <f t="shared" si="108"/>
        <v>80.44472956968022</v>
      </c>
      <c r="I737" s="32"/>
      <c r="J737" s="66"/>
      <c r="K737" s="143"/>
    </row>
    <row r="738" spans="1:11" ht="12.75">
      <c r="A738" s="332"/>
      <c r="B738" s="93" t="s">
        <v>44</v>
      </c>
      <c r="C738" s="12">
        <f>F738+I738</f>
        <v>506600</v>
      </c>
      <c r="D738" s="64">
        <f>G738+J738</f>
        <v>407533</v>
      </c>
      <c r="E738" s="173">
        <f t="shared" si="109"/>
        <v>80.44472956968022</v>
      </c>
      <c r="F738" s="12">
        <f>SUM(F739:F741)</f>
        <v>506600</v>
      </c>
      <c r="G738" s="64">
        <f>SUM(G739:G741)</f>
        <v>407533</v>
      </c>
      <c r="H738" s="173">
        <f t="shared" si="108"/>
        <v>80.44472956968022</v>
      </c>
      <c r="I738" s="12"/>
      <c r="J738" s="64"/>
      <c r="K738" s="142"/>
    </row>
    <row r="739" spans="1:11" ht="24">
      <c r="A739" s="327"/>
      <c r="B739" s="91" t="s">
        <v>149</v>
      </c>
      <c r="C739" s="28">
        <f aca="true" t="shared" si="115" ref="C739:D741">F739</f>
        <v>26900</v>
      </c>
      <c r="D739" s="62">
        <f t="shared" si="115"/>
        <v>25870</v>
      </c>
      <c r="E739" s="155">
        <f t="shared" si="109"/>
        <v>96.17100371747212</v>
      </c>
      <c r="F739" s="28">
        <v>26900</v>
      </c>
      <c r="G739" s="62">
        <v>25870</v>
      </c>
      <c r="H739" s="155">
        <f t="shared" si="108"/>
        <v>96.17100371747212</v>
      </c>
      <c r="I739" s="298"/>
      <c r="J739" s="299"/>
      <c r="K739" s="372"/>
    </row>
    <row r="740" spans="1:11" s="14" customFormat="1" ht="12">
      <c r="A740" s="308"/>
      <c r="B740" s="85" t="s">
        <v>28</v>
      </c>
      <c r="C740" s="19">
        <f t="shared" si="115"/>
        <v>210000</v>
      </c>
      <c r="D740" s="56">
        <f t="shared" si="115"/>
        <v>208200</v>
      </c>
      <c r="E740" s="154">
        <f t="shared" si="109"/>
        <v>99.14285714285714</v>
      </c>
      <c r="F740" s="19">
        <v>210000</v>
      </c>
      <c r="G740" s="56">
        <v>208200</v>
      </c>
      <c r="H740" s="154">
        <f t="shared" si="108"/>
        <v>99.14285714285714</v>
      </c>
      <c r="I740" s="19"/>
      <c r="J740" s="56"/>
      <c r="K740" s="138"/>
    </row>
    <row r="741" spans="1:11" s="14" customFormat="1" ht="12">
      <c r="A741" s="308"/>
      <c r="B741" s="82" t="s">
        <v>9</v>
      </c>
      <c r="C741" s="19">
        <f t="shared" si="115"/>
        <v>269700</v>
      </c>
      <c r="D741" s="56">
        <f t="shared" si="115"/>
        <v>173463</v>
      </c>
      <c r="E741" s="155">
        <f t="shared" si="109"/>
        <v>64.31701890989989</v>
      </c>
      <c r="F741" s="19">
        <v>269700</v>
      </c>
      <c r="G741" s="56">
        <v>173463</v>
      </c>
      <c r="H741" s="155">
        <f t="shared" si="108"/>
        <v>64.31701890989989</v>
      </c>
      <c r="I741" s="19"/>
      <c r="J741" s="56"/>
      <c r="K741" s="138"/>
    </row>
    <row r="742" spans="1:11" ht="12" customHeight="1">
      <c r="A742" s="312">
        <v>92106</v>
      </c>
      <c r="B742" s="97" t="s">
        <v>145</v>
      </c>
      <c r="C742" s="20">
        <f>F742+I742</f>
        <v>8306600</v>
      </c>
      <c r="D742" s="58">
        <f>G742+J742</f>
        <v>8261979</v>
      </c>
      <c r="E742" s="150">
        <f t="shared" si="109"/>
        <v>99.4628247417716</v>
      </c>
      <c r="F742" s="20">
        <f>F743+F747</f>
        <v>8306600</v>
      </c>
      <c r="G742" s="58">
        <f>G743+G747</f>
        <v>8261979</v>
      </c>
      <c r="H742" s="150">
        <f t="shared" si="108"/>
        <v>99.4628247417716</v>
      </c>
      <c r="I742" s="20"/>
      <c r="J742" s="58"/>
      <c r="K742" s="140"/>
    </row>
    <row r="743" spans="1:11" ht="12.75">
      <c r="A743" s="332"/>
      <c r="B743" s="101" t="s">
        <v>44</v>
      </c>
      <c r="C743" s="29">
        <f>F743+I743</f>
        <v>2565818</v>
      </c>
      <c r="D743" s="75">
        <f>G743+J743</f>
        <v>2565818</v>
      </c>
      <c r="E743" s="173">
        <f t="shared" si="109"/>
        <v>100</v>
      </c>
      <c r="F743" s="29">
        <f>SUM(F744:F745)</f>
        <v>2565818</v>
      </c>
      <c r="G743" s="75">
        <f>SUM(G744:G745)</f>
        <v>2565818</v>
      </c>
      <c r="H743" s="173">
        <f aca="true" t="shared" si="116" ref="H743:H813">G743/F743*100</f>
        <v>100</v>
      </c>
      <c r="I743" s="38"/>
      <c r="J743" s="63"/>
      <c r="K743" s="345"/>
    </row>
    <row r="744" spans="1:11" s="14" customFormat="1" ht="12">
      <c r="A744" s="308"/>
      <c r="B744" s="82" t="s">
        <v>28</v>
      </c>
      <c r="C744" s="19">
        <f>F744</f>
        <v>2557400</v>
      </c>
      <c r="D744" s="56">
        <f>G744</f>
        <v>2557400</v>
      </c>
      <c r="E744" s="154">
        <f t="shared" si="109"/>
        <v>100</v>
      </c>
      <c r="F744" s="19">
        <v>2557400</v>
      </c>
      <c r="G744" s="56">
        <v>2557400</v>
      </c>
      <c r="H744" s="154">
        <f t="shared" si="116"/>
        <v>100</v>
      </c>
      <c r="I744" s="19"/>
      <c r="J744" s="56"/>
      <c r="K744" s="138"/>
    </row>
    <row r="745" spans="1:11" s="14" customFormat="1" ht="12">
      <c r="A745" s="308"/>
      <c r="B745" s="82" t="s">
        <v>9</v>
      </c>
      <c r="C745" s="19">
        <f>F745</f>
        <v>8418</v>
      </c>
      <c r="D745" s="56">
        <f>G745</f>
        <v>8418</v>
      </c>
      <c r="E745" s="154">
        <f>D745/C745*100</f>
        <v>100</v>
      </c>
      <c r="F745" s="19">
        <v>8418</v>
      </c>
      <c r="G745" s="56">
        <v>8418</v>
      </c>
      <c r="H745" s="154">
        <f t="shared" si="116"/>
        <v>100</v>
      </c>
      <c r="I745" s="19"/>
      <c r="J745" s="56"/>
      <c r="K745" s="138"/>
    </row>
    <row r="746" spans="1:11" s="36" customFormat="1" ht="11.25">
      <c r="A746" s="315"/>
      <c r="B746" s="206" t="s">
        <v>17</v>
      </c>
      <c r="C746" s="201">
        <f>F746+I746</f>
        <v>8418</v>
      </c>
      <c r="D746" s="202">
        <f>G746+J746</f>
        <v>8418</v>
      </c>
      <c r="E746" s="207">
        <f aca="true" t="shared" si="117" ref="E746:E814">D746/C746*100</f>
        <v>100</v>
      </c>
      <c r="F746" s="201">
        <v>8418</v>
      </c>
      <c r="G746" s="202">
        <v>8418</v>
      </c>
      <c r="H746" s="207">
        <f t="shared" si="116"/>
        <v>100</v>
      </c>
      <c r="I746" s="201"/>
      <c r="J746" s="202"/>
      <c r="K746" s="316"/>
    </row>
    <row r="747" spans="1:11" s="14" customFormat="1" ht="12.75">
      <c r="A747" s="306"/>
      <c r="B747" s="81" t="s">
        <v>5</v>
      </c>
      <c r="C747" s="12">
        <f aca="true" t="shared" si="118" ref="C747:D750">F747</f>
        <v>5740782</v>
      </c>
      <c r="D747" s="64">
        <f t="shared" si="118"/>
        <v>5696161</v>
      </c>
      <c r="E747" s="175">
        <f t="shared" si="117"/>
        <v>99.22273655400954</v>
      </c>
      <c r="F747" s="12">
        <f>SUM(F748:F749)</f>
        <v>5740782</v>
      </c>
      <c r="G747" s="64">
        <f>SUM(G748:G749)</f>
        <v>5696161</v>
      </c>
      <c r="H747" s="175">
        <f t="shared" si="116"/>
        <v>99.22273655400954</v>
      </c>
      <c r="I747" s="12"/>
      <c r="J747" s="64"/>
      <c r="K747" s="142"/>
    </row>
    <row r="748" spans="1:11" s="14" customFormat="1" ht="12">
      <c r="A748" s="308"/>
      <c r="B748" s="82" t="s">
        <v>19</v>
      </c>
      <c r="C748" s="19">
        <f t="shared" si="118"/>
        <v>5731582</v>
      </c>
      <c r="D748" s="56">
        <f t="shared" si="118"/>
        <v>5686961</v>
      </c>
      <c r="E748" s="154">
        <f t="shared" si="117"/>
        <v>99.22148893621342</v>
      </c>
      <c r="F748" s="19">
        <v>5731582</v>
      </c>
      <c r="G748" s="56">
        <v>5686961</v>
      </c>
      <c r="H748" s="154">
        <f t="shared" si="116"/>
        <v>99.22148893621342</v>
      </c>
      <c r="I748" s="19"/>
      <c r="J748" s="56"/>
      <c r="K748" s="138"/>
    </row>
    <row r="749" spans="1:11" s="14" customFormat="1" ht="10.5" customHeight="1">
      <c r="A749" s="308"/>
      <c r="B749" s="82" t="s">
        <v>6</v>
      </c>
      <c r="C749" s="19">
        <f t="shared" si="118"/>
        <v>9200</v>
      </c>
      <c r="D749" s="56">
        <f t="shared" si="118"/>
        <v>9200</v>
      </c>
      <c r="E749" s="154">
        <f t="shared" si="117"/>
        <v>100</v>
      </c>
      <c r="F749" s="19">
        <v>9200</v>
      </c>
      <c r="G749" s="56">
        <v>9200</v>
      </c>
      <c r="H749" s="154">
        <f t="shared" si="116"/>
        <v>100</v>
      </c>
      <c r="I749" s="19"/>
      <c r="J749" s="56"/>
      <c r="K749" s="138"/>
    </row>
    <row r="750" spans="1:11" s="36" customFormat="1" ht="11.25">
      <c r="A750" s="329"/>
      <c r="B750" s="113" t="s">
        <v>32</v>
      </c>
      <c r="C750" s="220">
        <f t="shared" si="118"/>
        <v>9200</v>
      </c>
      <c r="D750" s="221">
        <f t="shared" si="118"/>
        <v>9200</v>
      </c>
      <c r="E750" s="215">
        <f t="shared" si="117"/>
        <v>100</v>
      </c>
      <c r="F750" s="220">
        <v>9200</v>
      </c>
      <c r="G750" s="221">
        <v>9200</v>
      </c>
      <c r="H750" s="215">
        <f t="shared" si="116"/>
        <v>100</v>
      </c>
      <c r="I750" s="213"/>
      <c r="J750" s="214"/>
      <c r="K750" s="330"/>
    </row>
    <row r="751" spans="1:11" ht="22.5" customHeight="1">
      <c r="A751" s="312">
        <v>92108</v>
      </c>
      <c r="B751" s="97" t="s">
        <v>123</v>
      </c>
      <c r="C751" s="20">
        <f aca="true" t="shared" si="119" ref="C751:C761">F751+I751</f>
        <v>3052600</v>
      </c>
      <c r="D751" s="58">
        <f aca="true" t="shared" si="120" ref="D751:D761">G751+J751</f>
        <v>3045814</v>
      </c>
      <c r="E751" s="150">
        <f t="shared" si="117"/>
        <v>99.77769770032103</v>
      </c>
      <c r="F751" s="20">
        <f>F752+F756</f>
        <v>3047600</v>
      </c>
      <c r="G751" s="58">
        <f>G752+G756</f>
        <v>3040814</v>
      </c>
      <c r="H751" s="150">
        <f t="shared" si="116"/>
        <v>99.77733298333115</v>
      </c>
      <c r="I751" s="20">
        <f>I752</f>
        <v>5000</v>
      </c>
      <c r="J751" s="58">
        <f>J752</f>
        <v>5000</v>
      </c>
      <c r="K751" s="140">
        <f>J751/I751*100</f>
        <v>100</v>
      </c>
    </row>
    <row r="752" spans="1:11" ht="12.75">
      <c r="A752" s="306"/>
      <c r="B752" s="81" t="s">
        <v>44</v>
      </c>
      <c r="C752" s="12">
        <f t="shared" si="119"/>
        <v>2942600</v>
      </c>
      <c r="D752" s="64">
        <f t="shared" si="120"/>
        <v>2942600</v>
      </c>
      <c r="E752" s="173">
        <f t="shared" si="117"/>
        <v>100</v>
      </c>
      <c r="F752" s="12">
        <f>F753</f>
        <v>2937600</v>
      </c>
      <c r="G752" s="64">
        <f>G753</f>
        <v>2937600</v>
      </c>
      <c r="H752" s="173">
        <f t="shared" si="116"/>
        <v>100</v>
      </c>
      <c r="I752" s="12">
        <f>I754</f>
        <v>5000</v>
      </c>
      <c r="J752" s="64">
        <f>J754</f>
        <v>5000</v>
      </c>
      <c r="K752" s="142">
        <f>J752/I752*100</f>
        <v>100</v>
      </c>
    </row>
    <row r="753" spans="1:11" s="14" customFormat="1" ht="11.25" customHeight="1">
      <c r="A753" s="308"/>
      <c r="B753" s="82" t="s">
        <v>28</v>
      </c>
      <c r="C753" s="19">
        <f t="shared" si="119"/>
        <v>2937600</v>
      </c>
      <c r="D753" s="56">
        <f t="shared" si="120"/>
        <v>2937600</v>
      </c>
      <c r="E753" s="154">
        <f t="shared" si="117"/>
        <v>100</v>
      </c>
      <c r="F753" s="19">
        <v>2937600</v>
      </c>
      <c r="G753" s="56">
        <v>2937600</v>
      </c>
      <c r="H753" s="154">
        <f t="shared" si="116"/>
        <v>100</v>
      </c>
      <c r="I753" s="19"/>
      <c r="J753" s="56"/>
      <c r="K753" s="138"/>
    </row>
    <row r="754" spans="1:11" s="14" customFormat="1" ht="9" customHeight="1">
      <c r="A754" s="308"/>
      <c r="B754" s="82" t="s">
        <v>9</v>
      </c>
      <c r="C754" s="19">
        <f t="shared" si="119"/>
        <v>5000</v>
      </c>
      <c r="D754" s="56">
        <f t="shared" si="120"/>
        <v>5000</v>
      </c>
      <c r="E754" s="154">
        <f t="shared" si="117"/>
        <v>100</v>
      </c>
      <c r="F754" s="19"/>
      <c r="G754" s="56"/>
      <c r="H754" s="154"/>
      <c r="I754" s="19">
        <v>5000</v>
      </c>
      <c r="J754" s="56">
        <v>5000</v>
      </c>
      <c r="K754" s="138">
        <f>J754/I754*100</f>
        <v>100</v>
      </c>
    </row>
    <row r="755" spans="1:11" s="36" customFormat="1" ht="37.5" customHeight="1">
      <c r="A755" s="315"/>
      <c r="B755" s="81" t="s">
        <v>169</v>
      </c>
      <c r="C755" s="201">
        <f t="shared" si="119"/>
        <v>5000</v>
      </c>
      <c r="D755" s="202">
        <f t="shared" si="120"/>
        <v>5000</v>
      </c>
      <c r="E755" s="207">
        <f t="shared" si="117"/>
        <v>100</v>
      </c>
      <c r="F755" s="226"/>
      <c r="G755" s="202"/>
      <c r="H755" s="207"/>
      <c r="I755" s="201">
        <v>5000</v>
      </c>
      <c r="J755" s="202">
        <v>5000</v>
      </c>
      <c r="K755" s="316"/>
    </row>
    <row r="756" spans="1:11" s="14" customFormat="1" ht="12.75">
      <c r="A756" s="308"/>
      <c r="B756" s="81" t="s">
        <v>5</v>
      </c>
      <c r="C756" s="12">
        <f t="shared" si="119"/>
        <v>110000</v>
      </c>
      <c r="D756" s="64">
        <f t="shared" si="120"/>
        <v>103214</v>
      </c>
      <c r="E756" s="175">
        <f t="shared" si="117"/>
        <v>93.83090909090909</v>
      </c>
      <c r="F756" s="12">
        <f>SUM(F757:F758)</f>
        <v>110000</v>
      </c>
      <c r="G756" s="64">
        <f>SUM(G757:G758)</f>
        <v>103214</v>
      </c>
      <c r="H756" s="175">
        <f t="shared" si="116"/>
        <v>93.83090909090909</v>
      </c>
      <c r="I756" s="13"/>
      <c r="J756" s="65"/>
      <c r="K756" s="373"/>
    </row>
    <row r="757" spans="1:11" s="14" customFormat="1" ht="12">
      <c r="A757" s="308"/>
      <c r="B757" s="82" t="s">
        <v>19</v>
      </c>
      <c r="C757" s="19">
        <f>F757</f>
        <v>10000</v>
      </c>
      <c r="D757" s="56">
        <f>G757</f>
        <v>3214</v>
      </c>
      <c r="E757" s="154">
        <f>D757/C757*100</f>
        <v>32.14</v>
      </c>
      <c r="F757" s="19">
        <v>10000</v>
      </c>
      <c r="G757" s="56">
        <v>3214</v>
      </c>
      <c r="H757" s="154">
        <f>G757/F757*100</f>
        <v>32.14</v>
      </c>
      <c r="I757" s="19"/>
      <c r="J757" s="56"/>
      <c r="K757" s="138"/>
    </row>
    <row r="758" spans="1:11" s="14" customFormat="1" ht="12">
      <c r="A758" s="308"/>
      <c r="B758" s="82" t="s">
        <v>6</v>
      </c>
      <c r="C758" s="19">
        <f t="shared" si="119"/>
        <v>100000</v>
      </c>
      <c r="D758" s="56">
        <f t="shared" si="120"/>
        <v>100000</v>
      </c>
      <c r="E758" s="154">
        <f t="shared" si="117"/>
        <v>100</v>
      </c>
      <c r="F758" s="19">
        <v>100000</v>
      </c>
      <c r="G758" s="56">
        <v>100000</v>
      </c>
      <c r="H758" s="154">
        <f t="shared" si="116"/>
        <v>100</v>
      </c>
      <c r="I758" s="19"/>
      <c r="J758" s="56"/>
      <c r="K758" s="138"/>
    </row>
    <row r="759" spans="1:11" s="36" customFormat="1" ht="11.25">
      <c r="A759" s="315"/>
      <c r="B759" s="113" t="s">
        <v>32</v>
      </c>
      <c r="C759" s="201">
        <f t="shared" si="119"/>
        <v>100000</v>
      </c>
      <c r="D759" s="202">
        <f t="shared" si="120"/>
        <v>100000</v>
      </c>
      <c r="E759" s="199">
        <f t="shared" si="117"/>
        <v>100</v>
      </c>
      <c r="F759" s="201">
        <v>100000</v>
      </c>
      <c r="G759" s="202">
        <v>100000</v>
      </c>
      <c r="H759" s="199">
        <f t="shared" si="116"/>
        <v>100</v>
      </c>
      <c r="I759" s="201"/>
      <c r="J759" s="202"/>
      <c r="K759" s="316"/>
    </row>
    <row r="760" spans="1:11" ht="25.5" customHeight="1">
      <c r="A760" s="312">
        <v>92109</v>
      </c>
      <c r="B760" s="97" t="s">
        <v>124</v>
      </c>
      <c r="C760" s="20">
        <f t="shared" si="119"/>
        <v>2881800</v>
      </c>
      <c r="D760" s="58">
        <f t="shared" si="120"/>
        <v>2880447</v>
      </c>
      <c r="E760" s="150">
        <f t="shared" si="117"/>
        <v>99.95305017697272</v>
      </c>
      <c r="F760" s="20">
        <f>F761+F766</f>
        <v>2881800</v>
      </c>
      <c r="G760" s="58">
        <f>G761+G766</f>
        <v>2880447</v>
      </c>
      <c r="H760" s="150">
        <f t="shared" si="116"/>
        <v>99.95305017697272</v>
      </c>
      <c r="I760" s="20"/>
      <c r="J760" s="58"/>
      <c r="K760" s="140"/>
    </row>
    <row r="761" spans="1:11" ht="11.25" customHeight="1">
      <c r="A761" s="332"/>
      <c r="B761" s="93" t="s">
        <v>44</v>
      </c>
      <c r="C761" s="29">
        <f t="shared" si="119"/>
        <v>2881800</v>
      </c>
      <c r="D761" s="75">
        <f t="shared" si="120"/>
        <v>2880447</v>
      </c>
      <c r="E761" s="173">
        <f t="shared" si="117"/>
        <v>99.95305017697272</v>
      </c>
      <c r="F761" s="12">
        <f>F764</f>
        <v>2881800</v>
      </c>
      <c r="G761" s="64">
        <f>G764</f>
        <v>2880447</v>
      </c>
      <c r="H761" s="173">
        <f t="shared" si="116"/>
        <v>99.95305017697272</v>
      </c>
      <c r="I761" s="12"/>
      <c r="J761" s="64"/>
      <c r="K761" s="142"/>
    </row>
    <row r="762" spans="1:11" s="14" customFormat="1" ht="12" customHeight="1" hidden="1">
      <c r="A762" s="308"/>
      <c r="B762" s="82" t="s">
        <v>30</v>
      </c>
      <c r="C762" s="19" t="e">
        <f>SUM(F762:I762)</f>
        <v>#REF!</v>
      </c>
      <c r="D762" s="56" t="e">
        <f>SUM(G762:J762)</f>
        <v>#REF!</v>
      </c>
      <c r="E762" s="154" t="e">
        <f t="shared" si="117"/>
        <v>#REF!</v>
      </c>
      <c r="F762" s="19" t="e">
        <f>#REF!+#REF!</f>
        <v>#REF!</v>
      </c>
      <c r="G762" s="56"/>
      <c r="H762" s="154" t="e">
        <f t="shared" si="116"/>
        <v>#REF!</v>
      </c>
      <c r="I762" s="19"/>
      <c r="J762" s="56"/>
      <c r="K762" s="138"/>
    </row>
    <row r="763" spans="1:11" s="14" customFormat="1" ht="13.5" customHeight="1" hidden="1">
      <c r="A763" s="308"/>
      <c r="B763" s="82" t="s">
        <v>31</v>
      </c>
      <c r="C763" s="19"/>
      <c r="D763" s="56"/>
      <c r="E763" s="154" t="e">
        <f t="shared" si="117"/>
        <v>#DIV/0!</v>
      </c>
      <c r="F763" s="19"/>
      <c r="G763" s="56"/>
      <c r="H763" s="154" t="e">
        <f t="shared" si="116"/>
        <v>#DIV/0!</v>
      </c>
      <c r="I763" s="19"/>
      <c r="J763" s="56"/>
      <c r="K763" s="138"/>
    </row>
    <row r="764" spans="1:11" s="14" customFormat="1" ht="10.5" customHeight="1">
      <c r="A764" s="308"/>
      <c r="B764" s="85" t="s">
        <v>28</v>
      </c>
      <c r="C764" s="19">
        <f aca="true" t="shared" si="121" ref="C764:C772">F764+I764</f>
        <v>2881800</v>
      </c>
      <c r="D764" s="56">
        <f aca="true" t="shared" si="122" ref="D764:D772">G764+J764</f>
        <v>2880447</v>
      </c>
      <c r="E764" s="154">
        <f t="shared" si="117"/>
        <v>99.95305017697272</v>
      </c>
      <c r="F764" s="19">
        <v>2881800</v>
      </c>
      <c r="G764" s="56">
        <v>2880447</v>
      </c>
      <c r="H764" s="154">
        <f t="shared" si="116"/>
        <v>99.95305017697272</v>
      </c>
      <c r="I764" s="19"/>
      <c r="J764" s="56"/>
      <c r="K764" s="138"/>
    </row>
    <row r="765" spans="1:11" s="14" customFormat="1" ht="12" hidden="1">
      <c r="A765" s="337"/>
      <c r="B765" s="91" t="s">
        <v>9</v>
      </c>
      <c r="C765" s="28">
        <f t="shared" si="121"/>
        <v>0</v>
      </c>
      <c r="D765" s="62">
        <f t="shared" si="122"/>
        <v>0</v>
      </c>
      <c r="E765" s="154" t="e">
        <f t="shared" si="117"/>
        <v>#DIV/0!</v>
      </c>
      <c r="F765" s="28"/>
      <c r="G765" s="62"/>
      <c r="H765" s="154" t="e">
        <f t="shared" si="116"/>
        <v>#DIV/0!</v>
      </c>
      <c r="I765" s="28"/>
      <c r="J765" s="62"/>
      <c r="K765" s="141"/>
    </row>
    <row r="766" spans="1:11" ht="12.75" customHeight="1" hidden="1">
      <c r="A766" s="306"/>
      <c r="B766" s="81" t="s">
        <v>5</v>
      </c>
      <c r="C766" s="12">
        <f t="shared" si="121"/>
        <v>0</v>
      </c>
      <c r="D766" s="64">
        <f t="shared" si="122"/>
        <v>0</v>
      </c>
      <c r="E766" s="175" t="e">
        <f t="shared" si="117"/>
        <v>#DIV/0!</v>
      </c>
      <c r="F766" s="12">
        <f>F767+F769</f>
        <v>0</v>
      </c>
      <c r="G766" s="64">
        <f>G767+G769</f>
        <v>0</v>
      </c>
      <c r="H766" s="175" t="e">
        <f t="shared" si="116"/>
        <v>#DIV/0!</v>
      </c>
      <c r="I766" s="12"/>
      <c r="J766" s="64"/>
      <c r="K766" s="142"/>
    </row>
    <row r="767" spans="1:11" s="14" customFormat="1" ht="12" customHeight="1" hidden="1">
      <c r="A767" s="308"/>
      <c r="B767" s="82" t="s">
        <v>19</v>
      </c>
      <c r="C767" s="19">
        <f t="shared" si="121"/>
        <v>0</v>
      </c>
      <c r="D767" s="56">
        <f t="shared" si="122"/>
        <v>0</v>
      </c>
      <c r="E767" s="154" t="e">
        <f t="shared" si="117"/>
        <v>#DIV/0!</v>
      </c>
      <c r="F767" s="19"/>
      <c r="G767" s="56"/>
      <c r="H767" s="154" t="e">
        <f t="shared" si="116"/>
        <v>#DIV/0!</v>
      </c>
      <c r="I767" s="19"/>
      <c r="J767" s="56"/>
      <c r="K767" s="138"/>
    </row>
    <row r="768" spans="1:11" s="198" customFormat="1" ht="10.5" customHeight="1" hidden="1">
      <c r="A768" s="374"/>
      <c r="B768" s="113" t="s">
        <v>32</v>
      </c>
      <c r="C768" s="201">
        <f t="shared" si="121"/>
        <v>0</v>
      </c>
      <c r="D768" s="202">
        <f t="shared" si="122"/>
        <v>0</v>
      </c>
      <c r="E768" s="207" t="e">
        <f t="shared" si="117"/>
        <v>#DIV/0!</v>
      </c>
      <c r="F768" s="201"/>
      <c r="G768" s="202"/>
      <c r="H768" s="207" t="e">
        <f t="shared" si="116"/>
        <v>#DIV/0!</v>
      </c>
      <c r="I768" s="201"/>
      <c r="J768" s="202"/>
      <c r="K768" s="316"/>
    </row>
    <row r="769" spans="1:11" s="14" customFormat="1" ht="12.75" customHeight="1" hidden="1">
      <c r="A769" s="308"/>
      <c r="B769" s="82" t="s">
        <v>6</v>
      </c>
      <c r="C769" s="134">
        <f t="shared" si="121"/>
        <v>0</v>
      </c>
      <c r="D769" s="164">
        <f t="shared" si="122"/>
        <v>0</v>
      </c>
      <c r="E769" s="154" t="e">
        <f t="shared" si="117"/>
        <v>#DIV/0!</v>
      </c>
      <c r="F769" s="19"/>
      <c r="G769" s="56"/>
      <c r="H769" s="154" t="e">
        <f t="shared" si="116"/>
        <v>#DIV/0!</v>
      </c>
      <c r="I769" s="19"/>
      <c r="J769" s="56"/>
      <c r="K769" s="138"/>
    </row>
    <row r="770" spans="1:11" s="36" customFormat="1" ht="9.75" customHeight="1" hidden="1">
      <c r="A770" s="315"/>
      <c r="B770" s="113" t="s">
        <v>32</v>
      </c>
      <c r="C770" s="201">
        <f t="shared" si="121"/>
        <v>0</v>
      </c>
      <c r="D770" s="202">
        <f t="shared" si="122"/>
        <v>0</v>
      </c>
      <c r="E770" s="215" t="e">
        <f t="shared" si="117"/>
        <v>#DIV/0!</v>
      </c>
      <c r="F770" s="201"/>
      <c r="G770" s="202"/>
      <c r="H770" s="215" t="e">
        <f t="shared" si="116"/>
        <v>#DIV/0!</v>
      </c>
      <c r="I770" s="201"/>
      <c r="J770" s="202"/>
      <c r="K770" s="316"/>
    </row>
    <row r="771" spans="1:11" ht="15.75" customHeight="1">
      <c r="A771" s="312">
        <v>92116</v>
      </c>
      <c r="B771" s="97" t="s">
        <v>125</v>
      </c>
      <c r="C771" s="20">
        <f t="shared" si="121"/>
        <v>3887200</v>
      </c>
      <c r="D771" s="58">
        <f t="shared" si="122"/>
        <v>3885181</v>
      </c>
      <c r="E771" s="150">
        <f t="shared" si="117"/>
        <v>99.94806030047336</v>
      </c>
      <c r="F771" s="20">
        <f>F772+F775</f>
        <v>3887200</v>
      </c>
      <c r="G771" s="58">
        <f>G772+G775</f>
        <v>3885181</v>
      </c>
      <c r="H771" s="150">
        <f t="shared" si="116"/>
        <v>99.94806030047336</v>
      </c>
      <c r="I771" s="20"/>
      <c r="J771" s="58"/>
      <c r="K771" s="140"/>
    </row>
    <row r="772" spans="1:11" ht="12.75" customHeight="1">
      <c r="A772" s="306"/>
      <c r="B772" s="81" t="s">
        <v>44</v>
      </c>
      <c r="C772" s="29">
        <f t="shared" si="121"/>
        <v>3887200</v>
      </c>
      <c r="D772" s="75">
        <f t="shared" si="122"/>
        <v>3885181</v>
      </c>
      <c r="E772" s="173">
        <f t="shared" si="117"/>
        <v>99.94806030047336</v>
      </c>
      <c r="F772" s="12">
        <f>F773</f>
        <v>3887200</v>
      </c>
      <c r="G772" s="64">
        <f>G773</f>
        <v>3885181</v>
      </c>
      <c r="H772" s="173">
        <f t="shared" si="116"/>
        <v>99.94806030047336</v>
      </c>
      <c r="I772" s="17"/>
      <c r="J772" s="55"/>
      <c r="K772" s="307"/>
    </row>
    <row r="773" spans="1:11" s="14" customFormat="1" ht="13.5" customHeight="1">
      <c r="A773" s="308"/>
      <c r="B773" s="82" t="s">
        <v>126</v>
      </c>
      <c r="C773" s="19">
        <f>F773</f>
        <v>3887200</v>
      </c>
      <c r="D773" s="56">
        <f>G773</f>
        <v>3885181</v>
      </c>
      <c r="E773" s="154">
        <f t="shared" si="117"/>
        <v>99.94806030047336</v>
      </c>
      <c r="F773" s="19">
        <v>3887200</v>
      </c>
      <c r="G773" s="56">
        <v>3885181</v>
      </c>
      <c r="H773" s="154">
        <f t="shared" si="116"/>
        <v>99.94806030047336</v>
      </c>
      <c r="I773" s="19"/>
      <c r="J773" s="56"/>
      <c r="K773" s="138"/>
    </row>
    <row r="774" spans="1:11" s="14" customFormat="1" ht="12.75" customHeight="1" hidden="1">
      <c r="A774" s="308"/>
      <c r="B774" s="85" t="s">
        <v>17</v>
      </c>
      <c r="C774" s="19" t="e">
        <f>SUM(F774:I774)</f>
        <v>#REF!</v>
      </c>
      <c r="D774" s="56" t="e">
        <f>SUM(G774:J774)</f>
        <v>#REF!</v>
      </c>
      <c r="E774" s="154" t="e">
        <f t="shared" si="117"/>
        <v>#REF!</v>
      </c>
      <c r="F774" s="19" t="e">
        <f>#REF!+#REF!</f>
        <v>#REF!</v>
      </c>
      <c r="G774" s="56"/>
      <c r="H774" s="154" t="e">
        <f t="shared" si="116"/>
        <v>#REF!</v>
      </c>
      <c r="I774" s="19"/>
      <c r="J774" s="56"/>
      <c r="K774" s="138"/>
    </row>
    <row r="775" spans="1:11" ht="11.25" customHeight="1" hidden="1">
      <c r="A775" s="306"/>
      <c r="B775" s="81" t="s">
        <v>5</v>
      </c>
      <c r="C775" s="12">
        <f>F775</f>
        <v>0</v>
      </c>
      <c r="D775" s="64">
        <f>G775</f>
        <v>0</v>
      </c>
      <c r="E775" s="175" t="e">
        <f t="shared" si="117"/>
        <v>#DIV/0!</v>
      </c>
      <c r="F775" s="12">
        <f>F778+F776</f>
        <v>0</v>
      </c>
      <c r="G775" s="64">
        <f>G778+G776</f>
        <v>0</v>
      </c>
      <c r="H775" s="175" t="e">
        <f t="shared" si="116"/>
        <v>#DIV/0!</v>
      </c>
      <c r="I775" s="12"/>
      <c r="J775" s="64"/>
      <c r="K775" s="142"/>
    </row>
    <row r="776" spans="1:11" s="14" customFormat="1" ht="12" customHeight="1" hidden="1">
      <c r="A776" s="308"/>
      <c r="B776" s="82" t="s">
        <v>19</v>
      </c>
      <c r="C776" s="19">
        <f>F776</f>
        <v>0</v>
      </c>
      <c r="D776" s="56">
        <f>G776</f>
        <v>0</v>
      </c>
      <c r="E776" s="154" t="e">
        <f t="shared" si="117"/>
        <v>#DIV/0!</v>
      </c>
      <c r="F776" s="19"/>
      <c r="G776" s="56"/>
      <c r="H776" s="154" t="e">
        <f t="shared" si="116"/>
        <v>#DIV/0!</v>
      </c>
      <c r="I776" s="19"/>
      <c r="J776" s="56"/>
      <c r="K776" s="138"/>
    </row>
    <row r="777" spans="1:11" s="36" customFormat="1" ht="9" customHeight="1" hidden="1">
      <c r="A777" s="315"/>
      <c r="B777" s="113" t="s">
        <v>32</v>
      </c>
      <c r="C777" s="201">
        <f aca="true" t="shared" si="123" ref="C777:D779">F777</f>
        <v>0</v>
      </c>
      <c r="D777" s="202">
        <f t="shared" si="123"/>
        <v>0</v>
      </c>
      <c r="E777" s="197" t="e">
        <f t="shared" si="117"/>
        <v>#DIV/0!</v>
      </c>
      <c r="F777" s="201"/>
      <c r="G777" s="202"/>
      <c r="H777" s="197" t="e">
        <f t="shared" si="116"/>
        <v>#DIV/0!</v>
      </c>
      <c r="I777" s="201"/>
      <c r="J777" s="202"/>
      <c r="K777" s="316"/>
    </row>
    <row r="778" spans="1:11" s="14" customFormat="1" ht="12" customHeight="1" hidden="1">
      <c r="A778" s="308"/>
      <c r="B778" s="82" t="s">
        <v>6</v>
      </c>
      <c r="C778" s="19">
        <f t="shared" si="123"/>
        <v>0</v>
      </c>
      <c r="D778" s="56">
        <f t="shared" si="123"/>
        <v>0</v>
      </c>
      <c r="E778" s="154" t="e">
        <f t="shared" si="117"/>
        <v>#DIV/0!</v>
      </c>
      <c r="F778" s="19"/>
      <c r="G778" s="56"/>
      <c r="H778" s="154" t="e">
        <f t="shared" si="116"/>
        <v>#DIV/0!</v>
      </c>
      <c r="I778" s="19"/>
      <c r="J778" s="56"/>
      <c r="K778" s="138"/>
    </row>
    <row r="779" spans="1:11" s="120" customFormat="1" ht="12" customHeight="1" hidden="1">
      <c r="A779" s="375"/>
      <c r="B779" s="126" t="s">
        <v>32</v>
      </c>
      <c r="C779" s="131">
        <f t="shared" si="123"/>
        <v>0</v>
      </c>
      <c r="D779" s="132">
        <f t="shared" si="123"/>
        <v>0</v>
      </c>
      <c r="E779" s="155" t="e">
        <f t="shared" si="117"/>
        <v>#DIV/0!</v>
      </c>
      <c r="F779" s="131"/>
      <c r="G779" s="132"/>
      <c r="H779" s="155" t="e">
        <f t="shared" si="116"/>
        <v>#DIV/0!</v>
      </c>
      <c r="I779" s="131"/>
      <c r="J779" s="132"/>
      <c r="K779" s="376"/>
    </row>
    <row r="780" spans="1:11" s="16" customFormat="1" ht="12.75" customHeight="1">
      <c r="A780" s="312">
        <v>92118</v>
      </c>
      <c r="B780" s="97" t="s">
        <v>127</v>
      </c>
      <c r="C780" s="20">
        <f>F780+I780</f>
        <v>3065850</v>
      </c>
      <c r="D780" s="58">
        <f>G780+J780</f>
        <v>3006581</v>
      </c>
      <c r="E780" s="150">
        <f t="shared" si="117"/>
        <v>98.06680039793207</v>
      </c>
      <c r="F780" s="20">
        <f>F781+F784</f>
        <v>2995850</v>
      </c>
      <c r="G780" s="58">
        <f>G781+G784</f>
        <v>2936581</v>
      </c>
      <c r="H780" s="150">
        <f t="shared" si="116"/>
        <v>98.02162992139127</v>
      </c>
      <c r="I780" s="20">
        <f>I781+I784</f>
        <v>70000</v>
      </c>
      <c r="J780" s="58">
        <f>J781+J784</f>
        <v>70000</v>
      </c>
      <c r="K780" s="150">
        <f>J780/I780*100</f>
        <v>100</v>
      </c>
    </row>
    <row r="781" spans="1:11" s="16" customFormat="1" ht="12.75">
      <c r="A781" s="377"/>
      <c r="B781" s="101" t="s">
        <v>44</v>
      </c>
      <c r="C781" s="29">
        <f>F781+I781</f>
        <v>1942750</v>
      </c>
      <c r="D781" s="75">
        <f>G781+J781</f>
        <v>1935545</v>
      </c>
      <c r="E781" s="173">
        <f t="shared" si="117"/>
        <v>99.62913395959336</v>
      </c>
      <c r="F781" s="29">
        <f>F782</f>
        <v>1872750</v>
      </c>
      <c r="G781" s="75">
        <f>G782</f>
        <v>1865545</v>
      </c>
      <c r="H781" s="173">
        <f t="shared" si="116"/>
        <v>99.61527165932452</v>
      </c>
      <c r="I781" s="29">
        <f>I782</f>
        <v>70000</v>
      </c>
      <c r="J781" s="75">
        <f>J782</f>
        <v>70000</v>
      </c>
      <c r="K781" s="173">
        <f>J781/I781*100</f>
        <v>100</v>
      </c>
    </row>
    <row r="782" spans="1:11" s="16" customFormat="1" ht="10.5" customHeight="1">
      <c r="A782" s="306"/>
      <c r="B782" s="82" t="s">
        <v>126</v>
      </c>
      <c r="C782" s="19">
        <f>F782</f>
        <v>1872750</v>
      </c>
      <c r="D782" s="56">
        <f>G782</f>
        <v>1865545</v>
      </c>
      <c r="E782" s="186">
        <f t="shared" si="117"/>
        <v>99.61527165932452</v>
      </c>
      <c r="F782" s="19">
        <f>1942750-70000</f>
        <v>1872750</v>
      </c>
      <c r="G782" s="56">
        <f>1935545-70000</f>
        <v>1865545</v>
      </c>
      <c r="H782" s="186">
        <f t="shared" si="116"/>
        <v>99.61527165932452</v>
      </c>
      <c r="I782" s="19">
        <v>70000</v>
      </c>
      <c r="J782" s="56">
        <v>70000</v>
      </c>
      <c r="K782" s="186"/>
    </row>
    <row r="783" spans="1:11" s="36" customFormat="1" ht="36" customHeight="1">
      <c r="A783" s="315"/>
      <c r="B783" s="81" t="s">
        <v>169</v>
      </c>
      <c r="C783" s="201">
        <f>F783+I783</f>
        <v>70000</v>
      </c>
      <c r="D783" s="202">
        <f>G783+J783</f>
        <v>70000</v>
      </c>
      <c r="E783" s="207">
        <f>D783/C783*100</f>
        <v>100</v>
      </c>
      <c r="F783" s="226"/>
      <c r="G783" s="202"/>
      <c r="H783" s="207"/>
      <c r="I783" s="201">
        <v>70000</v>
      </c>
      <c r="J783" s="202">
        <v>70000</v>
      </c>
      <c r="K783" s="316"/>
    </row>
    <row r="784" spans="1:11" s="16" customFormat="1" ht="11.25" customHeight="1">
      <c r="A784" s="306"/>
      <c r="B784" s="81" t="s">
        <v>5</v>
      </c>
      <c r="C784" s="12">
        <f>F784+I784</f>
        <v>1123100</v>
      </c>
      <c r="D784" s="64">
        <f>G784+J784</f>
        <v>1071036</v>
      </c>
      <c r="E784" s="144">
        <f t="shared" si="117"/>
        <v>95.36425963850058</v>
      </c>
      <c r="F784" s="12">
        <f>F785+F787</f>
        <v>1123100</v>
      </c>
      <c r="G784" s="64">
        <f>G785+G787</f>
        <v>1071036</v>
      </c>
      <c r="H784" s="144">
        <f t="shared" si="116"/>
        <v>95.36425963850058</v>
      </c>
      <c r="I784" s="12"/>
      <c r="J784" s="64"/>
      <c r="K784" s="144"/>
    </row>
    <row r="785" spans="1:11" s="16" customFormat="1" ht="12" customHeight="1">
      <c r="A785" s="308"/>
      <c r="B785" s="82" t="s">
        <v>19</v>
      </c>
      <c r="C785" s="19">
        <f aca="true" t="shared" si="124" ref="C785:D788">F785</f>
        <v>913000</v>
      </c>
      <c r="D785" s="56">
        <f t="shared" si="124"/>
        <v>910936</v>
      </c>
      <c r="E785" s="154">
        <f t="shared" si="117"/>
        <v>99.77393209200439</v>
      </c>
      <c r="F785" s="19">
        <v>913000</v>
      </c>
      <c r="G785" s="56">
        <v>910936</v>
      </c>
      <c r="H785" s="154">
        <f t="shared" si="116"/>
        <v>99.77393209200439</v>
      </c>
      <c r="I785" s="19"/>
      <c r="J785" s="56"/>
      <c r="K785" s="154"/>
    </row>
    <row r="786" spans="1:11" s="208" customFormat="1" ht="9.75" customHeight="1">
      <c r="A786" s="374"/>
      <c r="B786" s="113" t="s">
        <v>32</v>
      </c>
      <c r="C786" s="201">
        <f t="shared" si="124"/>
        <v>383000</v>
      </c>
      <c r="D786" s="202">
        <f t="shared" si="124"/>
        <v>383000</v>
      </c>
      <c r="E786" s="197">
        <f t="shared" si="117"/>
        <v>100</v>
      </c>
      <c r="F786" s="201">
        <v>383000</v>
      </c>
      <c r="G786" s="202">
        <v>383000</v>
      </c>
      <c r="H786" s="197">
        <f t="shared" si="116"/>
        <v>100</v>
      </c>
      <c r="I786" s="201"/>
      <c r="J786" s="202"/>
      <c r="K786" s="197"/>
    </row>
    <row r="787" spans="1:11" s="16" customFormat="1" ht="12" customHeight="1">
      <c r="A787" s="308"/>
      <c r="B787" s="82" t="s">
        <v>6</v>
      </c>
      <c r="C787" s="19">
        <f t="shared" si="124"/>
        <v>210100</v>
      </c>
      <c r="D787" s="56">
        <f t="shared" si="124"/>
        <v>160100</v>
      </c>
      <c r="E787" s="154">
        <f t="shared" si="117"/>
        <v>76.20180866254165</v>
      </c>
      <c r="F787" s="19">
        <v>210100</v>
      </c>
      <c r="G787" s="56">
        <v>160100</v>
      </c>
      <c r="H787" s="154">
        <f t="shared" si="116"/>
        <v>76.20180866254165</v>
      </c>
      <c r="I787" s="19"/>
      <c r="J787" s="56"/>
      <c r="K787" s="154"/>
    </row>
    <row r="788" spans="1:11" s="208" customFormat="1" ht="12.75" customHeight="1">
      <c r="A788" s="329"/>
      <c r="B788" s="113" t="s">
        <v>32</v>
      </c>
      <c r="C788" s="213">
        <f t="shared" si="124"/>
        <v>210100</v>
      </c>
      <c r="D788" s="214">
        <f t="shared" si="124"/>
        <v>160100</v>
      </c>
      <c r="E788" s="199">
        <f t="shared" si="117"/>
        <v>76.20180866254165</v>
      </c>
      <c r="F788" s="213">
        <v>210100</v>
      </c>
      <c r="G788" s="214">
        <v>160100</v>
      </c>
      <c r="H788" s="199">
        <f t="shared" si="116"/>
        <v>76.20180866254165</v>
      </c>
      <c r="I788" s="213"/>
      <c r="J788" s="214"/>
      <c r="K788" s="199"/>
    </row>
    <row r="789" spans="1:11" ht="25.5" customHeight="1">
      <c r="A789" s="312">
        <v>92120</v>
      </c>
      <c r="B789" s="97" t="s">
        <v>146</v>
      </c>
      <c r="C789" s="20">
        <f>F789+I789</f>
        <v>637000</v>
      </c>
      <c r="D789" s="58">
        <f>G789+J789</f>
        <v>620959</v>
      </c>
      <c r="E789" s="150">
        <f t="shared" si="117"/>
        <v>97.4817896389325</v>
      </c>
      <c r="F789" s="20">
        <f>F790</f>
        <v>637000</v>
      </c>
      <c r="G789" s="58">
        <f>G790</f>
        <v>620959</v>
      </c>
      <c r="H789" s="150">
        <f t="shared" si="116"/>
        <v>97.4817896389325</v>
      </c>
      <c r="I789" s="20"/>
      <c r="J789" s="58"/>
      <c r="K789" s="140"/>
    </row>
    <row r="790" spans="1:11" ht="12.75" customHeight="1">
      <c r="A790" s="313"/>
      <c r="B790" s="81" t="s">
        <v>44</v>
      </c>
      <c r="C790" s="12">
        <f>F790+I790</f>
        <v>637000</v>
      </c>
      <c r="D790" s="64">
        <f>G790+J790</f>
        <v>620959</v>
      </c>
      <c r="E790" s="173">
        <f t="shared" si="117"/>
        <v>97.4817896389325</v>
      </c>
      <c r="F790" s="12">
        <f>SUM(F791:F792)</f>
        <v>637000</v>
      </c>
      <c r="G790" s="64">
        <f>SUM(G791:G792)</f>
        <v>620959</v>
      </c>
      <c r="H790" s="173">
        <f t="shared" si="116"/>
        <v>97.4817896389325</v>
      </c>
      <c r="I790" s="17"/>
      <c r="J790" s="55"/>
      <c r="K790" s="307"/>
    </row>
    <row r="791" spans="1:11" ht="24">
      <c r="A791" s="306"/>
      <c r="B791" s="85" t="s">
        <v>149</v>
      </c>
      <c r="C791" s="19">
        <f aca="true" t="shared" si="125" ref="C791:D793">F791</f>
        <v>28500</v>
      </c>
      <c r="D791" s="56">
        <f t="shared" si="125"/>
        <v>28500</v>
      </c>
      <c r="E791" s="154">
        <f t="shared" si="117"/>
        <v>100</v>
      </c>
      <c r="F791" s="19">
        <v>28500</v>
      </c>
      <c r="G791" s="56">
        <v>28500</v>
      </c>
      <c r="H791" s="154">
        <f t="shared" si="116"/>
        <v>100</v>
      </c>
      <c r="I791" s="12"/>
      <c r="J791" s="64"/>
      <c r="K791" s="142"/>
    </row>
    <row r="792" spans="1:11" s="16" customFormat="1" ht="12" customHeight="1">
      <c r="A792" s="306"/>
      <c r="B792" s="82" t="s">
        <v>9</v>
      </c>
      <c r="C792" s="19">
        <f t="shared" si="125"/>
        <v>608500</v>
      </c>
      <c r="D792" s="56">
        <f t="shared" si="125"/>
        <v>592459</v>
      </c>
      <c r="E792" s="154">
        <f t="shared" si="117"/>
        <v>97.36384552177486</v>
      </c>
      <c r="F792" s="19">
        <v>608500</v>
      </c>
      <c r="G792" s="56">
        <v>592459</v>
      </c>
      <c r="H792" s="154">
        <f t="shared" si="116"/>
        <v>97.36384552177486</v>
      </c>
      <c r="I792" s="19"/>
      <c r="J792" s="56"/>
      <c r="K792" s="138"/>
    </row>
    <row r="793" spans="1:11" s="208" customFormat="1" ht="11.25" customHeight="1">
      <c r="A793" s="329"/>
      <c r="B793" s="223" t="s">
        <v>34</v>
      </c>
      <c r="C793" s="213">
        <f t="shared" si="125"/>
        <v>601000</v>
      </c>
      <c r="D793" s="214">
        <f t="shared" si="125"/>
        <v>585001</v>
      </c>
      <c r="E793" s="207">
        <f t="shared" si="117"/>
        <v>97.33793677204659</v>
      </c>
      <c r="F793" s="213">
        <v>601000</v>
      </c>
      <c r="G793" s="214">
        <v>585001</v>
      </c>
      <c r="H793" s="207">
        <f t="shared" si="116"/>
        <v>97.33793677204659</v>
      </c>
      <c r="I793" s="213"/>
      <c r="J793" s="214"/>
      <c r="K793" s="330"/>
    </row>
    <row r="794" spans="1:11" s="16" customFormat="1" ht="12" customHeight="1" hidden="1">
      <c r="A794" s="306"/>
      <c r="B794" s="81" t="s">
        <v>5</v>
      </c>
      <c r="C794" s="12" t="e">
        <f>SUM(C795)</f>
        <v>#REF!</v>
      </c>
      <c r="D794" s="64"/>
      <c r="E794" s="154" t="e">
        <f t="shared" si="117"/>
        <v>#REF!</v>
      </c>
      <c r="F794" s="12" t="e">
        <f>SUM(F795)</f>
        <v>#REF!</v>
      </c>
      <c r="G794" s="64"/>
      <c r="H794" s="154" t="e">
        <f t="shared" si="116"/>
        <v>#REF!</v>
      </c>
      <c r="I794" s="12"/>
      <c r="J794" s="64"/>
      <c r="K794" s="142"/>
    </row>
    <row r="795" spans="1:11" s="16" customFormat="1" ht="10.5" customHeight="1" hidden="1">
      <c r="A795" s="337"/>
      <c r="B795" s="92" t="s">
        <v>6</v>
      </c>
      <c r="C795" s="28" t="e">
        <f>SUM(F795:I795)</f>
        <v>#REF!</v>
      </c>
      <c r="D795" s="62"/>
      <c r="E795" s="154" t="e">
        <f t="shared" si="117"/>
        <v>#REF!</v>
      </c>
      <c r="F795" s="28" t="e">
        <f>#REF!+#REF!</f>
        <v>#REF!</v>
      </c>
      <c r="G795" s="62"/>
      <c r="H795" s="154" t="e">
        <f t="shared" si="116"/>
        <v>#REF!</v>
      </c>
      <c r="I795" s="28"/>
      <c r="J795" s="62"/>
      <c r="K795" s="141"/>
    </row>
    <row r="796" spans="1:11" ht="15.75" customHeight="1">
      <c r="A796" s="312">
        <v>92195</v>
      </c>
      <c r="B796" s="97" t="s">
        <v>15</v>
      </c>
      <c r="C796" s="20">
        <f>F796+I796</f>
        <v>35111</v>
      </c>
      <c r="D796" s="58">
        <f>G796+J796</f>
        <v>34182</v>
      </c>
      <c r="E796" s="150">
        <f t="shared" si="117"/>
        <v>97.35410555096693</v>
      </c>
      <c r="F796" s="20">
        <f>F797</f>
        <v>35111</v>
      </c>
      <c r="G796" s="58">
        <f>G797</f>
        <v>34182</v>
      </c>
      <c r="H796" s="150">
        <f t="shared" si="116"/>
        <v>97.35410555096693</v>
      </c>
      <c r="I796" s="20"/>
      <c r="J796" s="58"/>
      <c r="K796" s="140"/>
    </row>
    <row r="797" spans="1:11" ht="12.75" customHeight="1">
      <c r="A797" s="313"/>
      <c r="B797" s="81" t="s">
        <v>44</v>
      </c>
      <c r="C797" s="12">
        <f>F797+I797</f>
        <v>35111</v>
      </c>
      <c r="D797" s="64">
        <f>G797+J797</f>
        <v>34182</v>
      </c>
      <c r="E797" s="175">
        <f t="shared" si="117"/>
        <v>97.35410555096693</v>
      </c>
      <c r="F797" s="12">
        <f>SUM(F798:F799)</f>
        <v>35111</v>
      </c>
      <c r="G797" s="64">
        <f>SUM(G798:G799)</f>
        <v>34182</v>
      </c>
      <c r="H797" s="175">
        <f t="shared" si="116"/>
        <v>97.35410555096693</v>
      </c>
      <c r="I797" s="12"/>
      <c r="J797" s="55"/>
      <c r="K797" s="307"/>
    </row>
    <row r="798" spans="1:11" ht="24" hidden="1">
      <c r="A798" s="306"/>
      <c r="B798" s="85" t="s">
        <v>149</v>
      </c>
      <c r="C798" s="19">
        <f>F798</f>
        <v>0</v>
      </c>
      <c r="D798" s="56">
        <f>G798</f>
        <v>0</v>
      </c>
      <c r="E798" s="154" t="e">
        <f>D798/C798*100</f>
        <v>#DIV/0!</v>
      </c>
      <c r="F798" s="19"/>
      <c r="G798" s="56"/>
      <c r="H798" s="154" t="e">
        <f>G798/F798*100</f>
        <v>#DIV/0!</v>
      </c>
      <c r="I798" s="12"/>
      <c r="J798" s="64"/>
      <c r="K798" s="142"/>
    </row>
    <row r="799" spans="1:11" s="16" customFormat="1" ht="12.75" customHeight="1" thickBot="1">
      <c r="A799" s="327"/>
      <c r="B799" s="92" t="s">
        <v>9</v>
      </c>
      <c r="C799" s="28">
        <f>F799</f>
        <v>35111</v>
      </c>
      <c r="D799" s="62">
        <f>G799</f>
        <v>34182</v>
      </c>
      <c r="E799" s="154">
        <f t="shared" si="117"/>
        <v>97.35410555096693</v>
      </c>
      <c r="F799" s="28">
        <v>35111</v>
      </c>
      <c r="G799" s="62">
        <v>34182</v>
      </c>
      <c r="H799" s="154">
        <f t="shared" si="116"/>
        <v>97.35410555096693</v>
      </c>
      <c r="I799" s="28"/>
      <c r="J799" s="62"/>
      <c r="K799" s="141"/>
    </row>
    <row r="800" spans="1:11" s="11" customFormat="1" ht="27" customHeight="1" thickBot="1" thickTop="1">
      <c r="A800" s="311">
        <v>926</v>
      </c>
      <c r="B800" s="80" t="s">
        <v>128</v>
      </c>
      <c r="C800" s="10">
        <f aca="true" t="shared" si="126" ref="C800:D802">F800+I800</f>
        <v>13323401</v>
      </c>
      <c r="D800" s="54">
        <f t="shared" si="126"/>
        <v>10123648</v>
      </c>
      <c r="E800" s="152">
        <f t="shared" si="117"/>
        <v>75.98396235315592</v>
      </c>
      <c r="F800" s="10">
        <f>F801+F806</f>
        <v>13323401</v>
      </c>
      <c r="G800" s="54">
        <f>G801+G806</f>
        <v>10123648</v>
      </c>
      <c r="H800" s="152">
        <f t="shared" si="116"/>
        <v>75.98396235315592</v>
      </c>
      <c r="I800" s="10"/>
      <c r="J800" s="54"/>
      <c r="K800" s="137"/>
    </row>
    <row r="801" spans="1:11" s="11" customFormat="1" ht="14.25" customHeight="1" thickTop="1">
      <c r="A801" s="317"/>
      <c r="B801" s="87" t="s">
        <v>44</v>
      </c>
      <c r="C801" s="24">
        <f t="shared" si="126"/>
        <v>4383401</v>
      </c>
      <c r="D801" s="60">
        <f t="shared" si="126"/>
        <v>4235937</v>
      </c>
      <c r="E801" s="147">
        <f t="shared" si="117"/>
        <v>96.63585421456992</v>
      </c>
      <c r="F801" s="24">
        <f>SUM(F802:F804)</f>
        <v>4383401</v>
      </c>
      <c r="G801" s="60">
        <f>SUM(G802:G804)</f>
        <v>4235937</v>
      </c>
      <c r="H801" s="147">
        <f t="shared" si="116"/>
        <v>96.63585421456992</v>
      </c>
      <c r="I801" s="24"/>
      <c r="J801" s="60"/>
      <c r="K801" s="314"/>
    </row>
    <row r="802" spans="1:11" s="11" customFormat="1" ht="24" customHeight="1">
      <c r="A802" s="317"/>
      <c r="B802" s="85" t="s">
        <v>149</v>
      </c>
      <c r="C802" s="19">
        <f t="shared" si="126"/>
        <v>8200</v>
      </c>
      <c r="D802" s="56">
        <f>G802</f>
        <v>1058</v>
      </c>
      <c r="E802" s="154">
        <f t="shared" si="117"/>
        <v>12.902439024390244</v>
      </c>
      <c r="F802" s="19">
        <f>F822</f>
        <v>8200</v>
      </c>
      <c r="G802" s="56">
        <f>G822</f>
        <v>1058</v>
      </c>
      <c r="H802" s="154">
        <f t="shared" si="116"/>
        <v>12.902439024390244</v>
      </c>
      <c r="I802" s="24"/>
      <c r="J802" s="60"/>
      <c r="K802" s="314"/>
    </row>
    <row r="803" spans="1:11" s="25" customFormat="1" ht="10.5" customHeight="1">
      <c r="A803" s="321"/>
      <c r="B803" s="82" t="s">
        <v>28</v>
      </c>
      <c r="C803" s="19">
        <f aca="true" t="shared" si="127" ref="C803:D813">F803+I803</f>
        <v>3940000</v>
      </c>
      <c r="D803" s="56">
        <f t="shared" si="127"/>
        <v>3909272</v>
      </c>
      <c r="E803" s="154">
        <f t="shared" si="117"/>
        <v>99.22010152284264</v>
      </c>
      <c r="F803" s="19">
        <f>F818+F823</f>
        <v>3940000</v>
      </c>
      <c r="G803" s="56">
        <f>G818+G823</f>
        <v>3909272</v>
      </c>
      <c r="H803" s="154">
        <f t="shared" si="116"/>
        <v>99.22010152284264</v>
      </c>
      <c r="I803" s="19"/>
      <c r="J803" s="56"/>
      <c r="K803" s="138"/>
    </row>
    <row r="804" spans="1:11" s="25" customFormat="1" ht="11.25" customHeight="1">
      <c r="A804" s="321"/>
      <c r="B804" s="82" t="s">
        <v>9</v>
      </c>
      <c r="C804" s="19">
        <f t="shared" si="127"/>
        <v>435201</v>
      </c>
      <c r="D804" s="56">
        <f t="shared" si="127"/>
        <v>325607</v>
      </c>
      <c r="E804" s="154">
        <f t="shared" si="117"/>
        <v>74.81761301099952</v>
      </c>
      <c r="F804" s="19">
        <f>F824+F811+F819</f>
        <v>435201</v>
      </c>
      <c r="G804" s="56">
        <f>G824+G811+G819</f>
        <v>325607</v>
      </c>
      <c r="H804" s="154">
        <f t="shared" si="116"/>
        <v>74.81761301099952</v>
      </c>
      <c r="I804" s="19"/>
      <c r="J804" s="56"/>
      <c r="K804" s="138"/>
    </row>
    <row r="805" spans="1:11" s="208" customFormat="1" ht="11.25" customHeight="1" hidden="1">
      <c r="A805" s="315"/>
      <c r="B805" s="113" t="s">
        <v>34</v>
      </c>
      <c r="C805" s="201">
        <f>F805</f>
        <v>0</v>
      </c>
      <c r="D805" s="202">
        <f>G805</f>
        <v>0</v>
      </c>
      <c r="E805" s="207" t="e">
        <f t="shared" si="117"/>
        <v>#DIV/0!</v>
      </c>
      <c r="F805" s="201">
        <f>F812</f>
        <v>0</v>
      </c>
      <c r="G805" s="202">
        <f>G812</f>
        <v>0</v>
      </c>
      <c r="H805" s="207" t="e">
        <f t="shared" si="116"/>
        <v>#DIV/0!</v>
      </c>
      <c r="I805" s="201"/>
      <c r="J805" s="202"/>
      <c r="K805" s="316"/>
    </row>
    <row r="806" spans="1:11" s="11" customFormat="1" ht="13.5" customHeight="1">
      <c r="A806" s="317"/>
      <c r="B806" s="87" t="s">
        <v>5</v>
      </c>
      <c r="C806" s="24">
        <f t="shared" si="127"/>
        <v>8940000</v>
      </c>
      <c r="D806" s="60">
        <f t="shared" si="127"/>
        <v>5887711</v>
      </c>
      <c r="E806" s="147">
        <f t="shared" si="117"/>
        <v>65.85806487695749</v>
      </c>
      <c r="F806" s="24">
        <f>F807+F808</f>
        <v>8940000</v>
      </c>
      <c r="G806" s="60">
        <f>G807+G808</f>
        <v>5887711</v>
      </c>
      <c r="H806" s="147">
        <f t="shared" si="116"/>
        <v>65.85806487695749</v>
      </c>
      <c r="I806" s="24"/>
      <c r="J806" s="60"/>
      <c r="K806" s="314"/>
    </row>
    <row r="807" spans="1:11" s="31" customFormat="1" ht="13.5" customHeight="1">
      <c r="A807" s="319"/>
      <c r="B807" s="82" t="s">
        <v>19</v>
      </c>
      <c r="C807" s="19">
        <f t="shared" si="127"/>
        <v>3900000</v>
      </c>
      <c r="D807" s="56">
        <f t="shared" si="127"/>
        <v>3347711</v>
      </c>
      <c r="E807" s="154">
        <f t="shared" si="117"/>
        <v>85.83874358974359</v>
      </c>
      <c r="F807" s="19">
        <f>F814</f>
        <v>3900000</v>
      </c>
      <c r="G807" s="56">
        <f>G814</f>
        <v>3347711</v>
      </c>
      <c r="H807" s="154">
        <f t="shared" si="116"/>
        <v>85.83874358974359</v>
      </c>
      <c r="I807" s="19"/>
      <c r="J807" s="56"/>
      <c r="K807" s="138"/>
    </row>
    <row r="808" spans="1:11" s="31" customFormat="1" ht="14.25" customHeight="1">
      <c r="A808" s="349"/>
      <c r="B808" s="111" t="s">
        <v>20</v>
      </c>
      <c r="C808" s="28">
        <f t="shared" si="127"/>
        <v>5040000</v>
      </c>
      <c r="D808" s="62">
        <f t="shared" si="127"/>
        <v>2540000</v>
      </c>
      <c r="E808" s="155">
        <f t="shared" si="117"/>
        <v>50.39682539682539</v>
      </c>
      <c r="F808" s="28">
        <f>F815</f>
        <v>5040000</v>
      </c>
      <c r="G808" s="62">
        <f>G815</f>
        <v>2540000</v>
      </c>
      <c r="H808" s="155">
        <f t="shared" si="116"/>
        <v>50.39682539682539</v>
      </c>
      <c r="I808" s="28"/>
      <c r="J808" s="62"/>
      <c r="K808" s="141"/>
    </row>
    <row r="809" spans="1:11" ht="12.75" customHeight="1">
      <c r="A809" s="324">
        <v>92601</v>
      </c>
      <c r="B809" s="96" t="s">
        <v>129</v>
      </c>
      <c r="C809" s="32">
        <f t="shared" si="127"/>
        <v>9155000</v>
      </c>
      <c r="D809" s="66">
        <f t="shared" si="127"/>
        <v>6004509</v>
      </c>
      <c r="E809" s="148">
        <f t="shared" si="117"/>
        <v>65.58720917531403</v>
      </c>
      <c r="F809" s="32">
        <f>F813+F810</f>
        <v>9155000</v>
      </c>
      <c r="G809" s="66">
        <f>G813+G810</f>
        <v>6004509</v>
      </c>
      <c r="H809" s="148">
        <f t="shared" si="116"/>
        <v>65.58720917531403</v>
      </c>
      <c r="I809" s="32"/>
      <c r="J809" s="66"/>
      <c r="K809" s="143"/>
    </row>
    <row r="810" spans="1:11" ht="12.75" customHeight="1">
      <c r="A810" s="313"/>
      <c r="B810" s="81" t="s">
        <v>44</v>
      </c>
      <c r="C810" s="12">
        <f>F810+I810</f>
        <v>215000</v>
      </c>
      <c r="D810" s="64">
        <f>G810+J810</f>
        <v>116798</v>
      </c>
      <c r="E810" s="173">
        <f t="shared" si="117"/>
        <v>54.324651162790694</v>
      </c>
      <c r="F810" s="12">
        <f>F811</f>
        <v>215000</v>
      </c>
      <c r="G810" s="64">
        <f>G811</f>
        <v>116798</v>
      </c>
      <c r="H810" s="173">
        <f t="shared" si="116"/>
        <v>54.324651162790694</v>
      </c>
      <c r="I810" s="12"/>
      <c r="J810" s="55"/>
      <c r="K810" s="307"/>
    </row>
    <row r="811" spans="1:11" s="16" customFormat="1" ht="11.25" customHeight="1">
      <c r="A811" s="306"/>
      <c r="B811" s="82" t="s">
        <v>9</v>
      </c>
      <c r="C811" s="19">
        <f>F811</f>
        <v>215000</v>
      </c>
      <c r="D811" s="56">
        <f>G811</f>
        <v>116798</v>
      </c>
      <c r="E811" s="154">
        <f>D811/C811*100</f>
        <v>54.324651162790694</v>
      </c>
      <c r="F811" s="19">
        <v>215000</v>
      </c>
      <c r="G811" s="56">
        <v>116798</v>
      </c>
      <c r="H811" s="154">
        <f>G811/F811*100</f>
        <v>54.324651162790694</v>
      </c>
      <c r="I811" s="19"/>
      <c r="J811" s="56"/>
      <c r="K811" s="138"/>
    </row>
    <row r="812" spans="1:11" s="208" customFormat="1" ht="11.25" customHeight="1" hidden="1">
      <c r="A812" s="315"/>
      <c r="B812" s="113" t="s">
        <v>34</v>
      </c>
      <c r="C812" s="201">
        <f>F812</f>
        <v>0</v>
      </c>
      <c r="D812" s="202">
        <f>G812</f>
        <v>0</v>
      </c>
      <c r="E812" s="207" t="e">
        <f>D812/C812*100</f>
        <v>#DIV/0!</v>
      </c>
      <c r="F812" s="201"/>
      <c r="G812" s="202"/>
      <c r="H812" s="207" t="e">
        <f>G812/F812*100</f>
        <v>#DIV/0!</v>
      </c>
      <c r="I812" s="201"/>
      <c r="J812" s="202"/>
      <c r="K812" s="316"/>
    </row>
    <row r="813" spans="1:11" ht="12.75">
      <c r="A813" s="306"/>
      <c r="B813" s="81" t="s">
        <v>5</v>
      </c>
      <c r="C813" s="12">
        <f t="shared" si="127"/>
        <v>8940000</v>
      </c>
      <c r="D813" s="64">
        <f t="shared" si="127"/>
        <v>5887711</v>
      </c>
      <c r="E813" s="175">
        <f t="shared" si="117"/>
        <v>65.85806487695749</v>
      </c>
      <c r="F813" s="12">
        <f>SUM(F814:F815)</f>
        <v>8940000</v>
      </c>
      <c r="G813" s="64">
        <f>SUM(G814:G815)</f>
        <v>5887711</v>
      </c>
      <c r="H813" s="175">
        <f t="shared" si="116"/>
        <v>65.85806487695749</v>
      </c>
      <c r="I813" s="12"/>
      <c r="J813" s="64"/>
      <c r="K813" s="142"/>
    </row>
    <row r="814" spans="1:11" s="14" customFormat="1" ht="12" customHeight="1">
      <c r="A814" s="308"/>
      <c r="B814" s="82" t="s">
        <v>19</v>
      </c>
      <c r="C814" s="19">
        <f>F814</f>
        <v>3900000</v>
      </c>
      <c r="D814" s="56">
        <f>G814</f>
        <v>3347711</v>
      </c>
      <c r="E814" s="154">
        <f t="shared" si="117"/>
        <v>85.83874358974359</v>
      </c>
      <c r="F814" s="19">
        <v>3900000</v>
      </c>
      <c r="G814" s="56">
        <v>3347711</v>
      </c>
      <c r="H814" s="154">
        <f aca="true" t="shared" si="128" ref="H814:H855">G814/F814*100</f>
        <v>85.83874358974359</v>
      </c>
      <c r="I814" s="19"/>
      <c r="J814" s="56"/>
      <c r="K814" s="138"/>
    </row>
    <row r="815" spans="1:11" s="16" customFormat="1" ht="12.75" customHeight="1">
      <c r="A815" s="327"/>
      <c r="B815" s="111" t="s">
        <v>20</v>
      </c>
      <c r="C815" s="28">
        <f>F815</f>
        <v>5040000</v>
      </c>
      <c r="D815" s="56">
        <f>G815</f>
        <v>2540000</v>
      </c>
      <c r="E815" s="154">
        <f>D815/C815*100</f>
        <v>50.39682539682539</v>
      </c>
      <c r="F815" s="28">
        <v>5040000</v>
      </c>
      <c r="G815" s="62">
        <v>2540000</v>
      </c>
      <c r="H815" s="154">
        <f t="shared" si="128"/>
        <v>50.39682539682539</v>
      </c>
      <c r="I815" s="28"/>
      <c r="J815" s="62"/>
      <c r="K815" s="141"/>
    </row>
    <row r="816" spans="1:11" s="16" customFormat="1" ht="35.25" customHeight="1">
      <c r="A816" s="312">
        <v>92605</v>
      </c>
      <c r="B816" s="96" t="s">
        <v>130</v>
      </c>
      <c r="C816" s="20">
        <f>F816+I816</f>
        <v>3690000</v>
      </c>
      <c r="D816" s="58">
        <f>G816+J816</f>
        <v>3659272</v>
      </c>
      <c r="E816" s="150">
        <f aca="true" t="shared" si="129" ref="E816:E855">D816/C816*100</f>
        <v>99.16726287262873</v>
      </c>
      <c r="F816" s="20">
        <f>F817</f>
        <v>3690000</v>
      </c>
      <c r="G816" s="58">
        <f>G817</f>
        <v>3659272</v>
      </c>
      <c r="H816" s="150">
        <f t="shared" si="128"/>
        <v>99.16726287262873</v>
      </c>
      <c r="I816" s="20"/>
      <c r="J816" s="58"/>
      <c r="K816" s="140"/>
    </row>
    <row r="817" spans="1:11" ht="12.75" customHeight="1">
      <c r="A817" s="313"/>
      <c r="B817" s="81" t="s">
        <v>44</v>
      </c>
      <c r="C817" s="12">
        <f>F817+I817</f>
        <v>3690000</v>
      </c>
      <c r="D817" s="64">
        <f>G817+J817</f>
        <v>3659272</v>
      </c>
      <c r="E817" s="173">
        <f t="shared" si="129"/>
        <v>99.16726287262873</v>
      </c>
      <c r="F817" s="12">
        <f>SUM(F818:F819)</f>
        <v>3690000</v>
      </c>
      <c r="G817" s="64">
        <f>SUM(G818:G819)</f>
        <v>3659272</v>
      </c>
      <c r="H817" s="173">
        <f t="shared" si="128"/>
        <v>99.16726287262873</v>
      </c>
      <c r="I817" s="12"/>
      <c r="J817" s="55"/>
      <c r="K817" s="307"/>
    </row>
    <row r="818" spans="1:11" s="14" customFormat="1" ht="11.25" customHeight="1">
      <c r="A818" s="319"/>
      <c r="B818" s="82" t="s">
        <v>28</v>
      </c>
      <c r="C818" s="19">
        <f>F818</f>
        <v>3690000</v>
      </c>
      <c r="D818" s="56">
        <f>G818</f>
        <v>3659272</v>
      </c>
      <c r="E818" s="154">
        <f t="shared" si="129"/>
        <v>99.16726287262873</v>
      </c>
      <c r="F818" s="19">
        <v>3690000</v>
      </c>
      <c r="G818" s="56">
        <v>3659272</v>
      </c>
      <c r="H818" s="154">
        <f t="shared" si="128"/>
        <v>99.16726287262873</v>
      </c>
      <c r="I818" s="19"/>
      <c r="J818" s="56"/>
      <c r="K818" s="138"/>
    </row>
    <row r="819" spans="1:11" s="16" customFormat="1" ht="11.25" customHeight="1" hidden="1">
      <c r="A819" s="306"/>
      <c r="B819" s="82" t="s">
        <v>9</v>
      </c>
      <c r="C819" s="19">
        <f>F819</f>
        <v>0</v>
      </c>
      <c r="D819" s="56">
        <f>G819</f>
        <v>0</v>
      </c>
      <c r="E819" s="154" t="e">
        <f t="shared" si="129"/>
        <v>#DIV/0!</v>
      </c>
      <c r="F819" s="19"/>
      <c r="G819" s="56"/>
      <c r="H819" s="154" t="e">
        <f t="shared" si="128"/>
        <v>#DIV/0!</v>
      </c>
      <c r="I819" s="19"/>
      <c r="J819" s="56"/>
      <c r="K819" s="138"/>
    </row>
    <row r="820" spans="1:11" ht="17.25" customHeight="1">
      <c r="A820" s="312">
        <v>92695</v>
      </c>
      <c r="B820" s="97" t="s">
        <v>131</v>
      </c>
      <c r="C820" s="20">
        <f aca="true" t="shared" si="130" ref="C820:D824">F820+I820</f>
        <v>478401</v>
      </c>
      <c r="D820" s="58">
        <f t="shared" si="130"/>
        <v>459867</v>
      </c>
      <c r="E820" s="150">
        <f t="shared" si="129"/>
        <v>96.12584421855306</v>
      </c>
      <c r="F820" s="20">
        <f>F821</f>
        <v>478401</v>
      </c>
      <c r="G820" s="58">
        <f>G821</f>
        <v>459867</v>
      </c>
      <c r="H820" s="150">
        <f t="shared" si="128"/>
        <v>96.12584421855306</v>
      </c>
      <c r="I820" s="20"/>
      <c r="J820" s="58"/>
      <c r="K820" s="140"/>
    </row>
    <row r="821" spans="1:11" ht="12.75" customHeight="1">
      <c r="A821" s="313"/>
      <c r="B821" s="81" t="s">
        <v>44</v>
      </c>
      <c r="C821" s="29">
        <f t="shared" si="130"/>
        <v>478401</v>
      </c>
      <c r="D821" s="75">
        <f t="shared" si="130"/>
        <v>459867</v>
      </c>
      <c r="E821" s="173">
        <f t="shared" si="129"/>
        <v>96.12584421855306</v>
      </c>
      <c r="F821" s="12">
        <f>SUM(F822:F824)</f>
        <v>478401</v>
      </c>
      <c r="G821" s="64">
        <f>SUM(G822:G824)</f>
        <v>459867</v>
      </c>
      <c r="H821" s="173">
        <f t="shared" si="128"/>
        <v>96.12584421855306</v>
      </c>
      <c r="I821" s="29"/>
      <c r="J821" s="63"/>
      <c r="K821" s="345"/>
    </row>
    <row r="822" spans="1:11" ht="24" customHeight="1">
      <c r="A822" s="313"/>
      <c r="B822" s="85" t="s">
        <v>149</v>
      </c>
      <c r="C822" s="19">
        <f t="shared" si="130"/>
        <v>8200</v>
      </c>
      <c r="D822" s="56">
        <f>G822</f>
        <v>1058</v>
      </c>
      <c r="E822" s="154">
        <f>D822/C822*100</f>
        <v>12.902439024390244</v>
      </c>
      <c r="F822" s="19">
        <v>8200</v>
      </c>
      <c r="G822" s="56">
        <v>1058</v>
      </c>
      <c r="H822" s="154">
        <f>G822/F822*100</f>
        <v>12.902439024390244</v>
      </c>
      <c r="I822" s="17"/>
      <c r="J822" s="55"/>
      <c r="K822" s="307"/>
    </row>
    <row r="823" spans="1:11" s="14" customFormat="1" ht="11.25" customHeight="1">
      <c r="A823" s="319"/>
      <c r="B823" s="82" t="s">
        <v>28</v>
      </c>
      <c r="C823" s="19">
        <f>F823</f>
        <v>250000</v>
      </c>
      <c r="D823" s="56">
        <f>G823</f>
        <v>250000</v>
      </c>
      <c r="E823" s="154">
        <f>D823/C823*100</f>
        <v>100</v>
      </c>
      <c r="F823" s="19">
        <v>250000</v>
      </c>
      <c r="G823" s="56">
        <v>250000</v>
      </c>
      <c r="H823" s="154">
        <f>G823/F823*100</f>
        <v>100</v>
      </c>
      <c r="I823" s="19"/>
      <c r="J823" s="56"/>
      <c r="K823" s="138"/>
    </row>
    <row r="824" spans="1:11" s="16" customFormat="1" ht="13.5" customHeight="1" thickBot="1">
      <c r="A824" s="327"/>
      <c r="B824" s="92" t="s">
        <v>9</v>
      </c>
      <c r="C824" s="28">
        <f t="shared" si="130"/>
        <v>220201</v>
      </c>
      <c r="D824" s="62">
        <f t="shared" si="130"/>
        <v>208809</v>
      </c>
      <c r="E824" s="155">
        <f t="shared" si="129"/>
        <v>94.8265448385793</v>
      </c>
      <c r="F824" s="28">
        <v>220201</v>
      </c>
      <c r="G824" s="62">
        <v>208809</v>
      </c>
      <c r="H824" s="155">
        <f t="shared" si="128"/>
        <v>94.8265448385793</v>
      </c>
      <c r="I824" s="28"/>
      <c r="J824" s="62"/>
      <c r="K824" s="141"/>
    </row>
    <row r="825" spans="1:11" s="16" customFormat="1" ht="9" customHeight="1" hidden="1">
      <c r="A825" s="306"/>
      <c r="B825" s="81" t="s">
        <v>5</v>
      </c>
      <c r="C825" s="12" t="e">
        <f>SUM(C826)</f>
        <v>#REF!</v>
      </c>
      <c r="D825" s="64"/>
      <c r="E825" s="158" t="e">
        <f t="shared" si="129"/>
        <v>#REF!</v>
      </c>
      <c r="F825" s="12" t="e">
        <f>SUM(F826)</f>
        <v>#REF!</v>
      </c>
      <c r="G825" s="64"/>
      <c r="H825" s="158" t="e">
        <f t="shared" si="128"/>
        <v>#REF!</v>
      </c>
      <c r="I825" s="12"/>
      <c r="J825" s="64"/>
      <c r="K825" s="142"/>
    </row>
    <row r="826" spans="1:11" s="16" customFormat="1" ht="10.5" customHeight="1" hidden="1">
      <c r="A826" s="306"/>
      <c r="B826" s="82" t="s">
        <v>19</v>
      </c>
      <c r="C826" s="19" t="e">
        <f>SUM(F826:I826)</f>
        <v>#REF!</v>
      </c>
      <c r="D826" s="56"/>
      <c r="E826" s="153" t="e">
        <f t="shared" si="129"/>
        <v>#REF!</v>
      </c>
      <c r="F826" s="19" t="e">
        <f>#REF!+#REF!</f>
        <v>#REF!</v>
      </c>
      <c r="G826" s="56"/>
      <c r="H826" s="153" t="e">
        <f t="shared" si="128"/>
        <v>#REF!</v>
      </c>
      <c r="I826" s="19"/>
      <c r="J826" s="56"/>
      <c r="K826" s="138"/>
    </row>
    <row r="827" spans="1:11" ht="19.5" customHeight="1" thickTop="1">
      <c r="A827" s="378"/>
      <c r="B827" s="268" t="s">
        <v>0</v>
      </c>
      <c r="C827" s="34">
        <f>F827+I827</f>
        <v>363128780</v>
      </c>
      <c r="D827" s="71">
        <f>G827+J827</f>
        <v>335660674</v>
      </c>
      <c r="E827" s="269">
        <f t="shared" si="129"/>
        <v>92.4357122010544</v>
      </c>
      <c r="F827" s="34">
        <f>F9+F22+F29+F84+F98+F136+F173+F222+F234+F278+F283+F287+F296+F426+F435+F483+F583+F612+F681+F724+F800</f>
        <v>329447164</v>
      </c>
      <c r="G827" s="71">
        <f>G9+G22+G29+G84+G98+G136+G173+G222+G234+G278+G283+G287+G296+G426+G435+G483+G583+G612+G681+G724+G800</f>
        <v>304732198</v>
      </c>
      <c r="H827" s="270">
        <f t="shared" si="128"/>
        <v>92.49804864005446</v>
      </c>
      <c r="I827" s="34">
        <f>I9+I22+I29+I84+I98+I136+I173+I222+I234+I278+I283+I287+I296+I426+I435+I483+I583+I612+I681+I724+I800</f>
        <v>33681616</v>
      </c>
      <c r="J827" s="71">
        <f>J9+J22+J29+J84+J98+J136+J173+J222+J234+J278+J283+J287+J296+J426+J435+J483+J583+J612+J681+J724+J800</f>
        <v>30928476</v>
      </c>
      <c r="K827" s="358">
        <f>J827/I827*100</f>
        <v>91.82598602157331</v>
      </c>
    </row>
    <row r="828" spans="1:11" s="23" customFormat="1" ht="14.25" customHeight="1">
      <c r="A828" s="318"/>
      <c r="B828" s="251" t="s">
        <v>173</v>
      </c>
      <c r="C828" s="273">
        <f>F828</f>
        <v>329447164</v>
      </c>
      <c r="D828" s="272">
        <f>G828</f>
        <v>304732198</v>
      </c>
      <c r="E828" s="249">
        <f>D828/C828*100</f>
        <v>92.49804864005446</v>
      </c>
      <c r="F828" s="271">
        <f>F827</f>
        <v>329447164</v>
      </c>
      <c r="G828" s="272">
        <f>G827</f>
        <v>304732198</v>
      </c>
      <c r="H828" s="250"/>
      <c r="I828" s="271"/>
      <c r="J828" s="272"/>
      <c r="K828" s="373"/>
    </row>
    <row r="829" spans="1:11" s="23" customFormat="1" ht="12" customHeight="1">
      <c r="A829" s="318"/>
      <c r="B829" s="251" t="s">
        <v>174</v>
      </c>
      <c r="C829" s="273">
        <f>I829</f>
        <v>32540371</v>
      </c>
      <c r="D829" s="272">
        <f>J829</f>
        <v>29853955</v>
      </c>
      <c r="E829" s="249">
        <f>D829/C829*100</f>
        <v>91.74435964482396</v>
      </c>
      <c r="F829" s="271"/>
      <c r="G829" s="272"/>
      <c r="H829" s="250"/>
      <c r="I829" s="271">
        <f>I827-I830</f>
        <v>32540371</v>
      </c>
      <c r="J829" s="272">
        <f>J827-J830</f>
        <v>29853955</v>
      </c>
      <c r="K829" s="249">
        <f>J829/I829*100</f>
        <v>91.74435964482396</v>
      </c>
    </row>
    <row r="830" spans="1:11" s="23" customFormat="1" ht="51.75" customHeight="1" thickBot="1">
      <c r="A830" s="379"/>
      <c r="B830" s="278" t="s">
        <v>172</v>
      </c>
      <c r="C830" s="277">
        <f>I830</f>
        <v>1141245</v>
      </c>
      <c r="D830" s="275">
        <f>J830</f>
        <v>1074521</v>
      </c>
      <c r="E830" s="409">
        <f>D830/C830*100</f>
        <v>94.15340264360414</v>
      </c>
      <c r="F830" s="274"/>
      <c r="G830" s="275"/>
      <c r="H830" s="276"/>
      <c r="I830" s="274">
        <f>I835+I839+I844+I854</f>
        <v>1141245</v>
      </c>
      <c r="J830" s="275">
        <f>J835+J839+J844+J854</f>
        <v>1074521</v>
      </c>
      <c r="K830" s="409">
        <f>J830/I830*100</f>
        <v>94.15340264360414</v>
      </c>
    </row>
    <row r="831" spans="1:11" s="44" customFormat="1" ht="15" customHeight="1" thickTop="1">
      <c r="A831" s="399"/>
      <c r="B831" s="400" t="s">
        <v>8</v>
      </c>
      <c r="C831" s="401">
        <f>F831+I831</f>
        <v>282925000</v>
      </c>
      <c r="D831" s="402">
        <f>G831+J831</f>
        <v>270945526</v>
      </c>
      <c r="E831" s="403">
        <f t="shared" si="129"/>
        <v>95.76584819298401</v>
      </c>
      <c r="F831" s="401">
        <f>F13+F20+F24+F30+F85+F99+F137+F174+F223+F235+F280+F285+F289+F294+F297+F428+F431+F436+F484+F584+F613+F682+F725+F801</f>
        <v>251512878</v>
      </c>
      <c r="G831" s="402">
        <f>G13+G20+G24+G30+G85+G99+G137+G174+G223+G235+G280+G285+G289+G294+G297+G428+G431+G436+G484+G584+G613+G682+G725+G801</f>
        <v>242183843</v>
      </c>
      <c r="H831" s="404">
        <f t="shared" si="128"/>
        <v>96.29083207421291</v>
      </c>
      <c r="I831" s="405">
        <f>I13+I20+I24+I30+I85+I99+I137+I174+I223+I235+I280+I285+I289+I294+I297+I428+I431+I436+I484+I584+I613+I682+I725+I801</f>
        <v>31412122</v>
      </c>
      <c r="J831" s="402">
        <f>J13+J20+J24+J30+J85+J99+J137+J174+J223+J235+J280+J285+J289+J294+J297+J428+J431+J436+J484+J584+J613+J682+J725+J801</f>
        <v>28761683</v>
      </c>
      <c r="K831" s="406">
        <f>J831/I831*100</f>
        <v>91.56236882054641</v>
      </c>
    </row>
    <row r="832" spans="1:11" s="396" customFormat="1" ht="24.75" customHeight="1">
      <c r="A832" s="395"/>
      <c r="B832" s="398" t="s">
        <v>149</v>
      </c>
      <c r="C832" s="391">
        <f>F832+I832</f>
        <v>120208086</v>
      </c>
      <c r="D832" s="392">
        <f>G832+J832</f>
        <v>119582402</v>
      </c>
      <c r="E832" s="249">
        <f t="shared" si="129"/>
        <v>99.4794992410078</v>
      </c>
      <c r="F832" s="391">
        <f>F31+F86+F100+F138+F175+F224+F236+F281+F298+F437+F485+F585+F614+F683+F726+F802</f>
        <v>111308792</v>
      </c>
      <c r="G832" s="392">
        <f>G31+G86+G100+G138+G175+G224+G236+G281+G298+G437+G485+G585+G614+G683+G726+G802</f>
        <v>110795468</v>
      </c>
      <c r="H832" s="250">
        <f t="shared" si="128"/>
        <v>99.53882888244803</v>
      </c>
      <c r="I832" s="391">
        <f>I31+I86+I100+I138+I175+I224+I236+I281+I298+I437+I485+I585+I614+I683+I726+I802</f>
        <v>8899294</v>
      </c>
      <c r="J832" s="392">
        <f>J31+J86+J100+J138+J175+J224+J236+J281+J298+J437+J485+J585+J614+J683+J726+J802</f>
        <v>8786934</v>
      </c>
      <c r="K832" s="394">
        <f>J832/I832*100</f>
        <v>98.73742793529465</v>
      </c>
    </row>
    <row r="833" spans="1:11" s="257" customFormat="1" ht="10.5" customHeight="1">
      <c r="A833" s="382"/>
      <c r="B833" s="252" t="s">
        <v>170</v>
      </c>
      <c r="C833" s="253"/>
      <c r="D833" s="254"/>
      <c r="E833" s="197"/>
      <c r="F833" s="255"/>
      <c r="G833" s="254"/>
      <c r="H833" s="256"/>
      <c r="I833" s="253"/>
      <c r="J833" s="279"/>
      <c r="K833" s="383"/>
    </row>
    <row r="834" spans="1:11" s="263" customFormat="1" ht="13.5" customHeight="1">
      <c r="A834" s="384"/>
      <c r="B834" s="258" t="s">
        <v>171</v>
      </c>
      <c r="C834" s="259"/>
      <c r="D834" s="260"/>
      <c r="E834" s="175"/>
      <c r="F834" s="261"/>
      <c r="G834" s="260"/>
      <c r="H834" s="262"/>
      <c r="I834" s="259">
        <f>I832-I835</f>
        <v>8884584</v>
      </c>
      <c r="J834" s="280">
        <f>J832-J835</f>
        <v>8772974</v>
      </c>
      <c r="K834" s="385">
        <f>J834/I834*100</f>
        <v>98.74377911222405</v>
      </c>
    </row>
    <row r="835" spans="1:11" s="263" customFormat="1" ht="37.5" customHeight="1">
      <c r="A835" s="384"/>
      <c r="B835" s="109" t="s">
        <v>172</v>
      </c>
      <c r="C835" s="259"/>
      <c r="D835" s="260"/>
      <c r="E835" s="175"/>
      <c r="F835" s="261"/>
      <c r="G835" s="260"/>
      <c r="H835" s="262"/>
      <c r="I835" s="261">
        <f>I486</f>
        <v>14710</v>
      </c>
      <c r="J835" s="260">
        <f>J486</f>
        <v>13960</v>
      </c>
      <c r="K835" s="385">
        <f>J835/I835*100</f>
        <v>94.90142760027193</v>
      </c>
    </row>
    <row r="836" spans="1:11" s="396" customFormat="1" ht="13.5">
      <c r="A836" s="395"/>
      <c r="B836" s="251" t="s">
        <v>28</v>
      </c>
      <c r="C836" s="391">
        <f>F836+I836</f>
        <v>55487648</v>
      </c>
      <c r="D836" s="392">
        <f>G836+J836</f>
        <v>55078051</v>
      </c>
      <c r="E836" s="249">
        <f t="shared" si="129"/>
        <v>99.26182309980052</v>
      </c>
      <c r="F836" s="391">
        <f>F87+F101+F176+F237+F299+F438+F487+F586+F615+F727+F803+F32+F432</f>
        <v>55197068</v>
      </c>
      <c r="G836" s="392">
        <f>G87+G101+G176+G237+G299+G438+G487+G586+G615+G727+G803+G32+G432</f>
        <v>54787636</v>
      </c>
      <c r="H836" s="250">
        <f t="shared" si="128"/>
        <v>99.25823596282324</v>
      </c>
      <c r="I836" s="391">
        <f>I87+I101+I176+I237+I299+I438+I487+I586+I615+I727+I803+I32+I432</f>
        <v>290580</v>
      </c>
      <c r="J836" s="397">
        <f>J87+J101+J176+J237+J299+J438+J487+J586+J615+J727+J803+J32+J432</f>
        <v>290415</v>
      </c>
      <c r="K836" s="249">
        <f>J836/I836*100</f>
        <v>99.94321701424737</v>
      </c>
    </row>
    <row r="837" spans="1:11" s="21" customFormat="1" ht="12">
      <c r="A837" s="382"/>
      <c r="B837" s="252" t="s">
        <v>170</v>
      </c>
      <c r="C837" s="45"/>
      <c r="D837" s="76"/>
      <c r="E837" s="154"/>
      <c r="F837" s="203"/>
      <c r="G837" s="76"/>
      <c r="H837" s="238"/>
      <c r="I837" s="45"/>
      <c r="J837" s="248"/>
      <c r="K837" s="154"/>
    </row>
    <row r="838" spans="1:11" s="18" customFormat="1" ht="12.75">
      <c r="A838" s="384"/>
      <c r="B838" s="258" t="s">
        <v>171</v>
      </c>
      <c r="C838" s="264"/>
      <c r="D838" s="78"/>
      <c r="E838" s="194"/>
      <c r="F838" s="235"/>
      <c r="G838" s="78"/>
      <c r="H838" s="265"/>
      <c r="I838" s="264">
        <f>I836-I839</f>
        <v>220580</v>
      </c>
      <c r="J838" s="266">
        <f>J836-J839</f>
        <v>220415</v>
      </c>
      <c r="K838" s="385">
        <f>J838/I838*100</f>
        <v>99.9251972073624</v>
      </c>
    </row>
    <row r="839" spans="1:11" s="18" customFormat="1" ht="38.25">
      <c r="A839" s="384"/>
      <c r="B839" s="109" t="s">
        <v>172</v>
      </c>
      <c r="C839" s="264"/>
      <c r="D839" s="78"/>
      <c r="E839" s="194"/>
      <c r="F839" s="235"/>
      <c r="G839" s="78"/>
      <c r="H839" s="265"/>
      <c r="I839" s="235">
        <f>I728</f>
        <v>70000</v>
      </c>
      <c r="J839" s="78">
        <f>J728</f>
        <v>70000</v>
      </c>
      <c r="K839" s="385">
        <f>J839/I839*100</f>
        <v>100</v>
      </c>
    </row>
    <row r="840" spans="1:11" s="44" customFormat="1" ht="13.5">
      <c r="A840" s="399"/>
      <c r="B840" s="251" t="s">
        <v>158</v>
      </c>
      <c r="C840" s="391">
        <f aca="true" t="shared" si="131" ref="C840:D855">F840+I840</f>
        <v>3103000</v>
      </c>
      <c r="D840" s="392">
        <f t="shared" si="131"/>
        <v>2473971</v>
      </c>
      <c r="E840" s="249">
        <f t="shared" si="129"/>
        <v>79.72835965194972</v>
      </c>
      <c r="F840" s="391">
        <f>F286</f>
        <v>3103000</v>
      </c>
      <c r="G840" s="392">
        <f>G286</f>
        <v>2473971</v>
      </c>
      <c r="H840" s="250">
        <f t="shared" si="128"/>
        <v>79.72835965194972</v>
      </c>
      <c r="I840" s="405"/>
      <c r="J840" s="402"/>
      <c r="K840" s="406"/>
    </row>
    <row r="841" spans="1:11" s="396" customFormat="1" ht="12.75" customHeight="1">
      <c r="A841" s="395"/>
      <c r="B841" s="251" t="s">
        <v>9</v>
      </c>
      <c r="C841" s="391">
        <f t="shared" si="131"/>
        <v>104126266</v>
      </c>
      <c r="D841" s="392">
        <f t="shared" si="131"/>
        <v>93811102</v>
      </c>
      <c r="E841" s="249">
        <f t="shared" si="129"/>
        <v>90.09360039857762</v>
      </c>
      <c r="F841" s="391">
        <f>F14+F21+F25+F33+F88+F102+F139+F177+F225+F238+F282+F290+F295+F300+F429+F434+F439+F488+F587+F616+F684+F729+F804</f>
        <v>81904018</v>
      </c>
      <c r="G841" s="392">
        <f>G14+G21+G25+G33+G88+G102+G139+G177+G225+G238+G282+G290+G295+G300+G429+G434+G439+G488+G587+G616+G684+G729+G804</f>
        <v>74126768</v>
      </c>
      <c r="H841" s="250">
        <f t="shared" si="128"/>
        <v>90.5044341048079</v>
      </c>
      <c r="I841" s="393">
        <f>I14+I21+I25+I33+I88+I102+I139+I177+I225+I238+I282+I290+I295+I300+I429+I434+I439+I488+I587+I616+I684+I729+I804</f>
        <v>22222248</v>
      </c>
      <c r="J841" s="392">
        <f>J14+J21+J25+J33+J88+J102+J139+J177+J225+J238+J282+J290+J295+J300+J429+J434+J439+J488+J587+J616+J684+J729+J804</f>
        <v>19684334</v>
      </c>
      <c r="K841" s="394">
        <f>J841/I841*100</f>
        <v>88.5794002478957</v>
      </c>
    </row>
    <row r="842" spans="1:11" s="21" customFormat="1" ht="11.25" customHeight="1">
      <c r="A842" s="380"/>
      <c r="B842" s="252" t="s">
        <v>170</v>
      </c>
      <c r="C842" s="45"/>
      <c r="D842" s="76"/>
      <c r="E842" s="154"/>
      <c r="F842" s="203"/>
      <c r="G842" s="76"/>
      <c r="H842" s="238"/>
      <c r="I842" s="203"/>
      <c r="J842" s="76"/>
      <c r="K842" s="381"/>
    </row>
    <row r="843" spans="1:11" s="18" customFormat="1" ht="11.25" customHeight="1">
      <c r="A843" s="386"/>
      <c r="B843" s="258" t="s">
        <v>171</v>
      </c>
      <c r="C843" s="264"/>
      <c r="D843" s="78"/>
      <c r="E843" s="194"/>
      <c r="F843" s="235"/>
      <c r="G843" s="78"/>
      <c r="H843" s="265"/>
      <c r="I843" s="235">
        <f>I841-I844</f>
        <v>22180713</v>
      </c>
      <c r="J843" s="78">
        <f>J841-J844</f>
        <v>19642898</v>
      </c>
      <c r="K843" s="385">
        <f aca="true" t="shared" si="132" ref="K843:K848">J843/I843*100</f>
        <v>88.55846067707563</v>
      </c>
    </row>
    <row r="844" spans="1:11" s="18" customFormat="1" ht="40.5" customHeight="1">
      <c r="A844" s="386"/>
      <c r="B844" s="109" t="s">
        <v>172</v>
      </c>
      <c r="C844" s="264"/>
      <c r="D844" s="78"/>
      <c r="E844" s="194"/>
      <c r="F844" s="235"/>
      <c r="G844" s="78"/>
      <c r="H844" s="265"/>
      <c r="I844" s="235">
        <f>I489+I141+I179+I730+I302</f>
        <v>41535</v>
      </c>
      <c r="J844" s="78">
        <f>J489+J141+J179+J730+J302</f>
        <v>41436</v>
      </c>
      <c r="K844" s="385">
        <f t="shared" si="132"/>
        <v>99.76164680390033</v>
      </c>
    </row>
    <row r="845" spans="1:11" s="47" customFormat="1" ht="12.75" customHeight="1">
      <c r="A845" s="389"/>
      <c r="B845" s="113" t="s">
        <v>132</v>
      </c>
      <c r="C845" s="46">
        <f>F845+I845</f>
        <v>7615296</v>
      </c>
      <c r="D845" s="77">
        <f t="shared" si="131"/>
        <v>7296059</v>
      </c>
      <c r="E845" s="207">
        <f t="shared" si="129"/>
        <v>95.80795020968324</v>
      </c>
      <c r="F845" s="222">
        <f>F26+F34+F103+F140+F178+F239+F301+F440+F490+F617+F685+F731</f>
        <v>7517668</v>
      </c>
      <c r="G845" s="77">
        <f>G26+G34+G103+G140+G178+G239+G301+G440+G490+G617+G685+G731</f>
        <v>7198432</v>
      </c>
      <c r="H845" s="240">
        <f t="shared" si="128"/>
        <v>95.75352356608458</v>
      </c>
      <c r="I845" s="222">
        <f>I26+I34+I103+I140+I178+I239+I301+I440+I490+I617+I685+I731</f>
        <v>97628</v>
      </c>
      <c r="J845" s="77">
        <f>J26+J34+J103+J140+J178+J239+J301+J440+J490+J617+J685+J731</f>
        <v>97627</v>
      </c>
      <c r="K845" s="390">
        <f t="shared" si="132"/>
        <v>99.99897570369156</v>
      </c>
    </row>
    <row r="846" spans="1:11" s="49" customFormat="1" ht="10.5" customHeight="1" hidden="1">
      <c r="A846" s="387"/>
      <c r="B846" s="102" t="s">
        <v>133</v>
      </c>
      <c r="C846" s="48">
        <f t="shared" si="131"/>
        <v>7615296</v>
      </c>
      <c r="D846" s="79">
        <f t="shared" si="131"/>
        <v>7296059</v>
      </c>
      <c r="E846" s="147">
        <f t="shared" si="129"/>
        <v>95.80795020968324</v>
      </c>
      <c r="F846" s="48">
        <f>F845</f>
        <v>7517668</v>
      </c>
      <c r="G846" s="79">
        <f>G845</f>
        <v>7198432</v>
      </c>
      <c r="H846" s="239">
        <f t="shared" si="128"/>
        <v>95.75352356608458</v>
      </c>
      <c r="I846" s="204">
        <f>I845</f>
        <v>97628</v>
      </c>
      <c r="J846" s="79">
        <f>J845</f>
        <v>97627</v>
      </c>
      <c r="K846" s="388">
        <f t="shared" si="132"/>
        <v>99.99897570369156</v>
      </c>
    </row>
    <row r="847" spans="1:11" s="44" customFormat="1" ht="14.25" customHeight="1">
      <c r="A847" s="399"/>
      <c r="B847" s="400" t="s">
        <v>5</v>
      </c>
      <c r="C847" s="401">
        <f t="shared" si="131"/>
        <v>80203780</v>
      </c>
      <c r="D847" s="402">
        <f t="shared" si="131"/>
        <v>64715148</v>
      </c>
      <c r="E847" s="407">
        <f t="shared" si="129"/>
        <v>80.68840146935719</v>
      </c>
      <c r="F847" s="401">
        <f>F27+F35+F104+F142+F180+F240+F303+F441+F491+F588+F618+F686+F732+F806+F291</f>
        <v>77934286</v>
      </c>
      <c r="G847" s="402">
        <f>G27+G35+G104+G142+G180+G240+G303+G441+G491+G588+G618+G686+G732+G806+G291</f>
        <v>62548355</v>
      </c>
      <c r="H847" s="408">
        <f t="shared" si="128"/>
        <v>80.25781489805398</v>
      </c>
      <c r="I847" s="405">
        <f>I27+I35+I104+I142+I180+I240+I303+I441+I491+I588+I618+I686+I732+I806</f>
        <v>2269494</v>
      </c>
      <c r="J847" s="402">
        <f>J27+J35+J104+J142+J180+J240+J303+J441+J491+J588+J618+J686+J732+J806</f>
        <v>2166793</v>
      </c>
      <c r="K847" s="406">
        <f t="shared" si="132"/>
        <v>95.47471815303324</v>
      </c>
    </row>
    <row r="848" spans="1:11" s="21" customFormat="1" ht="13.5" customHeight="1">
      <c r="A848" s="380"/>
      <c r="B848" s="251" t="s">
        <v>6</v>
      </c>
      <c r="C848" s="391">
        <f t="shared" si="131"/>
        <v>3032248</v>
      </c>
      <c r="D848" s="392">
        <f t="shared" si="131"/>
        <v>2330345</v>
      </c>
      <c r="E848" s="249">
        <f t="shared" si="129"/>
        <v>76.85205827491683</v>
      </c>
      <c r="F848" s="391">
        <f>F39+F107+F144+F182+F242+F306+F493+F735+F443+F620</f>
        <v>2919948</v>
      </c>
      <c r="G848" s="392">
        <f>G39+G107+G144+G182+G242+G306+G493+G735+G443+G620</f>
        <v>2218875</v>
      </c>
      <c r="H848" s="250">
        <f t="shared" si="128"/>
        <v>75.9902231135623</v>
      </c>
      <c r="I848" s="393">
        <f>I39+I107+I144+I182+I242+I306+I493+I735+I443+I620</f>
        <v>112300</v>
      </c>
      <c r="J848" s="392">
        <f>J39+J107+J144+J182+J242+J306+J493+J735+J443+J620</f>
        <v>111470</v>
      </c>
      <c r="K848" s="249">
        <f t="shared" si="132"/>
        <v>99.26090828138913</v>
      </c>
    </row>
    <row r="849" spans="1:11" s="47" customFormat="1" ht="13.5" customHeight="1">
      <c r="A849" s="389"/>
      <c r="B849" s="113" t="s">
        <v>32</v>
      </c>
      <c r="C849" s="46">
        <f t="shared" si="131"/>
        <v>637300</v>
      </c>
      <c r="D849" s="77">
        <f t="shared" si="131"/>
        <v>587300</v>
      </c>
      <c r="E849" s="207">
        <f t="shared" si="129"/>
        <v>92.15440138082536</v>
      </c>
      <c r="F849" s="46">
        <f>F307+F736+F243</f>
        <v>637300</v>
      </c>
      <c r="G849" s="77">
        <f>G307+G736+G243</f>
        <v>587300</v>
      </c>
      <c r="H849" s="240">
        <f t="shared" si="128"/>
        <v>92.15440138082536</v>
      </c>
      <c r="I849" s="222"/>
      <c r="J849" s="77"/>
      <c r="K849" s="390"/>
    </row>
    <row r="850" spans="1:11" s="21" customFormat="1" ht="13.5" customHeight="1">
      <c r="A850" s="380"/>
      <c r="B850" s="251" t="s">
        <v>19</v>
      </c>
      <c r="C850" s="391">
        <f t="shared" si="131"/>
        <v>68774732</v>
      </c>
      <c r="D850" s="392">
        <f t="shared" si="131"/>
        <v>59588003</v>
      </c>
      <c r="E850" s="249">
        <f t="shared" si="129"/>
        <v>86.64229036908498</v>
      </c>
      <c r="F850" s="391">
        <f>F28+F36+F105+F143+F181+F241+F304+F442+F492+F589+F619+F687+F733+F807+F292</f>
        <v>66617538</v>
      </c>
      <c r="G850" s="392">
        <f>G28+G36+G105+G143+G181+G241+G304+G442+G492+G589+G619+G687+G733+G807+G292</f>
        <v>57532680</v>
      </c>
      <c r="H850" s="250">
        <f t="shared" si="128"/>
        <v>86.36266323741955</v>
      </c>
      <c r="I850" s="393">
        <f>I28+I36+I105+I143+I181+I241+I304+I442+I492+I589+I619+I687+I733+I807</f>
        <v>2157194</v>
      </c>
      <c r="J850" s="392">
        <f>J28+J36+J105+J143+J181+J241+J304+J442+J492+J589+J619+J687+J733+J807</f>
        <v>2055323</v>
      </c>
      <c r="K850" s="394">
        <f>J850/I850*100</f>
        <v>95.27761527243261</v>
      </c>
    </row>
    <row r="851" spans="1:11" s="47" customFormat="1" ht="11.25" customHeight="1">
      <c r="A851" s="389"/>
      <c r="B851" s="113" t="s">
        <v>32</v>
      </c>
      <c r="C851" s="46">
        <f t="shared" si="131"/>
        <v>2573000</v>
      </c>
      <c r="D851" s="77">
        <f t="shared" si="131"/>
        <v>2467691</v>
      </c>
      <c r="E851" s="207">
        <f t="shared" si="129"/>
        <v>95.90715118538671</v>
      </c>
      <c r="F851" s="46">
        <f>F37+F106+F305+F590+F734</f>
        <v>2573000</v>
      </c>
      <c r="G851" s="77">
        <f>G37+G106+G305+G590+G734</f>
        <v>2467691</v>
      </c>
      <c r="H851" s="240">
        <f t="shared" si="128"/>
        <v>95.90715118538671</v>
      </c>
      <c r="I851" s="222"/>
      <c r="J851" s="77"/>
      <c r="K851" s="390"/>
    </row>
    <row r="852" spans="1:11" s="47" customFormat="1" ht="11.25" customHeight="1">
      <c r="A852" s="389"/>
      <c r="B852" s="252" t="s">
        <v>170</v>
      </c>
      <c r="C852" s="46"/>
      <c r="D852" s="77"/>
      <c r="E852" s="207"/>
      <c r="F852" s="222"/>
      <c r="G852" s="77"/>
      <c r="H852" s="240"/>
      <c r="I852" s="222"/>
      <c r="J852" s="77"/>
      <c r="K852" s="390"/>
    </row>
    <row r="853" spans="1:11" s="47" customFormat="1" ht="11.25" customHeight="1">
      <c r="A853" s="389"/>
      <c r="B853" s="258" t="s">
        <v>171</v>
      </c>
      <c r="C853" s="46"/>
      <c r="D853" s="77"/>
      <c r="E853" s="207"/>
      <c r="F853" s="222"/>
      <c r="G853" s="77"/>
      <c r="H853" s="240"/>
      <c r="I853" s="235">
        <f>I850-I854</f>
        <v>1142194</v>
      </c>
      <c r="J853" s="78">
        <f>J850-J854</f>
        <v>1106198</v>
      </c>
      <c r="K853" s="385">
        <f>J853/I853*100</f>
        <v>96.84852135451595</v>
      </c>
    </row>
    <row r="854" spans="1:11" s="47" customFormat="1" ht="39.75" customHeight="1">
      <c r="A854" s="389"/>
      <c r="B854" s="109" t="s">
        <v>172</v>
      </c>
      <c r="C854" s="46"/>
      <c r="D854" s="77"/>
      <c r="E854" s="207"/>
      <c r="F854" s="222"/>
      <c r="G854" s="77"/>
      <c r="H854" s="240"/>
      <c r="I854" s="235">
        <f>I38</f>
        <v>1015000</v>
      </c>
      <c r="J854" s="78">
        <f>J38</f>
        <v>949125</v>
      </c>
      <c r="K854" s="385">
        <f>J854/I854*100</f>
        <v>93.50985221674877</v>
      </c>
    </row>
    <row r="855" spans="1:11" s="396" customFormat="1" ht="20.25" customHeight="1" thickBot="1">
      <c r="A855" s="410"/>
      <c r="B855" s="411" t="s">
        <v>20</v>
      </c>
      <c r="C855" s="412">
        <f t="shared" si="131"/>
        <v>8396800</v>
      </c>
      <c r="D855" s="413">
        <f t="shared" si="131"/>
        <v>2796800</v>
      </c>
      <c r="E855" s="409">
        <f t="shared" si="129"/>
        <v>33.30792682926829</v>
      </c>
      <c r="F855" s="412">
        <f>F40+F108+F808</f>
        <v>8396800</v>
      </c>
      <c r="G855" s="413">
        <f>G40+G108+G808</f>
        <v>2796800</v>
      </c>
      <c r="H855" s="276">
        <f t="shared" si="128"/>
        <v>33.30792682926829</v>
      </c>
      <c r="I855" s="414"/>
      <c r="J855" s="413"/>
      <c r="K855" s="415"/>
    </row>
    <row r="856" ht="12.75" thickTop="1">
      <c r="B856" s="50"/>
    </row>
    <row r="857" spans="1:2" ht="15.75">
      <c r="A857" s="431" t="s">
        <v>177</v>
      </c>
      <c r="B857" s="50"/>
    </row>
    <row r="858" ht="15.75">
      <c r="A858" s="431" t="s">
        <v>178</v>
      </c>
    </row>
    <row r="859" spans="1:11" ht="15.75">
      <c r="A859" s="431" t="s">
        <v>179</v>
      </c>
      <c r="C859" s="33"/>
      <c r="D859" s="33"/>
      <c r="E859" s="33"/>
      <c r="F859" s="33"/>
      <c r="G859" s="33"/>
      <c r="H859" s="188"/>
      <c r="I859" s="33"/>
      <c r="J859" s="33"/>
      <c r="K859" s="188"/>
    </row>
    <row r="860" spans="1:11" ht="12" customHeight="1">
      <c r="A860" s="51"/>
      <c r="B860" s="135"/>
      <c r="C860" s="189"/>
      <c r="D860" s="189"/>
      <c r="E860" s="189"/>
      <c r="F860" s="189"/>
      <c r="G860" s="189"/>
      <c r="H860" s="189"/>
      <c r="I860" s="189"/>
      <c r="J860" s="189"/>
      <c r="K860" s="189"/>
    </row>
    <row r="861" spans="3:11" ht="12.75">
      <c r="C861" s="190"/>
      <c r="D861" s="190"/>
      <c r="E861" s="190"/>
      <c r="F861" s="190"/>
      <c r="G861" s="190"/>
      <c r="I861" s="33"/>
      <c r="J861" s="33"/>
      <c r="K861" s="188"/>
    </row>
    <row r="862" spans="3:10" ht="12">
      <c r="C862" s="190"/>
      <c r="D862" s="190"/>
      <c r="E862" s="190"/>
      <c r="F862" s="190"/>
      <c r="G862" s="190"/>
      <c r="H862" s="190"/>
      <c r="I862" s="190"/>
      <c r="J862" s="190"/>
    </row>
    <row r="863" spans="1:11" s="16" customFormat="1" ht="12">
      <c r="A863" s="52"/>
      <c r="B863" s="53"/>
      <c r="C863" s="191"/>
      <c r="D863" s="191"/>
      <c r="E863" s="191"/>
      <c r="F863" s="191"/>
      <c r="G863" s="191"/>
      <c r="H863" s="187"/>
      <c r="I863" s="191"/>
      <c r="J863" s="191"/>
      <c r="K863" s="192"/>
    </row>
  </sheetData>
  <sheetProtection/>
  <mergeCells count="6">
    <mergeCell ref="J5:K5"/>
    <mergeCell ref="A6:A7"/>
    <mergeCell ref="F6:H6"/>
    <mergeCell ref="C6:E6"/>
    <mergeCell ref="I6:K6"/>
    <mergeCell ref="B6:B7"/>
  </mergeCells>
  <printOptions horizontalCentered="1"/>
  <pageMargins left="0.5118110236220472" right="0.4330708661417323" top="0.984251968503937" bottom="0.6299212598425197" header="0.5118110236220472" footer="0.6299212598425197"/>
  <pageSetup firstPageNumber="100" useFirstPageNumber="1" horizontalDpi="600" verticalDpi="600" orientation="portrait" paperSize="9" scale="90" r:id="rId1"/>
  <headerFooter alignWithMargins="0">
    <oddHeader>&amp;C&amp;"Times New Roman,Normalny"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Sulewska</cp:lastModifiedBy>
  <cp:lastPrinted>2009-04-21T10:19:14Z</cp:lastPrinted>
  <dcterms:created xsi:type="dcterms:W3CDTF">1997-02-26T13:46:56Z</dcterms:created>
  <dcterms:modified xsi:type="dcterms:W3CDTF">2009-04-21T13:23:02Z</dcterms:modified>
  <cp:category/>
  <cp:version/>
  <cp:contentType/>
  <cp:contentStatus/>
</cp:coreProperties>
</file>