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<sst xmlns="http://schemas.openxmlformats.org/spreadsheetml/2006/main" count="57" uniqueCount="57">
  <si>
    <t>WYKONANIE</t>
  </si>
  <si>
    <t>Plan</t>
  </si>
  <si>
    <t>Prognoza</t>
  </si>
  <si>
    <t>Wyszczególnienie</t>
  </si>
  <si>
    <t xml:space="preserve">2003 r. </t>
  </si>
  <si>
    <t>2004 r.</t>
  </si>
  <si>
    <t>2005 r.</t>
  </si>
  <si>
    <t>2006 r.</t>
  </si>
  <si>
    <t>2007 r.</t>
  </si>
  <si>
    <t>2008 r.</t>
  </si>
  <si>
    <t>2009 r.</t>
  </si>
  <si>
    <t>2009 r</t>
  </si>
  <si>
    <t>2010 r</t>
  </si>
  <si>
    <t>2011 r</t>
  </si>
  <si>
    <t xml:space="preserve">A. DOCHODY </t>
  </si>
  <si>
    <t>Dochody własne</t>
  </si>
  <si>
    <t>Subwencje</t>
  </si>
  <si>
    <t>Dotacje celowe i fundusze celowe</t>
  </si>
  <si>
    <t>Środki unijne</t>
  </si>
  <si>
    <t xml:space="preserve">B. WYDATKI  OGÓŁEM </t>
  </si>
  <si>
    <t xml:space="preserve">Wydatki bieżące    </t>
  </si>
  <si>
    <t>Wydatki majątkowe i remonty</t>
  </si>
  <si>
    <r>
      <t xml:space="preserve">C. NADWYŻKA/DEFICYT </t>
    </r>
    <r>
      <rPr>
        <b/>
        <sz val="8"/>
        <rFont val="Times New Roman CE"/>
        <family val="1"/>
      </rPr>
      <t>(A-B)</t>
    </r>
  </si>
  <si>
    <r>
      <t xml:space="preserve">D. FINANSOWANIE </t>
    </r>
    <r>
      <rPr>
        <b/>
        <sz val="8"/>
        <rFont val="Times New Roman CE"/>
        <family val="1"/>
      </rPr>
      <t>(D1-D2)</t>
    </r>
  </si>
  <si>
    <t>D1. Przychody ogółem:</t>
  </si>
  <si>
    <t xml:space="preserve">1. kredyty </t>
  </si>
  <si>
    <t>2. pożyczki</t>
  </si>
  <si>
    <t>3. inne źródła</t>
  </si>
  <si>
    <t>D2.  Rozchody ogółem</t>
  </si>
  <si>
    <t>F. DŁUG NA KONIEC ROKU</t>
  </si>
  <si>
    <t xml:space="preserve">  a/ wynikające z ustaw i orzeczeń sądów</t>
  </si>
  <si>
    <t xml:space="preserve"> </t>
  </si>
  <si>
    <t xml:space="preserve">  b/ wynikające z udzielonych poręczeń i gwarancji</t>
  </si>
  <si>
    <t xml:space="preserve">  c/ jednostek sektora finansów publicznych</t>
  </si>
  <si>
    <t>6. zobowiązania związane z przyrzeczonymi środkami z funduszy strukturalnych oraz Funduszu Spójności Unii Europejskiej</t>
  </si>
  <si>
    <t xml:space="preserve"> a/ kredyty </t>
  </si>
  <si>
    <t xml:space="preserve"> b/ pożyczki</t>
  </si>
  <si>
    <t xml:space="preserve"> c/ emitowane papiery wartościowe</t>
  </si>
  <si>
    <t>H. OBCIĄŻENIE ROCZNE BUDŻETU Z TYT.  SPŁATY ZADŁUŻENIA</t>
  </si>
  <si>
    <t>4. wykup  papierów wartościowych wyemitowany przez j.s.t.</t>
  </si>
  <si>
    <t>5. spłaty zobowiązań związanych z przyrzeczonymi środkami z funduszy strukturalnych oraz Funduszu Spójności Unii Europejskiej</t>
  </si>
  <si>
    <t xml:space="preserve"> a/ spłaty rat kredytów z odsetkami</t>
  </si>
  <si>
    <t xml:space="preserve"> b/ spłaty rat pożyczek z odsetkami</t>
  </si>
  <si>
    <t xml:space="preserve"> c/ wykup  papierów wartościowych </t>
  </si>
  <si>
    <t>Wskaźnik rocznej spłaty zadłużenia do dochodu (poz.23/poz1)%</t>
  </si>
  <si>
    <t>Wskaźnik rocznej spłaty zadłużenia do dochodu bez poręczeń (poz.23-poz.26)/poz1)%</t>
  </si>
  <si>
    <t>G. Wskaźnik długu do dochodu (poz.7/ poz.1)  %</t>
  </si>
  <si>
    <t>1. Spłata rat kredytów i pożyczek</t>
  </si>
  <si>
    <t>2. Inne</t>
  </si>
  <si>
    <t>1. Zaciągnięte kredyty</t>
  </si>
  <si>
    <t>2. Zaciągnięte pożyczki</t>
  </si>
  <si>
    <t>1. Spłaty rat kredytów z odsetkami</t>
  </si>
  <si>
    <t>2. Spłaty rat pożyczek z odsetkami</t>
  </si>
  <si>
    <t>3. Potencjalne spłaty udzielonych poręczeń z należnymi odsetkami</t>
  </si>
  <si>
    <t>Wykonanie</t>
  </si>
  <si>
    <t>PROGNOZA FINANSOWA MIASTA KOSZALINA DO 2008 ROKU</t>
  </si>
  <si>
    <t>Załącznik X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</si>
</sst>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9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Continuous" wrapText="1"/>
    </xf>
    <xf numFmtId="164" fontId="1" fillId="0" borderId="0" xfId="0" applyNumberFormat="1" applyFont="1" applyAlignment="1">
      <alignment horizontal="centerContinuous" wrapText="1"/>
    </xf>
    <xf numFmtId="164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 horizontal="centerContinuous"/>
    </xf>
    <xf numFmtId="1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 horizontal="centerContinuous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Continuous"/>
    </xf>
    <xf numFmtId="164" fontId="4" fillId="2" borderId="5" xfId="0" applyNumberFormat="1" applyFont="1" applyFill="1" applyBorder="1" applyAlignment="1">
      <alignment horizontal="centerContinuous"/>
    </xf>
    <xf numFmtId="1" fontId="5" fillId="2" borderId="6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0" fontId="5" fillId="3" borderId="14" xfId="0" applyNumberFormat="1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vertical="center" wrapText="1"/>
    </xf>
    <xf numFmtId="164" fontId="4" fillId="3" borderId="17" xfId="0" applyNumberFormat="1" applyFont="1" applyFill="1" applyBorder="1" applyAlignment="1">
      <alignment vertical="center" wrapText="1"/>
    </xf>
    <xf numFmtId="164" fontId="4" fillId="3" borderId="18" xfId="0" applyNumberFormat="1" applyFont="1" applyFill="1" applyBorder="1" applyAlignment="1">
      <alignment vertical="center" wrapText="1"/>
    </xf>
    <xf numFmtId="164" fontId="4" fillId="3" borderId="19" xfId="0" applyNumberFormat="1" applyFont="1" applyFill="1" applyBorder="1" applyAlignment="1">
      <alignment vertical="center" wrapText="1"/>
    </xf>
    <xf numFmtId="164" fontId="4" fillId="3" borderId="20" xfId="0" applyNumberFormat="1" applyFont="1" applyFill="1" applyBorder="1" applyAlignment="1">
      <alignment vertical="center" wrapText="1"/>
    </xf>
    <xf numFmtId="1" fontId="1" fillId="3" borderId="21" xfId="0" applyNumberFormat="1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vertical="center" wrapText="1"/>
    </xf>
    <xf numFmtId="164" fontId="1" fillId="3" borderId="20" xfId="0" applyNumberFormat="1" applyFont="1" applyFill="1" applyBorder="1" applyAlignment="1">
      <alignment vertical="center" wrapText="1"/>
    </xf>
    <xf numFmtId="164" fontId="1" fillId="3" borderId="18" xfId="0" applyNumberFormat="1" applyFont="1" applyFill="1" applyBorder="1" applyAlignment="1">
      <alignment vertical="center" wrapText="1"/>
    </xf>
    <xf numFmtId="1" fontId="4" fillId="3" borderId="22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vertical="center" wrapText="1"/>
    </xf>
    <xf numFmtId="164" fontId="4" fillId="3" borderId="10" xfId="0" applyNumberFormat="1" applyFont="1" applyFill="1" applyBorder="1" applyAlignment="1">
      <alignment vertical="center" wrapText="1"/>
    </xf>
    <xf numFmtId="164" fontId="4" fillId="3" borderId="9" xfId="0" applyNumberFormat="1" applyFont="1" applyFill="1" applyBorder="1" applyAlignment="1">
      <alignment vertical="center" wrapText="1"/>
    </xf>
    <xf numFmtId="1" fontId="1" fillId="3" borderId="23" xfId="0" applyNumberFormat="1" applyFont="1" applyFill="1" applyBorder="1" applyAlignment="1">
      <alignment horizontal="center" vertical="center" wrapText="1"/>
    </xf>
    <xf numFmtId="164" fontId="1" fillId="3" borderId="24" xfId="0" applyNumberFormat="1" applyFont="1" applyFill="1" applyBorder="1" applyAlignment="1">
      <alignment vertical="center" wrapText="1"/>
    </xf>
    <xf numFmtId="164" fontId="1" fillId="3" borderId="24" xfId="0" applyNumberFormat="1" applyFont="1" applyFill="1" applyBorder="1" applyAlignment="1">
      <alignment vertical="center" wrapText="1"/>
    </xf>
    <xf numFmtId="164" fontId="1" fillId="3" borderId="25" xfId="0" applyNumberFormat="1" applyFont="1" applyFill="1" applyBorder="1" applyAlignment="1">
      <alignment vertical="center" wrapText="1"/>
    </xf>
    <xf numFmtId="164" fontId="1" fillId="3" borderId="9" xfId="0" applyNumberFormat="1" applyFont="1" applyFill="1" applyBorder="1" applyAlignment="1">
      <alignment vertical="center" wrapText="1"/>
    </xf>
    <xf numFmtId="164" fontId="1" fillId="3" borderId="8" xfId="0" applyNumberFormat="1" applyFont="1" applyFill="1" applyBorder="1" applyAlignment="1">
      <alignment vertical="center" wrapText="1"/>
    </xf>
    <xf numFmtId="164" fontId="1" fillId="3" borderId="10" xfId="0" applyNumberFormat="1" applyFont="1" applyFill="1" applyBorder="1" applyAlignment="1">
      <alignment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vertical="center" wrapText="1"/>
    </xf>
    <xf numFmtId="164" fontId="1" fillId="3" borderId="26" xfId="0" applyNumberFormat="1" applyFont="1" applyFill="1" applyBorder="1" applyAlignment="1">
      <alignment vertical="center" wrapText="1"/>
    </xf>
    <xf numFmtId="164" fontId="1" fillId="3" borderId="9" xfId="0" applyNumberFormat="1" applyFont="1" applyFill="1" applyBorder="1" applyAlignment="1">
      <alignment vertical="center" wrapText="1"/>
    </xf>
    <xf numFmtId="164" fontId="1" fillId="3" borderId="8" xfId="0" applyNumberFormat="1" applyFont="1" applyFill="1" applyBorder="1" applyAlignment="1">
      <alignment vertical="center" wrapText="1"/>
    </xf>
    <xf numFmtId="164" fontId="1" fillId="3" borderId="10" xfId="0" applyNumberFormat="1" applyFont="1" applyFill="1" applyBorder="1" applyAlignment="1">
      <alignment vertical="center" wrapText="1"/>
    </xf>
    <xf numFmtId="1" fontId="4" fillId="3" borderId="23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vertical="center" wrapText="1"/>
    </xf>
    <xf numFmtId="164" fontId="4" fillId="3" borderId="25" xfId="0" applyNumberFormat="1" applyFont="1" applyFill="1" applyBorder="1" applyAlignment="1">
      <alignment vertical="center" wrapText="1"/>
    </xf>
    <xf numFmtId="164" fontId="4" fillId="3" borderId="27" xfId="0" applyNumberFormat="1" applyFont="1" applyFill="1" applyBorder="1" applyAlignment="1">
      <alignment vertical="center" wrapText="1"/>
    </xf>
    <xf numFmtId="164" fontId="4" fillId="3" borderId="24" xfId="0" applyNumberFormat="1" applyFont="1" applyFill="1" applyBorder="1" applyAlignment="1">
      <alignment vertical="center" wrapText="1"/>
    </xf>
    <xf numFmtId="164" fontId="4" fillId="3" borderId="25" xfId="0" applyNumberFormat="1" applyFont="1" applyFill="1" applyBorder="1" applyAlignment="1">
      <alignment vertical="center" wrapText="1"/>
    </xf>
    <xf numFmtId="164" fontId="4" fillId="3" borderId="27" xfId="0" applyNumberFormat="1" applyFont="1" applyFill="1" applyBorder="1" applyAlignment="1">
      <alignment vertical="center" wrapText="1"/>
    </xf>
    <xf numFmtId="1" fontId="1" fillId="3" borderId="23" xfId="0" applyNumberFormat="1" applyFont="1" applyFill="1" applyBorder="1" applyAlignment="1">
      <alignment horizontal="center" vertical="center" wrapText="1"/>
    </xf>
    <xf numFmtId="164" fontId="1" fillId="3" borderId="25" xfId="0" applyNumberFormat="1" applyFont="1" applyFill="1" applyBorder="1" applyAlignment="1">
      <alignment vertical="center" wrapText="1"/>
    </xf>
    <xf numFmtId="164" fontId="4" fillId="3" borderId="19" xfId="0" applyNumberFormat="1" applyFont="1" applyFill="1" applyBorder="1" applyAlignment="1">
      <alignment vertical="center" wrapText="1"/>
    </xf>
    <xf numFmtId="164" fontId="4" fillId="3" borderId="20" xfId="0" applyNumberFormat="1" applyFont="1" applyFill="1" applyBorder="1" applyAlignment="1">
      <alignment vertical="center" wrapText="1"/>
    </xf>
    <xf numFmtId="164" fontId="4" fillId="3" borderId="18" xfId="0" applyNumberFormat="1" applyFont="1" applyFill="1" applyBorder="1" applyAlignment="1">
      <alignment vertical="center" wrapText="1"/>
    </xf>
    <xf numFmtId="164" fontId="1" fillId="3" borderId="28" xfId="0" applyNumberFormat="1" applyFont="1" applyFill="1" applyBorder="1" applyAlignment="1">
      <alignment vertical="center" wrapText="1"/>
    </xf>
    <xf numFmtId="1" fontId="4" fillId="3" borderId="2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164" fontId="4" fillId="0" borderId="24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/>
    </xf>
    <xf numFmtId="1" fontId="1" fillId="0" borderId="23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vertical="center" wrapText="1"/>
    </xf>
    <xf numFmtId="164" fontId="1" fillId="0" borderId="25" xfId="0" applyNumberFormat="1" applyFont="1" applyBorder="1" applyAlignment="1">
      <alignment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vertical="center" wrapText="1"/>
    </xf>
    <xf numFmtId="164" fontId="7" fillId="0" borderId="8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/>
    </xf>
    <xf numFmtId="164" fontId="6" fillId="0" borderId="24" xfId="0" applyNumberFormat="1" applyFont="1" applyBorder="1" applyAlignment="1">
      <alignment vertical="center" wrapText="1"/>
    </xf>
    <xf numFmtId="164" fontId="7" fillId="0" borderId="24" xfId="0" applyNumberFormat="1" applyFont="1" applyBorder="1" applyAlignment="1">
      <alignment vertical="center" wrapText="1"/>
    </xf>
    <xf numFmtId="164" fontId="7" fillId="0" borderId="25" xfId="0" applyNumberFormat="1" applyFont="1" applyBorder="1" applyAlignment="1">
      <alignment vertical="center" wrapText="1"/>
    </xf>
    <xf numFmtId="1" fontId="1" fillId="0" borderId="23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vertical="center" wrapText="1"/>
    </xf>
    <xf numFmtId="164" fontId="4" fillId="0" borderId="8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 wrapText="1"/>
    </xf>
    <xf numFmtId="164" fontId="4" fillId="0" borderId="24" xfId="0" applyNumberFormat="1" applyFont="1" applyBorder="1" applyAlignment="1">
      <alignment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 wrapText="1"/>
    </xf>
    <xf numFmtId="164" fontId="4" fillId="0" borderId="29" xfId="0" applyNumberFormat="1" applyFont="1" applyBorder="1" applyAlignment="1">
      <alignment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64" fontId="1" fillId="3" borderId="30" xfId="0" applyNumberFormat="1" applyFont="1" applyFill="1" applyBorder="1" applyAlignment="1">
      <alignment vertical="center" wrapText="1"/>
    </xf>
    <xf numFmtId="164" fontId="1" fillId="3" borderId="27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64" fontId="3" fillId="2" borderId="2" xfId="0" applyNumberFormat="1" applyFont="1" applyFill="1" applyBorder="1" applyAlignment="1">
      <alignment horizontal="centerContinuous"/>
    </xf>
    <xf numFmtId="164" fontId="4" fillId="2" borderId="4" xfId="0" applyNumberFormat="1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28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125" style="1" customWidth="1"/>
    <col min="2" max="2" width="28.75390625" style="5" bestFit="1" customWidth="1"/>
    <col min="3" max="3" width="8.75390625" style="5" hidden="1" customWidth="1"/>
    <col min="4" max="4" width="9.75390625" style="65" customWidth="1"/>
    <col min="5" max="5" width="10.875" style="5" customWidth="1"/>
    <col min="6" max="8" width="10.75390625" style="5" customWidth="1"/>
    <col min="9" max="9" width="10.00390625" style="5" hidden="1" customWidth="1"/>
    <col min="10" max="10" width="9.375" style="5" hidden="1" customWidth="1"/>
    <col min="11" max="11" width="9.625" style="5" hidden="1" customWidth="1"/>
    <col min="12" max="13" width="9.00390625" style="5" hidden="1" customWidth="1"/>
  </cols>
  <sheetData>
    <row r="1" ht="12.75">
      <c r="H1" s="112" t="s">
        <v>56</v>
      </c>
    </row>
    <row r="2" spans="2:13" ht="46.5" customHeight="1">
      <c r="B2" s="2" t="s">
        <v>55</v>
      </c>
      <c r="C2" s="2"/>
      <c r="D2" s="2"/>
      <c r="E2" s="3"/>
      <c r="F2" s="3"/>
      <c r="G2" s="3"/>
      <c r="H2" s="3"/>
      <c r="I2" s="3"/>
      <c r="J2" s="4"/>
      <c r="K2" s="4"/>
      <c r="L2" s="4"/>
      <c r="M2" s="4"/>
    </row>
    <row r="3" spans="2:13" ht="16.5" thickBot="1">
      <c r="B3" s="6"/>
      <c r="C3" s="6"/>
      <c r="D3" s="6"/>
      <c r="E3" s="4"/>
      <c r="F3" s="4"/>
      <c r="G3" s="4"/>
      <c r="H3" s="4"/>
      <c r="I3" s="4"/>
      <c r="J3" s="4"/>
      <c r="K3" s="4"/>
      <c r="L3" s="4"/>
      <c r="M3" s="4"/>
    </row>
    <row r="4" spans="1:13" ht="13.5" thickTop="1">
      <c r="A4" s="7"/>
      <c r="B4" s="8"/>
      <c r="C4" s="9" t="s">
        <v>0</v>
      </c>
      <c r="D4" s="108" t="s">
        <v>54</v>
      </c>
      <c r="E4" s="109" t="s">
        <v>1</v>
      </c>
      <c r="F4" s="11" t="s">
        <v>2</v>
      </c>
      <c r="G4" s="11"/>
      <c r="H4" s="11"/>
      <c r="I4" s="12"/>
      <c r="J4" s="11"/>
      <c r="K4" s="11"/>
      <c r="L4" s="11"/>
      <c r="M4" s="12"/>
    </row>
    <row r="5" spans="1:13" ht="15.75">
      <c r="A5" s="13"/>
      <c r="B5" s="14" t="s">
        <v>3</v>
      </c>
      <c r="C5" s="15" t="s">
        <v>4</v>
      </c>
      <c r="D5" s="110" t="s">
        <v>5</v>
      </c>
      <c r="E5" s="111" t="s">
        <v>6</v>
      </c>
      <c r="F5" s="16" t="s">
        <v>7</v>
      </c>
      <c r="G5" s="16" t="s">
        <v>8</v>
      </c>
      <c r="H5" s="16" t="s">
        <v>9</v>
      </c>
      <c r="I5" s="17" t="s">
        <v>10</v>
      </c>
      <c r="J5" s="16" t="s">
        <v>11</v>
      </c>
      <c r="K5" s="16" t="s">
        <v>12</v>
      </c>
      <c r="L5" s="16" t="s">
        <v>13</v>
      </c>
      <c r="M5" s="17">
        <v>2012</v>
      </c>
    </row>
    <row r="6" spans="1:13" ht="13.5" thickBot="1">
      <c r="A6" s="18">
        <v>1</v>
      </c>
      <c r="B6" s="19">
        <v>2</v>
      </c>
      <c r="C6" s="19">
        <v>4</v>
      </c>
      <c r="D6" s="19">
        <v>3</v>
      </c>
      <c r="E6" s="20">
        <v>4</v>
      </c>
      <c r="F6" s="20">
        <v>5</v>
      </c>
      <c r="G6" s="20">
        <v>6</v>
      </c>
      <c r="H6" s="20">
        <v>7</v>
      </c>
      <c r="I6" s="21">
        <v>10</v>
      </c>
      <c r="J6" s="22">
        <v>10</v>
      </c>
      <c r="K6" s="22">
        <v>11</v>
      </c>
      <c r="L6" s="22">
        <v>12</v>
      </c>
      <c r="M6" s="23">
        <v>13</v>
      </c>
    </row>
    <row r="7" spans="1:13" ht="13.5" thickTop="1">
      <c r="A7" s="24">
        <v>1</v>
      </c>
      <c r="B7" s="25" t="s">
        <v>14</v>
      </c>
      <c r="C7" s="25">
        <f aca="true" t="shared" si="0" ref="C7:I7">SUM(C8:C11)</f>
        <v>200167.9</v>
      </c>
      <c r="D7" s="25">
        <f t="shared" si="0"/>
        <v>220143.3</v>
      </c>
      <c r="E7" s="25">
        <f t="shared" si="0"/>
        <v>253575.3</v>
      </c>
      <c r="F7" s="25">
        <f t="shared" si="0"/>
        <v>243316.6</v>
      </c>
      <c r="G7" s="25">
        <f t="shared" si="0"/>
        <v>249130.29999999996</v>
      </c>
      <c r="H7" s="25">
        <f t="shared" si="0"/>
        <v>255138.5</v>
      </c>
      <c r="I7" s="26">
        <f t="shared" si="0"/>
        <v>261348.89999999997</v>
      </c>
      <c r="J7" s="27">
        <v>282398</v>
      </c>
      <c r="K7" s="28">
        <v>290408</v>
      </c>
      <c r="L7" s="28">
        <v>298658</v>
      </c>
      <c r="M7" s="29">
        <v>307015.9</v>
      </c>
    </row>
    <row r="8" spans="1:13" ht="12.75">
      <c r="A8" s="30"/>
      <c r="B8" s="31" t="s">
        <v>15</v>
      </c>
      <c r="C8" s="31">
        <v>100932.9</v>
      </c>
      <c r="D8" s="31">
        <v>126009.8</v>
      </c>
      <c r="E8" s="31">
        <f>253575.3-114323.9</f>
        <v>139251.4</v>
      </c>
      <c r="F8" s="31">
        <f>243316.6-101158.3</f>
        <v>142158.3</v>
      </c>
      <c r="G8" s="31">
        <f>249130.3-103328.2</f>
        <v>145802.09999999998</v>
      </c>
      <c r="H8" s="31">
        <f>255138.5-105544.6</f>
        <v>149593.9</v>
      </c>
      <c r="I8" s="32">
        <f>261348.9-107808.8</f>
        <v>153540.09999999998</v>
      </c>
      <c r="J8" s="33"/>
      <c r="K8" s="31"/>
      <c r="L8" s="31"/>
      <c r="M8" s="32"/>
    </row>
    <row r="9" spans="1:13" ht="16.5" customHeight="1">
      <c r="A9" s="30"/>
      <c r="B9" s="31" t="s">
        <v>16</v>
      </c>
      <c r="C9" s="31">
        <v>78599.1</v>
      </c>
      <c r="D9" s="31">
        <v>67452</v>
      </c>
      <c r="E9" s="31">
        <v>70352.1</v>
      </c>
      <c r="F9" s="31">
        <v>71902.6</v>
      </c>
      <c r="G9" s="31">
        <v>73487.4</v>
      </c>
      <c r="H9" s="31">
        <v>75107</v>
      </c>
      <c r="I9" s="32">
        <v>76762.4</v>
      </c>
      <c r="J9" s="33"/>
      <c r="K9" s="31"/>
      <c r="L9" s="31"/>
      <c r="M9" s="32"/>
    </row>
    <row r="10" spans="1:13" ht="16.5" customHeight="1">
      <c r="A10" s="30"/>
      <c r="B10" s="31" t="s">
        <v>17</v>
      </c>
      <c r="C10" s="31">
        <v>20635.9</v>
      </c>
      <c r="D10" s="31">
        <v>26450.7</v>
      </c>
      <c r="E10" s="31">
        <v>27698</v>
      </c>
      <c r="F10" s="31">
        <v>29255.7</v>
      </c>
      <c r="G10" s="31">
        <v>29840.8</v>
      </c>
      <c r="H10" s="31">
        <v>30437.6</v>
      </c>
      <c r="I10" s="32">
        <v>31046.4</v>
      </c>
      <c r="J10" s="33"/>
      <c r="K10" s="31"/>
      <c r="L10" s="31"/>
      <c r="M10" s="32"/>
    </row>
    <row r="11" spans="1:13" ht="16.5" customHeight="1">
      <c r="A11" s="30"/>
      <c r="B11" s="31" t="s">
        <v>18</v>
      </c>
      <c r="C11" s="31"/>
      <c r="D11" s="31">
        <v>230.8</v>
      </c>
      <c r="E11" s="31">
        <v>16273.8</v>
      </c>
      <c r="F11" s="31"/>
      <c r="G11" s="31"/>
      <c r="H11" s="31"/>
      <c r="I11" s="32"/>
      <c r="J11" s="33"/>
      <c r="K11" s="31"/>
      <c r="L11" s="31"/>
      <c r="M11" s="32"/>
    </row>
    <row r="12" spans="1:13" ht="16.5" customHeight="1">
      <c r="A12" s="34">
        <v>2</v>
      </c>
      <c r="B12" s="35" t="s">
        <v>19</v>
      </c>
      <c r="C12" s="35">
        <f aca="true" t="shared" si="1" ref="C12:I12">SUM(C13:C14)</f>
        <v>205493.5</v>
      </c>
      <c r="D12" s="35">
        <f t="shared" si="1"/>
        <v>221475.69999999998</v>
      </c>
      <c r="E12" s="35">
        <f t="shared" si="1"/>
        <v>272216.724</v>
      </c>
      <c r="F12" s="35">
        <f t="shared" si="1"/>
        <v>244380.2</v>
      </c>
      <c r="G12" s="35">
        <f t="shared" si="1"/>
        <v>249377</v>
      </c>
      <c r="H12" s="35">
        <f t="shared" si="1"/>
        <v>252033.9</v>
      </c>
      <c r="I12" s="36">
        <f t="shared" si="1"/>
        <v>0</v>
      </c>
      <c r="J12" s="37">
        <v>268413</v>
      </c>
      <c r="K12" s="35">
        <v>275076.3</v>
      </c>
      <c r="L12" s="35">
        <v>283926.8</v>
      </c>
      <c r="M12" s="36">
        <v>294112.2</v>
      </c>
    </row>
    <row r="13" spans="1:13" ht="16.5" customHeight="1">
      <c r="A13" s="38"/>
      <c r="B13" s="39" t="s">
        <v>20</v>
      </c>
      <c r="C13" s="40">
        <v>168124.3</v>
      </c>
      <c r="D13" s="39">
        <v>190032.3</v>
      </c>
      <c r="E13" s="39">
        <v>210327.194</v>
      </c>
      <c r="F13" s="39">
        <f>244380.2-F14</f>
        <v>212363.40000000002</v>
      </c>
      <c r="G13" s="39">
        <f>249169.3-G14+207.7</f>
        <v>215271.5</v>
      </c>
      <c r="H13" s="39">
        <f>252033.9-H14</f>
        <v>217838.9</v>
      </c>
      <c r="I13" s="41"/>
      <c r="J13" s="42">
        <f>J12-J14</f>
        <v>235413</v>
      </c>
      <c r="K13" s="43">
        <f>K12-K14</f>
        <v>241076.3</v>
      </c>
      <c r="L13" s="43">
        <f>L12-L14</f>
        <v>248926.8</v>
      </c>
      <c r="M13" s="44">
        <f>M12-M14</f>
        <v>258112.2</v>
      </c>
    </row>
    <row r="14" spans="1:13" ht="16.5" customHeight="1">
      <c r="A14" s="45"/>
      <c r="B14" s="46" t="s">
        <v>21</v>
      </c>
      <c r="C14" s="46">
        <v>37369.2</v>
      </c>
      <c r="D14" s="46">
        <v>31443.4</v>
      </c>
      <c r="E14" s="46">
        <v>61889.53</v>
      </c>
      <c r="F14" s="46">
        <f>29016.8+3000</f>
        <v>32016.8</v>
      </c>
      <c r="G14" s="46">
        <f>31105.5+3000</f>
        <v>34105.5</v>
      </c>
      <c r="H14" s="46">
        <f>30195+3000+1000</f>
        <v>34195</v>
      </c>
      <c r="I14" s="47"/>
      <c r="J14" s="48">
        <v>33000</v>
      </c>
      <c r="K14" s="49">
        <v>34000</v>
      </c>
      <c r="L14" s="49">
        <v>35000</v>
      </c>
      <c r="M14" s="50">
        <v>36000</v>
      </c>
    </row>
    <row r="15" spans="1:13" ht="17.25" customHeight="1">
      <c r="A15" s="51">
        <v>3</v>
      </c>
      <c r="B15" s="52" t="s">
        <v>22</v>
      </c>
      <c r="C15" s="52">
        <f aca="true" t="shared" si="2" ref="C15:M15">C7-C12</f>
        <v>-5325.600000000006</v>
      </c>
      <c r="D15" s="52">
        <f t="shared" si="2"/>
        <v>-1332.3999999999942</v>
      </c>
      <c r="E15" s="52">
        <f t="shared" si="2"/>
        <v>-18641.424</v>
      </c>
      <c r="F15" s="52">
        <f t="shared" si="2"/>
        <v>-1063.6000000000058</v>
      </c>
      <c r="G15" s="52">
        <f t="shared" si="2"/>
        <v>-246.70000000004075</v>
      </c>
      <c r="H15" s="52">
        <f t="shared" si="2"/>
        <v>3104.600000000006</v>
      </c>
      <c r="I15" s="53">
        <f t="shared" si="2"/>
        <v>261348.89999999997</v>
      </c>
      <c r="J15" s="54">
        <f t="shared" si="2"/>
        <v>13985</v>
      </c>
      <c r="K15" s="52">
        <f t="shared" si="2"/>
        <v>15331.700000000012</v>
      </c>
      <c r="L15" s="52">
        <f t="shared" si="2"/>
        <v>14731.200000000012</v>
      </c>
      <c r="M15" s="53">
        <f t="shared" si="2"/>
        <v>12903.700000000012</v>
      </c>
    </row>
    <row r="16" spans="1:13" ht="16.5" customHeight="1">
      <c r="A16" s="51">
        <v>4</v>
      </c>
      <c r="B16" s="55" t="s">
        <v>23</v>
      </c>
      <c r="C16" s="55">
        <f aca="true" t="shared" si="3" ref="C16:M16">C17-C21</f>
        <v>5325.5999999999985</v>
      </c>
      <c r="D16" s="55">
        <f t="shared" si="3"/>
        <v>1332.4000000000015</v>
      </c>
      <c r="E16" s="55">
        <f t="shared" si="3"/>
        <v>18641.4</v>
      </c>
      <c r="F16" s="55">
        <f t="shared" si="3"/>
        <v>1063.5999999999985</v>
      </c>
      <c r="G16" s="55">
        <f t="shared" si="3"/>
        <v>246.70000000000073</v>
      </c>
      <c r="H16" s="55">
        <f t="shared" si="3"/>
        <v>-3104.6000000000004</v>
      </c>
      <c r="I16" s="56">
        <f t="shared" si="3"/>
        <v>0</v>
      </c>
      <c r="J16" s="57">
        <f t="shared" si="3"/>
        <v>0</v>
      </c>
      <c r="K16" s="55">
        <f t="shared" si="3"/>
        <v>0</v>
      </c>
      <c r="L16" s="55">
        <f t="shared" si="3"/>
        <v>0</v>
      </c>
      <c r="M16" s="56">
        <f t="shared" si="3"/>
        <v>0</v>
      </c>
    </row>
    <row r="17" spans="1:13" ht="19.5" customHeight="1">
      <c r="A17" s="51">
        <v>5</v>
      </c>
      <c r="B17" s="52" t="s">
        <v>24</v>
      </c>
      <c r="C17" s="52">
        <f aca="true" t="shared" si="4" ref="C17:M17">SUM(C18:C20)</f>
        <v>23584</v>
      </c>
      <c r="D17" s="52">
        <f t="shared" si="4"/>
        <v>35239</v>
      </c>
      <c r="E17" s="52">
        <f t="shared" si="4"/>
        <v>30000</v>
      </c>
      <c r="F17" s="52">
        <f t="shared" si="4"/>
        <v>16397.3</v>
      </c>
      <c r="G17" s="52">
        <f t="shared" si="4"/>
        <v>15000</v>
      </c>
      <c r="H17" s="52">
        <f t="shared" si="4"/>
        <v>13093</v>
      </c>
      <c r="I17" s="53">
        <f t="shared" si="4"/>
        <v>0</v>
      </c>
      <c r="J17" s="54">
        <f t="shared" si="4"/>
        <v>0</v>
      </c>
      <c r="K17" s="52">
        <f t="shared" si="4"/>
        <v>0</v>
      </c>
      <c r="L17" s="52">
        <f t="shared" si="4"/>
        <v>0</v>
      </c>
      <c r="M17" s="53">
        <f t="shared" si="4"/>
        <v>0</v>
      </c>
    </row>
    <row r="18" spans="1:13" ht="15.75" customHeight="1">
      <c r="A18" s="58"/>
      <c r="B18" s="40" t="s">
        <v>25</v>
      </c>
      <c r="C18" s="40">
        <v>20000</v>
      </c>
      <c r="D18" s="40">
        <v>15000</v>
      </c>
      <c r="E18" s="40">
        <v>20000</v>
      </c>
      <c r="F18" s="40">
        <v>15000</v>
      </c>
      <c r="G18" s="40">
        <v>15000</v>
      </c>
      <c r="H18" s="40">
        <v>12000</v>
      </c>
      <c r="I18" s="59"/>
      <c r="J18" s="57"/>
      <c r="K18" s="55"/>
      <c r="L18" s="55"/>
      <c r="M18" s="56"/>
    </row>
    <row r="19" spans="1:13" ht="15.75" customHeight="1">
      <c r="A19" s="30"/>
      <c r="B19" s="31" t="s">
        <v>26</v>
      </c>
      <c r="C19" s="31">
        <v>1370</v>
      </c>
      <c r="D19" s="31">
        <v>1060.2</v>
      </c>
      <c r="E19" s="31"/>
      <c r="F19" s="60"/>
      <c r="G19" s="60"/>
      <c r="H19" s="60"/>
      <c r="I19" s="61"/>
      <c r="J19" s="62"/>
      <c r="K19" s="60"/>
      <c r="L19" s="60"/>
      <c r="M19" s="61"/>
    </row>
    <row r="20" spans="1:13" ht="17.25" customHeight="1">
      <c r="A20" s="45"/>
      <c r="B20" s="46" t="s">
        <v>27</v>
      </c>
      <c r="C20" s="46">
        <v>2214</v>
      </c>
      <c r="D20" s="46">
        <v>19178.8</v>
      </c>
      <c r="E20" s="46">
        <v>10000</v>
      </c>
      <c r="F20" s="46">
        <f>1455.1-57.8</f>
        <v>1397.3</v>
      </c>
      <c r="G20" s="46"/>
      <c r="H20" s="46">
        <v>1093</v>
      </c>
      <c r="I20" s="47"/>
      <c r="J20" s="63"/>
      <c r="K20" s="46"/>
      <c r="L20" s="46"/>
      <c r="M20" s="47"/>
    </row>
    <row r="21" spans="1:13" ht="16.5" customHeight="1">
      <c r="A21" s="64">
        <v>6</v>
      </c>
      <c r="B21" s="55" t="s">
        <v>28</v>
      </c>
      <c r="C21" s="52">
        <v>18258.4</v>
      </c>
      <c r="D21" s="52">
        <f>SUM(D22:D23)</f>
        <v>33906.6</v>
      </c>
      <c r="E21" s="52">
        <f>SUM(E22:E23)</f>
        <v>11358.6</v>
      </c>
      <c r="F21" s="52">
        <f>SUM(F22:F23)</f>
        <v>15333.7</v>
      </c>
      <c r="G21" s="52">
        <f>SUM(G22:G23)</f>
        <v>14753.3</v>
      </c>
      <c r="H21" s="52">
        <f>SUM(H22:H23)</f>
        <v>16197.6</v>
      </c>
      <c r="I21" s="56">
        <f>SUM(I26:I26)</f>
        <v>0</v>
      </c>
      <c r="J21" s="57">
        <f>SUM(J26:J26)</f>
        <v>0</v>
      </c>
      <c r="K21" s="55">
        <f>SUM(K26:K26)</f>
        <v>0</v>
      </c>
      <c r="L21" s="55">
        <f>SUM(L26:L26)</f>
        <v>0</v>
      </c>
      <c r="M21" s="56">
        <f>SUM(M26:M26)</f>
        <v>0</v>
      </c>
    </row>
    <row r="22" spans="1:13" s="107" customFormat="1" ht="15.75" customHeight="1">
      <c r="A22" s="38"/>
      <c r="B22" s="39" t="s">
        <v>47</v>
      </c>
      <c r="C22" s="40"/>
      <c r="D22" s="40">
        <v>12789.9</v>
      </c>
      <c r="E22" s="40">
        <v>9903.5</v>
      </c>
      <c r="F22" s="39">
        <v>15333.7</v>
      </c>
      <c r="G22" s="39">
        <v>14753.3</v>
      </c>
      <c r="H22" s="39">
        <v>16197.6</v>
      </c>
      <c r="I22" s="105"/>
      <c r="J22" s="106"/>
      <c r="K22" s="39"/>
      <c r="L22" s="39"/>
      <c r="M22" s="41"/>
    </row>
    <row r="23" spans="1:13" s="107" customFormat="1" ht="17.25" customHeight="1">
      <c r="A23" s="38"/>
      <c r="B23" s="39" t="s">
        <v>48</v>
      </c>
      <c r="C23" s="40"/>
      <c r="D23" s="40">
        <v>21116.7</v>
      </c>
      <c r="E23" s="40">
        <v>1455.1</v>
      </c>
      <c r="F23" s="39"/>
      <c r="G23" s="39"/>
      <c r="H23" s="39"/>
      <c r="I23" s="105"/>
      <c r="J23" s="106"/>
      <c r="K23" s="39"/>
      <c r="L23" s="39"/>
      <c r="M23" s="41"/>
    </row>
    <row r="24" spans="1:13" s="68" customFormat="1" ht="18" customHeight="1">
      <c r="A24" s="104">
        <v>7</v>
      </c>
      <c r="B24" s="93" t="s">
        <v>29</v>
      </c>
      <c r="C24" s="93">
        <f aca="true" t="shared" si="5" ref="C24:M24">SUM(C25:C30)</f>
        <v>49407.399999999994</v>
      </c>
      <c r="D24" s="93">
        <f t="shared" si="5"/>
        <v>52377.700000000004</v>
      </c>
      <c r="E24" s="93">
        <f t="shared" si="5"/>
        <v>62474.2</v>
      </c>
      <c r="F24" s="93">
        <f t="shared" si="5"/>
        <v>62107.3</v>
      </c>
      <c r="G24" s="93">
        <f t="shared" si="5"/>
        <v>62964.700000000004</v>
      </c>
      <c r="H24" s="93">
        <f t="shared" si="5"/>
        <v>59784.7</v>
      </c>
      <c r="I24" s="66" t="e">
        <f t="shared" si="5"/>
        <v>#REF!</v>
      </c>
      <c r="J24" s="66" t="e">
        <f t="shared" si="5"/>
        <v>#REF!</v>
      </c>
      <c r="K24" s="66" t="e">
        <f t="shared" si="5"/>
        <v>#REF!</v>
      </c>
      <c r="L24" s="66" t="e">
        <f t="shared" si="5"/>
        <v>#REF!</v>
      </c>
      <c r="M24" s="67" t="e">
        <f t="shared" si="5"/>
        <v>#REF!</v>
      </c>
    </row>
    <row r="25" spans="1:13" s="5" customFormat="1" ht="17.25" customHeight="1">
      <c r="A25" s="73"/>
      <c r="B25" s="74" t="s">
        <v>49</v>
      </c>
      <c r="C25" s="74">
        <v>41349.7</v>
      </c>
      <c r="D25" s="74">
        <v>45216.4</v>
      </c>
      <c r="E25" s="74">
        <v>57271.7</v>
      </c>
      <c r="F25" s="74">
        <v>58330.8</v>
      </c>
      <c r="G25" s="74">
        <v>59864.9</v>
      </c>
      <c r="H25" s="74">
        <v>56624.2</v>
      </c>
      <c r="I25" s="74" t="e">
        <f>H25+I6+#REF!-I15</f>
        <v>#REF!</v>
      </c>
      <c r="J25" s="71" t="e">
        <f>I25+J6+#REF!-J15</f>
        <v>#REF!</v>
      </c>
      <c r="K25" s="71" t="e">
        <f>J25+K6+#REF!-K15</f>
        <v>#REF!</v>
      </c>
      <c r="L25" s="71" t="e">
        <f>K25+L6+#REF!-L15</f>
        <v>#REF!</v>
      </c>
      <c r="M25" s="72" t="e">
        <f>L25+M6+#REF!-M15</f>
        <v>#REF!</v>
      </c>
    </row>
    <row r="26" spans="1:13" s="5" customFormat="1" ht="18.75" customHeight="1">
      <c r="A26" s="73"/>
      <c r="B26" s="74" t="s">
        <v>50</v>
      </c>
      <c r="C26" s="74">
        <v>8057.7</v>
      </c>
      <c r="D26" s="74">
        <v>7161.3</v>
      </c>
      <c r="E26" s="74">
        <v>5202.5</v>
      </c>
      <c r="F26" s="74">
        <v>3776.5</v>
      </c>
      <c r="G26" s="74">
        <v>3099.8</v>
      </c>
      <c r="H26" s="74">
        <v>3160.5</v>
      </c>
      <c r="I26" s="74">
        <f>H26+I7-I16</f>
        <v>1597.9000000000003</v>
      </c>
      <c r="J26" s="71">
        <f>I26+J7-J16</f>
        <v>981.9000000000003</v>
      </c>
      <c r="K26" s="71">
        <f>J26+K7-K16</f>
        <v>685.9000000000003</v>
      </c>
      <c r="L26" s="71">
        <f>K26+L7-L16</f>
        <v>365.4000000000003</v>
      </c>
      <c r="M26" s="72">
        <f>L26+M7-M16</f>
        <v>-2.2999999999996703</v>
      </c>
    </row>
    <row r="27" spans="1:13" s="82" customFormat="1" ht="25.5" customHeight="1" hidden="1">
      <c r="A27" s="78">
        <v>30</v>
      </c>
      <c r="B27" s="71" t="s">
        <v>30</v>
      </c>
      <c r="C27" s="79"/>
      <c r="D27" s="80" t="s">
        <v>31</v>
      </c>
      <c r="E27" s="80"/>
      <c r="F27" s="80"/>
      <c r="G27" s="80"/>
      <c r="H27" s="80"/>
      <c r="I27" s="80"/>
      <c r="J27" s="80"/>
      <c r="K27" s="80"/>
      <c r="L27" s="80"/>
      <c r="M27" s="81"/>
    </row>
    <row r="28" spans="1:13" s="68" customFormat="1" ht="25.5" customHeight="1" hidden="1">
      <c r="A28" s="69">
        <v>31</v>
      </c>
      <c r="B28" s="70" t="s">
        <v>32</v>
      </c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5"/>
    </row>
    <row r="29" spans="1:13" s="82" customFormat="1" ht="25.5" customHeight="1" hidden="1">
      <c r="A29" s="69">
        <v>32</v>
      </c>
      <c r="B29" s="70" t="s">
        <v>33</v>
      </c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5"/>
    </row>
    <row r="30" spans="1:13" s="5" customFormat="1" ht="63.75" customHeight="1" hidden="1">
      <c r="A30" s="86">
        <v>33</v>
      </c>
      <c r="B30" s="70" t="s">
        <v>34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5"/>
    </row>
    <row r="31" spans="1:13" s="5" customFormat="1" ht="18" customHeight="1" hidden="1">
      <c r="A31" s="87"/>
      <c r="B31" s="71" t="s">
        <v>35</v>
      </c>
      <c r="C31" s="88"/>
      <c r="D31" s="89"/>
      <c r="E31" s="89"/>
      <c r="F31" s="89"/>
      <c r="G31" s="89"/>
      <c r="H31" s="89"/>
      <c r="I31" s="89"/>
      <c r="J31" s="89"/>
      <c r="K31" s="89"/>
      <c r="L31" s="89"/>
      <c r="M31" s="90"/>
    </row>
    <row r="32" spans="1:13" s="5" customFormat="1" ht="18" customHeight="1" hidden="1">
      <c r="A32" s="87"/>
      <c r="B32" s="71" t="s">
        <v>36</v>
      </c>
      <c r="C32" s="88"/>
      <c r="D32" s="89"/>
      <c r="E32" s="89"/>
      <c r="F32" s="89"/>
      <c r="G32" s="89"/>
      <c r="H32" s="89"/>
      <c r="I32" s="89"/>
      <c r="J32" s="89"/>
      <c r="K32" s="89"/>
      <c r="L32" s="89"/>
      <c r="M32" s="90"/>
    </row>
    <row r="33" spans="1:13" s="5" customFormat="1" ht="18" customHeight="1" hidden="1">
      <c r="A33" s="91"/>
      <c r="B33" s="71" t="s">
        <v>37</v>
      </c>
      <c r="C33" s="88"/>
      <c r="D33" s="89"/>
      <c r="E33" s="89"/>
      <c r="F33" s="89"/>
      <c r="G33" s="89"/>
      <c r="H33" s="89"/>
      <c r="I33" s="89"/>
      <c r="J33" s="89"/>
      <c r="K33" s="89"/>
      <c r="L33" s="89"/>
      <c r="M33" s="90"/>
    </row>
    <row r="34" spans="1:13" s="5" customFormat="1" ht="29.25" customHeight="1">
      <c r="A34" s="92">
        <v>8</v>
      </c>
      <c r="B34" s="93" t="s">
        <v>46</v>
      </c>
      <c r="C34" s="94" t="e">
        <f>((C24-C30)/#REF!)*100</f>
        <v>#REF!</v>
      </c>
      <c r="D34" s="94">
        <f>D24/D7*100</f>
        <v>23.792547854056885</v>
      </c>
      <c r="E34" s="94">
        <f>E24/E7*100</f>
        <v>24.63733652291844</v>
      </c>
      <c r="F34" s="94">
        <f>F24/F7*100</f>
        <v>25.525303246880814</v>
      </c>
      <c r="G34" s="94">
        <f>G24/G7*100</f>
        <v>25.273802504151448</v>
      </c>
      <c r="H34" s="94">
        <f>H24/H7*100</f>
        <v>23.43225346233516</v>
      </c>
      <c r="I34" s="94" t="e">
        <f>((I24-I30)/#REF!)*100</f>
        <v>#REF!</v>
      </c>
      <c r="J34" s="94" t="e">
        <f>((J24-J30)/#REF!)*100</f>
        <v>#REF!</v>
      </c>
      <c r="K34" s="94" t="e">
        <f>((K24-K30)/#REF!)*100</f>
        <v>#REF!</v>
      </c>
      <c r="L34" s="94" t="e">
        <f>((L24-L30)/#REF!)*100</f>
        <v>#REF!</v>
      </c>
      <c r="M34" s="95" t="e">
        <f>((M24-M30)/#REF!)*100</f>
        <v>#REF!</v>
      </c>
    </row>
    <row r="35" spans="1:13" s="5" customFormat="1" ht="40.5" customHeight="1">
      <c r="A35" s="92">
        <v>9</v>
      </c>
      <c r="B35" s="66" t="s">
        <v>38</v>
      </c>
      <c r="C35" s="96">
        <f aca="true" t="shared" si="6" ref="C35:M35">SUM(C36:C40)</f>
        <v>19111.4</v>
      </c>
      <c r="D35" s="96">
        <f t="shared" si="6"/>
        <v>13187</v>
      </c>
      <c r="E35" s="96">
        <f t="shared" si="6"/>
        <v>19286.199999999997</v>
      </c>
      <c r="F35" s="96">
        <f t="shared" si="6"/>
        <v>23766.800000000003</v>
      </c>
      <c r="G35" s="96">
        <f t="shared" si="6"/>
        <v>22281.4</v>
      </c>
      <c r="H35" s="96">
        <f t="shared" si="6"/>
        <v>21954.4</v>
      </c>
      <c r="I35" s="96">
        <f t="shared" si="6"/>
        <v>23896.300000000003</v>
      </c>
      <c r="J35" s="96">
        <f t="shared" si="6"/>
        <v>19959.8</v>
      </c>
      <c r="K35" s="96">
        <f t="shared" si="6"/>
        <v>20313.499999999996</v>
      </c>
      <c r="L35" s="96">
        <f t="shared" si="6"/>
        <v>18644.3</v>
      </c>
      <c r="M35" s="97">
        <f t="shared" si="6"/>
        <v>15833</v>
      </c>
    </row>
    <row r="36" spans="1:13" s="65" customFormat="1" ht="18" customHeight="1">
      <c r="A36" s="69"/>
      <c r="B36" s="70" t="s">
        <v>51</v>
      </c>
      <c r="C36" s="70">
        <v>10113.5</v>
      </c>
      <c r="D36" s="70">
        <v>11100.1</v>
      </c>
      <c r="E36" s="70">
        <v>11785.6</v>
      </c>
      <c r="F36" s="70">
        <v>17240.4</v>
      </c>
      <c r="G36" s="70">
        <v>16538.7</v>
      </c>
      <c r="H36" s="70">
        <v>16289</v>
      </c>
      <c r="I36" s="70">
        <v>17948</v>
      </c>
      <c r="J36" s="70">
        <v>17131.3</v>
      </c>
      <c r="K36" s="70">
        <v>17838.6</v>
      </c>
      <c r="L36" s="70">
        <v>16150.5</v>
      </c>
      <c r="M36" s="75">
        <v>13298.5</v>
      </c>
    </row>
    <row r="37" spans="1:13" s="65" customFormat="1" ht="18" customHeight="1">
      <c r="A37" s="73"/>
      <c r="B37" s="74" t="s">
        <v>52</v>
      </c>
      <c r="C37" s="74">
        <v>1554</v>
      </c>
      <c r="D37" s="74">
        <v>2086.9</v>
      </c>
      <c r="E37" s="74">
        <v>2488.2</v>
      </c>
      <c r="F37" s="74">
        <v>1514</v>
      </c>
      <c r="G37" s="74">
        <v>730.3</v>
      </c>
      <c r="H37" s="74">
        <v>653</v>
      </c>
      <c r="I37" s="74">
        <v>935.9</v>
      </c>
      <c r="J37" s="71">
        <v>669.9</v>
      </c>
      <c r="K37" s="71">
        <v>316.3</v>
      </c>
      <c r="L37" s="71">
        <v>335.2</v>
      </c>
      <c r="M37" s="72">
        <v>375.9</v>
      </c>
    </row>
    <row r="38" spans="1:13" s="65" customFormat="1" ht="25.5" customHeight="1">
      <c r="A38" s="76"/>
      <c r="B38" s="77" t="s">
        <v>53</v>
      </c>
      <c r="C38" s="77">
        <v>7443.9</v>
      </c>
      <c r="D38" s="77"/>
      <c r="E38" s="77">
        <v>5012.4</v>
      </c>
      <c r="F38" s="77">
        <v>5012.4</v>
      </c>
      <c r="G38" s="77">
        <v>5012.4</v>
      </c>
      <c r="H38" s="77">
        <v>5012.4</v>
      </c>
      <c r="I38" s="77">
        <v>5012.4</v>
      </c>
      <c r="J38" s="71">
        <v>2158.6</v>
      </c>
      <c r="K38" s="71">
        <v>2158.6</v>
      </c>
      <c r="L38" s="71">
        <v>2158.6</v>
      </c>
      <c r="M38" s="72">
        <v>2158.6</v>
      </c>
    </row>
    <row r="39" spans="1:13" s="65" customFormat="1" ht="25.5" customHeight="1" hidden="1">
      <c r="A39" s="78">
        <v>35</v>
      </c>
      <c r="B39" s="71" t="s">
        <v>39</v>
      </c>
      <c r="C39" s="98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s="65" customFormat="1" ht="64.5" customHeight="1" hidden="1">
      <c r="A40" s="86">
        <v>40</v>
      </c>
      <c r="B40" s="70" t="s">
        <v>40</v>
      </c>
      <c r="C40" s="99"/>
      <c r="D40" s="70"/>
      <c r="E40" s="70"/>
      <c r="F40" s="70"/>
      <c r="G40" s="70"/>
      <c r="H40" s="70"/>
      <c r="I40" s="70"/>
      <c r="J40" s="70"/>
      <c r="K40" s="70"/>
      <c r="L40" s="70"/>
      <c r="M40" s="75"/>
    </row>
    <row r="41" spans="1:13" s="65" customFormat="1" ht="18" customHeight="1" hidden="1">
      <c r="A41" s="73"/>
      <c r="B41" s="70" t="s">
        <v>41</v>
      </c>
      <c r="C41" s="99"/>
      <c r="D41" s="70"/>
      <c r="E41" s="70"/>
      <c r="F41" s="70"/>
      <c r="G41" s="70"/>
      <c r="H41" s="70"/>
      <c r="I41" s="70"/>
      <c r="J41" s="70"/>
      <c r="K41" s="70"/>
      <c r="L41" s="70"/>
      <c r="M41" s="75"/>
    </row>
    <row r="42" spans="1:13" s="65" customFormat="1" ht="18" customHeight="1" hidden="1">
      <c r="A42" s="73"/>
      <c r="B42" s="71" t="s">
        <v>42</v>
      </c>
      <c r="C42" s="99"/>
      <c r="D42" s="70"/>
      <c r="E42" s="70"/>
      <c r="F42" s="70"/>
      <c r="G42" s="70"/>
      <c r="H42" s="70"/>
      <c r="I42" s="70"/>
      <c r="J42" s="70"/>
      <c r="K42" s="70"/>
      <c r="L42" s="70"/>
      <c r="M42" s="75"/>
    </row>
    <row r="43" spans="1:13" s="65" customFormat="1" ht="25.5" customHeight="1" hidden="1">
      <c r="A43" s="73"/>
      <c r="B43" s="70" t="s">
        <v>43</v>
      </c>
      <c r="C43" s="99"/>
      <c r="D43" s="70"/>
      <c r="E43" s="70"/>
      <c r="F43" s="70"/>
      <c r="G43" s="70"/>
      <c r="H43" s="70"/>
      <c r="I43" s="70"/>
      <c r="J43" s="70"/>
      <c r="K43" s="70"/>
      <c r="L43" s="70"/>
      <c r="M43" s="75"/>
    </row>
    <row r="44" spans="1:13" s="68" customFormat="1" ht="44.25" customHeight="1" thickBot="1">
      <c r="A44" s="100">
        <v>27</v>
      </c>
      <c r="B44" s="101" t="s">
        <v>44</v>
      </c>
      <c r="C44" s="101" t="e">
        <f>((C35-C40)/#REF!)*100</f>
        <v>#REF!</v>
      </c>
      <c r="D44" s="101">
        <f>D35/D7*100</f>
        <v>5.990189117724682</v>
      </c>
      <c r="E44" s="101">
        <f>E35/E7*100</f>
        <v>7.605709231143569</v>
      </c>
      <c r="F44" s="101">
        <f>F35/F7*100</f>
        <v>9.767849789122486</v>
      </c>
      <c r="G44" s="101">
        <f>G35/G7*100</f>
        <v>8.943673250503855</v>
      </c>
      <c r="H44" s="101">
        <f>H35/H7*100</f>
        <v>8.604894988408256</v>
      </c>
      <c r="I44" s="101" t="e">
        <f>((I35-I40)/#REF!)*100</f>
        <v>#REF!</v>
      </c>
      <c r="J44" s="101" t="e">
        <f>((J35-J40)/#REF!)*100</f>
        <v>#REF!</v>
      </c>
      <c r="K44" s="101" t="e">
        <f>((K35-K40)/#REF!)*100</f>
        <v>#REF!</v>
      </c>
      <c r="L44" s="101" t="e">
        <f>((L35-L40)/#REF!)*100</f>
        <v>#REF!</v>
      </c>
      <c r="M44" s="102" t="e">
        <f>((M35-M40)/#REF!)*100</f>
        <v>#REF!</v>
      </c>
    </row>
    <row r="45" spans="1:13" s="5" customFormat="1" ht="44.25" customHeight="1" thickBot="1" thickTop="1">
      <c r="A45" s="100">
        <v>28</v>
      </c>
      <c r="B45" s="101" t="s">
        <v>45</v>
      </c>
      <c r="C45" s="101" t="e">
        <f>((C35-C41-C38)/#REF!)*100</f>
        <v>#REF!</v>
      </c>
      <c r="D45" s="101">
        <f>(D36+D37)/D7*100</f>
        <v>5.990189117724682</v>
      </c>
      <c r="E45" s="101">
        <f>(E36+E37)/E7*100</f>
        <v>5.629018283720852</v>
      </c>
      <c r="F45" s="101">
        <f>(F36+F37)/F7*100</f>
        <v>7.707817715684011</v>
      </c>
      <c r="G45" s="101">
        <f>(G36+G37)/G7*100</f>
        <v>6.9317140468261</v>
      </c>
      <c r="H45" s="101">
        <f>(H36+H37)/H7*100</f>
        <v>6.640314966185033</v>
      </c>
      <c r="I45" s="101" t="e">
        <f>((I35-I41-I38)/#REF!)*100</f>
        <v>#REF!</v>
      </c>
      <c r="J45" s="101" t="e">
        <f>((J35-J41-J38)/#REF!)*100</f>
        <v>#REF!</v>
      </c>
      <c r="K45" s="101" t="e">
        <f>((K35-K41-K38)/#REF!)*100</f>
        <v>#REF!</v>
      </c>
      <c r="L45" s="101" t="e">
        <f>((L35-L41-L38)/#REF!)*100</f>
        <v>#REF!</v>
      </c>
      <c r="M45" s="103" t="e">
        <f>((M35-M41-M38)/#REF!)*100</f>
        <v>#REF!</v>
      </c>
    </row>
    <row r="46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27">
      <selection activeCell="D34" sqref="D34"/>
    </sheetView>
  </sheetViews>
  <sheetFormatPr defaultColWidth="9.00390625" defaultRowHeight="12.75"/>
  <cols>
    <col min="1" max="1" width="16.75390625" style="0" customWidth="1"/>
  </cols>
  <sheetData>
    <row r="1" spans="1:7" ht="15.75" hidden="1">
      <c r="A1" s="2"/>
      <c r="B1" s="2"/>
      <c r="C1" s="2"/>
      <c r="D1" s="3"/>
      <c r="E1" s="3"/>
      <c r="F1" s="3"/>
      <c r="G1" s="3"/>
    </row>
    <row r="2" spans="1:7" ht="16.5" hidden="1" thickBot="1">
      <c r="A2" s="6"/>
      <c r="B2" s="6"/>
      <c r="C2" s="6"/>
      <c r="D2" s="4"/>
      <c r="E2" s="4"/>
      <c r="F2" s="4"/>
      <c r="G2" s="4"/>
    </row>
    <row r="3" spans="1:7" ht="13.5" hidden="1" thickTop="1">
      <c r="A3" s="8"/>
      <c r="B3" s="9"/>
      <c r="C3" s="9"/>
      <c r="D3" s="10"/>
      <c r="E3" s="11"/>
      <c r="F3" s="11"/>
      <c r="G3" s="11"/>
    </row>
    <row r="4" spans="1:7" ht="15.75" hidden="1">
      <c r="A4" s="14"/>
      <c r="B4" s="15"/>
      <c r="C4" s="15"/>
      <c r="D4" s="16"/>
      <c r="E4" s="16"/>
      <c r="F4" s="16"/>
      <c r="G4" s="16"/>
    </row>
    <row r="5" spans="1:7" ht="13.5" hidden="1" thickBot="1">
      <c r="A5" s="19"/>
      <c r="B5" s="19"/>
      <c r="C5" s="19"/>
      <c r="D5" s="20"/>
      <c r="E5" s="20"/>
      <c r="F5" s="20"/>
      <c r="G5" s="20"/>
    </row>
    <row r="6" spans="1:7" ht="13.5" hidden="1" thickTop="1">
      <c r="A6" s="25"/>
      <c r="B6" s="25"/>
      <c r="C6" s="25"/>
      <c r="D6" s="25"/>
      <c r="E6" s="25"/>
      <c r="F6" s="25"/>
      <c r="G6" s="25"/>
    </row>
    <row r="7" spans="1:7" ht="12.75" hidden="1">
      <c r="A7" s="31"/>
      <c r="B7" s="31"/>
      <c r="C7" s="31"/>
      <c r="D7" s="31"/>
      <c r="E7" s="31"/>
      <c r="F7" s="31"/>
      <c r="G7" s="31"/>
    </row>
    <row r="8" spans="1:7" ht="12.75" hidden="1">
      <c r="A8" s="31"/>
      <c r="B8" s="31"/>
      <c r="C8" s="31"/>
      <c r="D8" s="31"/>
      <c r="E8" s="31"/>
      <c r="F8" s="31"/>
      <c r="G8" s="31"/>
    </row>
    <row r="9" spans="1:7" ht="12.75" hidden="1">
      <c r="A9" s="31"/>
      <c r="B9" s="31"/>
      <c r="C9" s="31"/>
      <c r="D9" s="31"/>
      <c r="E9" s="31"/>
      <c r="F9" s="31"/>
      <c r="G9" s="31"/>
    </row>
    <row r="10" spans="1:7" ht="12.75" hidden="1">
      <c r="A10" s="31"/>
      <c r="B10" s="31"/>
      <c r="C10" s="31"/>
      <c r="D10" s="31"/>
      <c r="E10" s="31"/>
      <c r="F10" s="31"/>
      <c r="G10" s="31"/>
    </row>
    <row r="11" spans="1:7" ht="12.75" hidden="1">
      <c r="A11" s="35"/>
      <c r="B11" s="35"/>
      <c r="C11" s="35"/>
      <c r="D11" s="35"/>
      <c r="E11" s="35"/>
      <c r="F11" s="35"/>
      <c r="G11" s="35"/>
    </row>
    <row r="12" spans="1:7" ht="12.75" hidden="1">
      <c r="A12" s="39"/>
      <c r="B12" s="40"/>
      <c r="C12" s="39"/>
      <c r="D12" s="39"/>
      <c r="E12" s="39"/>
      <c r="F12" s="39"/>
      <c r="G12" s="39"/>
    </row>
    <row r="13" spans="1:7" ht="12.75" hidden="1">
      <c r="A13" s="46"/>
      <c r="B13" s="46"/>
      <c r="C13" s="46"/>
      <c r="D13" s="46"/>
      <c r="E13" s="46"/>
      <c r="F13" s="46"/>
      <c r="G13" s="46"/>
    </row>
    <row r="14" spans="1:7" ht="12.75" hidden="1">
      <c r="A14" s="52"/>
      <c r="B14" s="52"/>
      <c r="C14" s="52"/>
      <c r="D14" s="52"/>
      <c r="E14" s="52"/>
      <c r="F14" s="52"/>
      <c r="G14" s="52"/>
    </row>
    <row r="15" spans="1:7" ht="12.75" hidden="1">
      <c r="A15" s="55"/>
      <c r="B15" s="55"/>
      <c r="C15" s="55"/>
      <c r="D15" s="55"/>
      <c r="E15" s="55"/>
      <c r="F15" s="55"/>
      <c r="G15" s="55"/>
    </row>
    <row r="16" spans="1:7" ht="12.75" hidden="1">
      <c r="A16" s="52"/>
      <c r="B16" s="52"/>
      <c r="C16" s="52"/>
      <c r="D16" s="52"/>
      <c r="E16" s="52"/>
      <c r="F16" s="52"/>
      <c r="G16" s="52"/>
    </row>
    <row r="17" spans="1:7" ht="12.75" hidden="1">
      <c r="A17" s="40"/>
      <c r="B17" s="40"/>
      <c r="C17" s="40"/>
      <c r="D17" s="40"/>
      <c r="E17" s="40"/>
      <c r="F17" s="40"/>
      <c r="G17" s="40"/>
    </row>
    <row r="18" spans="1:7" ht="12.75" hidden="1">
      <c r="A18" s="31"/>
      <c r="B18" s="31"/>
      <c r="C18" s="31"/>
      <c r="D18" s="31"/>
      <c r="E18" s="60"/>
      <c r="F18" s="60"/>
      <c r="G18" s="60"/>
    </row>
    <row r="19" spans="1:7" ht="12.75" hidden="1">
      <c r="A19" s="31"/>
      <c r="B19" s="28"/>
      <c r="C19" s="31"/>
      <c r="D19" s="31"/>
      <c r="E19" s="31"/>
      <c r="F19" s="31"/>
      <c r="G19" s="31"/>
    </row>
    <row r="20" spans="1:7" ht="12.75" hidden="1">
      <c r="A20" s="31"/>
      <c r="B20" s="28"/>
      <c r="C20" s="31"/>
      <c r="D20" s="31"/>
      <c r="E20" s="31"/>
      <c r="F20" s="31"/>
      <c r="G20" s="31"/>
    </row>
    <row r="21" spans="1:7" ht="12.75" hidden="1">
      <c r="A21" s="31"/>
      <c r="B21" s="28"/>
      <c r="C21" s="31"/>
      <c r="D21" s="31"/>
      <c r="E21" s="31"/>
      <c r="F21" s="31"/>
      <c r="G21" s="31"/>
    </row>
    <row r="22" spans="1:7" ht="12.75" hidden="1">
      <c r="A22" s="31"/>
      <c r="B22" s="28"/>
      <c r="C22" s="31"/>
      <c r="D22" s="31"/>
      <c r="E22" s="31"/>
      <c r="F22" s="31"/>
      <c r="G22" s="31"/>
    </row>
    <row r="23" spans="1:7" ht="12.75" hidden="1">
      <c r="A23" s="31"/>
      <c r="B23" s="28"/>
      <c r="C23" s="28"/>
      <c r="D23" s="28"/>
      <c r="E23" s="28"/>
      <c r="F23" s="28"/>
      <c r="G23" s="28"/>
    </row>
    <row r="24" spans="1:7" ht="12.75" hidden="1">
      <c r="A24" s="46"/>
      <c r="B24" s="46"/>
      <c r="C24" s="46"/>
      <c r="D24" s="46"/>
      <c r="E24" s="46"/>
      <c r="F24" s="46"/>
      <c r="G24" s="46"/>
    </row>
    <row r="25" spans="1:7" ht="12.75" hidden="1">
      <c r="A25" s="55"/>
      <c r="B25" s="52"/>
      <c r="C25" s="52"/>
      <c r="D25" s="52"/>
      <c r="E25" s="55"/>
      <c r="F25" s="55"/>
      <c r="G25" s="55"/>
    </row>
    <row r="26" ht="12.75" hidden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Anabelle Marcinczak</dc:creator>
  <cp:keywords/>
  <dc:description/>
  <cp:lastModifiedBy>Malgorzata Krol</cp:lastModifiedBy>
  <cp:lastPrinted>2005-06-08T13:26:46Z</cp:lastPrinted>
  <dcterms:created xsi:type="dcterms:W3CDTF">2005-06-03T08:35:04Z</dcterms:created>
  <dcterms:modified xsi:type="dcterms:W3CDTF">2005-07-13T09:37:46Z</dcterms:modified>
  <cp:category/>
  <cp:version/>
  <cp:contentType/>
  <cp:contentStatus/>
</cp:coreProperties>
</file>