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  <sheet name="Zał 6" sheetId="6" r:id="rId6"/>
    <sheet name="Zał 7" sheetId="7" r:id="rId7"/>
  </sheets>
  <definedNames>
    <definedName name="_xlnm.Print_Titles" localSheetId="0">'Zał 1'!$8:$10</definedName>
    <definedName name="_xlnm.Print_Titles" localSheetId="1">'Zał 2'!$7:$9</definedName>
  </definedNames>
  <calcPr fullCalcOnLoad="1"/>
</workbook>
</file>

<file path=xl/sharedStrings.xml><?xml version="1.0" encoding="utf-8"?>
<sst xmlns="http://schemas.openxmlformats.org/spreadsheetml/2006/main" count="438" uniqueCount="262">
  <si>
    <t>Załącznik nr 1 do Uchwały</t>
  </si>
  <si>
    <t>Rady Miejskiej w Koszalinie</t>
  </si>
  <si>
    <t>w 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</si>
  <si>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</si>
  <si>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</si>
  <si>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</si>
  <si>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</si>
  <si>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</si>
  <si>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</si>
  <si>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</si>
  <si>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</si>
  <si>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>Zwiększenia</t>
  </si>
  <si>
    <t>RWZ</t>
  </si>
  <si>
    <t>Pozostała działalność</t>
  </si>
  <si>
    <t>ADMINISTRACJA PUBLICZNA</t>
  </si>
  <si>
    <t>4010</t>
  </si>
  <si>
    <t>Wynagrodzenia osobowe pracowników</t>
  </si>
  <si>
    <t>Składki na ubezpieczenia społeczne</t>
  </si>
  <si>
    <t>4300</t>
  </si>
  <si>
    <t>Zakup usług pozostałych</t>
  </si>
  <si>
    <t>OŚWIATA I WYCHOWANIE</t>
  </si>
  <si>
    <t>E</t>
  </si>
  <si>
    <t>0750</t>
  </si>
  <si>
    <t>Zakup materiałów i wyposażenia</t>
  </si>
  <si>
    <t>OCHRONA ZDROWIA</t>
  </si>
  <si>
    <t>OP</t>
  </si>
  <si>
    <t xml:space="preserve">Dotacja celowa z budżetu na finansowanie lub dofinansowanie zadań zleconych do realizacji stowarzyszeniom </t>
  </si>
  <si>
    <t>POMOC SPOŁECZNA</t>
  </si>
  <si>
    <t>KULTURA I OCHRONA DZIEDZICTWA NARODOWEGO</t>
  </si>
  <si>
    <t>Pozostałe zadania w zakresie kultury</t>
  </si>
  <si>
    <t>KULTURA FIZYCZNA I SPORT</t>
  </si>
  <si>
    <t>IK</t>
  </si>
  <si>
    <t>Wydatki inwestycyjne jednostek budżetowych</t>
  </si>
  <si>
    <t>OGÓŁEM</t>
  </si>
  <si>
    <t>per saldo</t>
  </si>
  <si>
    <t>w złotych</t>
  </si>
  <si>
    <t>TRANSPORT I ŁĄCZNOŚĆ</t>
  </si>
  <si>
    <t>Licea ogólnokształcące</t>
  </si>
  <si>
    <t>POZOSTAŁE ZADANIA W ZAKRESIE POLITYKI SPOŁECZNEJ</t>
  </si>
  <si>
    <t>KS</t>
  </si>
  <si>
    <t>EDUKACYJNA OPIEKA WYCHOWAWCZA</t>
  </si>
  <si>
    <t>Dochody z najmu i dzierżawy składników majątkowych skarbu państwa lub jednostek samorządu terytorialnego oraz innych umów o podobnym charakterze</t>
  </si>
  <si>
    <t>754</t>
  </si>
  <si>
    <t>BEZPIECZEŃSTWO PUBLICZNE I OCHRONA PRZECIWPOŻAROWA</t>
  </si>
  <si>
    <t>Wydatki na zakupy inwestycyjne jednostek budżetowych</t>
  </si>
  <si>
    <t>Komendy powiatowe Policji</t>
  </si>
  <si>
    <t>Szkoły zawodowe</t>
  </si>
  <si>
    <t>4210</t>
  </si>
  <si>
    <t>75095</t>
  </si>
  <si>
    <t xml:space="preserve">GOSPODARKA KOMUNALNA I OCHRONA ŚRODOWISKA </t>
  </si>
  <si>
    <t>Żłobki</t>
  </si>
  <si>
    <t>Dotacja podmiotowa z budżetu dla zakładu budżetowego</t>
  </si>
  <si>
    <t>Drogi publiczne gminne</t>
  </si>
  <si>
    <t xml:space="preserve">Wydatki inwestycyjne jednostek budżetowych </t>
  </si>
  <si>
    <t>4270</t>
  </si>
  <si>
    <t>Zakup usług remontowych</t>
  </si>
  <si>
    <t>BRM</t>
  </si>
  <si>
    <t>Szkoły podstawowe</t>
  </si>
  <si>
    <t>0970</t>
  </si>
  <si>
    <t>Załącznik nr 2 do Uchwały</t>
  </si>
  <si>
    <t>Fk</t>
  </si>
  <si>
    <t>DOCHODY OD OSÓB PRAWNYCH , OD OSÓB FIZYCZNYCH I OD INNYCH JEDNOSTEK NIE POSIADAJĄCYCH OSOBOWOŚCI PRAWNEJ ORAZ WYDATKI ZWIĄZANE Z ICH POBOREM</t>
  </si>
  <si>
    <t>Wpływy z różnych dochodów</t>
  </si>
  <si>
    <t xml:space="preserve">Gospodarka gruntami i nieruchomościami </t>
  </si>
  <si>
    <t>Dotacja podmiotowa z budżetu dla samorządowej instytucji kultury</t>
  </si>
  <si>
    <t>Biblioteki</t>
  </si>
  <si>
    <t>Muzea</t>
  </si>
  <si>
    <t>N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</si>
  <si>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</si>
  <si>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</si>
  <si>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</si>
  <si>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</si>
  <si>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WYSZCZEGÓLNIENIE</t>
  </si>
  <si>
    <t>PRZYCHODY</t>
  </si>
  <si>
    <t>ROZCHODY</t>
  </si>
  <si>
    <t>z tego:</t>
  </si>
  <si>
    <t xml:space="preserve">Kredyt komercyjny </t>
  </si>
  <si>
    <t>Pożyczka z WFOŚ i GW</t>
  </si>
  <si>
    <t xml:space="preserve"> -kolektor sanitarny A - II etap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</si>
  <si>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</si>
  <si>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</si>
  <si>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</si>
  <si>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</si>
  <si>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</si>
  <si>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</si>
  <si>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</si>
  <si>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</si>
  <si>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Drogi publiczne w miastach na prawach powiatu</t>
  </si>
  <si>
    <t>ZMIANY   PLANU  DOCHODÓW  I   WYDATKÓW   NA  ZADANIA  WŁASNE  POWIATU  
W  2005  ROKU</t>
  </si>
  <si>
    <t>Załącznik nr 4 do Uchwały</t>
  </si>
  <si>
    <t>Pożyczka z WFOŚiGW</t>
  </si>
  <si>
    <t>4240</t>
  </si>
  <si>
    <t>0870</t>
  </si>
  <si>
    <t xml:space="preserve">Zakup usług pozostałych                                            </t>
  </si>
  <si>
    <t>Kary i odszkodowania wypłacane na rzecz osób prawnych i innych jednostek organizacyjnych</t>
  </si>
  <si>
    <t>4600</t>
  </si>
  <si>
    <t>Promocja jednostek samorządu terytorialnego</t>
  </si>
  <si>
    <t>758</t>
  </si>
  <si>
    <t>RÓŻNE ROZLICZENIA</t>
  </si>
  <si>
    <t>Urząd Miejski</t>
  </si>
  <si>
    <r>
      <t xml:space="preserve">Zakup usług remontowych - </t>
    </r>
    <r>
      <rPr>
        <b/>
        <i/>
        <sz val="10"/>
        <rFont val="Arial Narrow"/>
        <family val="2"/>
      </rPr>
      <t>RO "Bukowe"</t>
    </r>
  </si>
  <si>
    <t>BZK</t>
  </si>
  <si>
    <t>GOSPODARKA MIESZKANIOWA</t>
  </si>
  <si>
    <t>ZMIANY   PLANU  DOCHODÓW  I  WYDATKÓW   NA  ZADANIA  WŁASNE  GMINY                                           W  2006  ROKU</t>
  </si>
  <si>
    <t>NA 2006 ROK</t>
  </si>
  <si>
    <t>Składki na FP</t>
  </si>
  <si>
    <t>Załącznik nr 3 do Uchwały</t>
  </si>
  <si>
    <t>Załącznik nr 5 do Uchwały</t>
  </si>
  <si>
    <t>GMINA</t>
  </si>
  <si>
    <t>POWIAT</t>
  </si>
  <si>
    <t>Szpitale ogólne</t>
  </si>
  <si>
    <t>Placówki opiekuńczo-wychowawcze -Rodzinne Domy Dziecka</t>
  </si>
  <si>
    <t>Dotacje celowe przekazane do samorządu województwa na zadania bieżące realizowane na podstawie porozumień między jednostkami samorządu terytorialnego</t>
  </si>
  <si>
    <t>Dotacje celowe przekazane dla powiatu na zadania bieżące realizowane na podstawie porozumień między jednostkami samorządu terytorialnego</t>
  </si>
  <si>
    <t>Rodziny zastępcze</t>
  </si>
  <si>
    <t>Dotacje celowe otrzymane z powiatu na zadania bieżące realizowane na podstawie porozumień międzu jednostkami samorządu terytorialnego</t>
  </si>
  <si>
    <t>Przychody z zaciągniętych pożyczek i kredytów na rynku krajowym</t>
  </si>
  <si>
    <t>PLAN DOTACJI  UDZIELONYCH JEDNOSTKOM  SAMORZĄDU TERYTORIALNEGO   NA PODSTAWIE POROZUMIEŃ  NA 2006 ROK</t>
  </si>
  <si>
    <t>PLAN DOTACJI OTRZYMYWANYCH OD  JEDNOSTEK SAMORZĄDU TERYTORIALNEGO NA PODSTAWIE POROZUMIEŃ NA 2006 ROK</t>
  </si>
  <si>
    <t>Pozostałe odsetki</t>
  </si>
  <si>
    <t>Oczyszczanie miast i wsi</t>
  </si>
  <si>
    <t>z dnia 29 czerwca  2006 roku</t>
  </si>
  <si>
    <t>0740</t>
  </si>
  <si>
    <t>Dywidendy i kwoty uzyskane ze zbycia praw majątkowych</t>
  </si>
  <si>
    <t>75624</t>
  </si>
  <si>
    <t xml:space="preserve">Dywidendy </t>
  </si>
  <si>
    <r>
      <t xml:space="preserve">Zakup usług remontowych - </t>
    </r>
    <r>
      <rPr>
        <b/>
        <i/>
        <sz val="10"/>
        <rFont val="Arial Narrow"/>
        <family val="2"/>
      </rPr>
      <t>RO 'Bukowe"</t>
    </r>
  </si>
  <si>
    <t>Drogi wewnętrzne</t>
  </si>
  <si>
    <r>
      <t>Zakup usług remontowych                                         -</t>
    </r>
    <r>
      <rPr>
        <b/>
        <sz val="11"/>
        <rFont val="Arial Narrow"/>
        <family val="2"/>
      </rPr>
      <t xml:space="preserve"> RO "Wspólny Dom"</t>
    </r>
  </si>
  <si>
    <t>2810</t>
  </si>
  <si>
    <t>Dotacja celowa z budżetu na finansowanie lub dofinansowanie zadań zleconych do realizacji fundacjom</t>
  </si>
  <si>
    <t>Zakłady gospodarki mieszkaniowej - ZBM</t>
  </si>
  <si>
    <t>Dotacje celowe z budżetu na finansowanie lub dofinansowanie kosztów realizacji inwestycji i zakupów inwestycyjnych zakładów budżetowych</t>
  </si>
  <si>
    <t>4110</t>
  </si>
  <si>
    <t>4120</t>
  </si>
  <si>
    <t>4440</t>
  </si>
  <si>
    <t>Odpis na ZFŚS</t>
  </si>
  <si>
    <t>85401</t>
  </si>
  <si>
    <t>Świetlice szkolne</t>
  </si>
  <si>
    <t>0920</t>
  </si>
  <si>
    <t>Wpływy ze sprzedaży składników majątkowych</t>
  </si>
  <si>
    <t>4590</t>
  </si>
  <si>
    <t>Kary i odszkodowania wypłacane na rzecz osób fizycznych</t>
  </si>
  <si>
    <r>
      <t xml:space="preserve">Wydatki inwestycyjne jednostek budżetowych - </t>
    </r>
    <r>
      <rPr>
        <i/>
        <sz val="11"/>
        <rFont val="Arial Narrow"/>
        <family val="2"/>
      </rPr>
      <t>Mieszkania socjalne</t>
    </r>
  </si>
  <si>
    <t>75802</t>
  </si>
  <si>
    <t>Uzupełnienie subwencji ogólnej dla jednostek samorządu terytorialnego</t>
  </si>
  <si>
    <t>2790</t>
  </si>
  <si>
    <t>Środki na utrzymanie rzecznych przepraw promowych oraz budowę, modernizację utrzymanie, ochronę i zarządzanie drogami krajowymi i wojewódzkimi w granicach miast na prawach powiatu</t>
  </si>
  <si>
    <t>Inf</t>
  </si>
  <si>
    <t>Infrastruktura telekomunikacyjna</t>
  </si>
  <si>
    <t xml:space="preserve">Wpłaty jednostek na fundusz celowy </t>
  </si>
  <si>
    <t>Zakup pomocy naukowych, dydaktycznych                 i książek</t>
  </si>
  <si>
    <t>zwiększenia</t>
  </si>
  <si>
    <t>zmniejszenia</t>
  </si>
  <si>
    <t>z dnia 29 czerwca,  2006 roku</t>
  </si>
  <si>
    <t>Obiekty sportowe</t>
  </si>
  <si>
    <t>75647</t>
  </si>
  <si>
    <t>Pobór, opłat i niepodatkowych należności budżetowych</t>
  </si>
  <si>
    <t>4100</t>
  </si>
  <si>
    <t>Wynagrodzenia agencyjno - prowizyjne</t>
  </si>
  <si>
    <t>Przedszkola</t>
  </si>
  <si>
    <t>2510</t>
  </si>
  <si>
    <r>
      <t xml:space="preserve">Zakup usług pozostałych </t>
    </r>
    <r>
      <rPr>
        <i/>
        <sz val="11"/>
        <rFont val="Arial Narrow"/>
        <family val="2"/>
      </rPr>
      <t>-likwidacja barier architektonicznych i psychologicznych</t>
    </r>
  </si>
  <si>
    <t>TURYSTYKA</t>
  </si>
  <si>
    <t xml:space="preserve">Środki na dofinansowanie własnych zadań bieżących gmin pozyskane z innych źródeł </t>
  </si>
  <si>
    <r>
      <t>Wydatki inwestycyjne jednostek budżetowych</t>
    </r>
  </si>
  <si>
    <t>Modernizacja budynku Muzeum</t>
  </si>
  <si>
    <t>Ulica Olchowa</t>
  </si>
  <si>
    <t>Środki na dofinansowanie własnych zadań bieżących gmin pozyskane z innych źródeł</t>
  </si>
  <si>
    <r>
      <t>Wydatki inwestycyjne jednostek budżetowych</t>
    </r>
    <r>
      <rPr>
        <i/>
        <sz val="10"/>
        <rFont val="Arial Narrow"/>
        <family val="2"/>
      </rPr>
      <t xml:space="preserve"> </t>
    </r>
  </si>
  <si>
    <t>Trasa Staromiejska</t>
  </si>
  <si>
    <t>Środki na dofinansowanie własnych zadań bieżących gmin, powiatów, samorządów województw, pozyskane z innych źródeł</t>
  </si>
  <si>
    <t>4301</t>
  </si>
  <si>
    <t>"Pierwsza Kronika Miasta Koszalina pióra J.D. Wendlanda"</t>
  </si>
  <si>
    <r>
      <t xml:space="preserve">Dotacje celowe otrzymane z budżetu państwa na realizację inwestycji i zakupów inwestycyjnych własnych powatu                                                   </t>
    </r>
    <r>
      <rPr>
        <i/>
        <sz val="11"/>
        <rFont val="Arial Narrow"/>
        <family val="2"/>
      </rPr>
      <t xml:space="preserve"> - budowa ul. Władysława IV</t>
    </r>
  </si>
  <si>
    <r>
      <t>Dotacje celowe otrzymane z budżetu państwa na realizację inwestycji i zakupów inwestycyjnych własnych powatu</t>
    </r>
    <r>
      <rPr>
        <i/>
        <sz val="11"/>
        <rFont val="Arial Narrow"/>
        <family val="2"/>
      </rPr>
      <t xml:space="preserve"> - skrzyżowanie Franciszkańskiej i Armii Krajowej</t>
    </r>
  </si>
  <si>
    <t>Programy polityki zdrowotnej</t>
  </si>
  <si>
    <t>0010</t>
  </si>
  <si>
    <t>Udziały gmin w podatkach stanowiących dochód budżetu państwa</t>
  </si>
  <si>
    <t>Podatek dochodowy od osób fizycznych</t>
  </si>
  <si>
    <t>0020</t>
  </si>
  <si>
    <t>Udziały powiatów w podatkach stanowiących dochód budżetu państwa</t>
  </si>
  <si>
    <t xml:space="preserve">Środki na dofinansowanie własnych zadań bieżących gmin pozyskane z innych źródeł                                                    </t>
  </si>
  <si>
    <t>Ulica Połczyńska</t>
  </si>
  <si>
    <t>DZIAŁALNOŚĆ USŁUGOWA</t>
  </si>
  <si>
    <t>Cmentarze</t>
  </si>
  <si>
    <r>
      <t>Zakup usług pozostałych -</t>
    </r>
    <r>
      <rPr>
        <i/>
        <sz val="11"/>
        <rFont val="Arial Narrow"/>
        <family val="2"/>
      </rPr>
      <t xml:space="preserve"> roboty publiczne</t>
    </r>
  </si>
  <si>
    <t>Schroniska dla zwierząt</t>
  </si>
  <si>
    <r>
      <t>Wydatki inwestycyjne jednostek budżetowych</t>
    </r>
    <r>
      <rPr>
        <i/>
        <sz val="11"/>
        <rFont val="Arial Narrow"/>
        <family val="2"/>
      </rPr>
      <t xml:space="preserve"> - modernizacja nawierzchni na cmentarzu</t>
    </r>
  </si>
  <si>
    <r>
      <t xml:space="preserve">Wydatki inwestycyjne jednostek budżetowych - </t>
    </r>
    <r>
      <rPr>
        <i/>
        <sz val="11"/>
        <rFont val="Arial Narrow"/>
        <family val="2"/>
      </rPr>
      <t>światłowody</t>
    </r>
  </si>
  <si>
    <r>
      <t>Wydatki inwestycyjne jednostek budżetowych</t>
    </r>
    <r>
      <rPr>
        <i/>
        <sz val="11"/>
        <rFont val="Arial Narrow"/>
        <family val="2"/>
      </rPr>
      <t xml:space="preserve"> </t>
    </r>
  </si>
  <si>
    <r>
      <t>Wydatki inwestycyjne jednostek budżetowych</t>
    </r>
    <r>
      <rPr>
        <i/>
        <sz val="11"/>
        <rFont val="Arial Narrow"/>
        <family val="2"/>
      </rPr>
      <t xml:space="preserve"> - budowa szaletów miejskich</t>
    </r>
  </si>
  <si>
    <t>osiedle Topolowe - drogi (ul. Orzechowa)</t>
  </si>
  <si>
    <t>Podatek dochodowy od osób prawnych</t>
  </si>
  <si>
    <t>osiedle Bukowe - drogi                                                 (ul.Wielkopolska - ul. Kielecka)</t>
  </si>
  <si>
    <t>Budowa tzw. "Małpiego Gaju"</t>
  </si>
  <si>
    <t>Budowa hali widowiskowo - sportowej</t>
  </si>
  <si>
    <t xml:space="preserve">                                                                                    Rady Miejskiej w Koszalinie</t>
  </si>
  <si>
    <t xml:space="preserve">                             NA 2006 ROK</t>
  </si>
  <si>
    <t>Dział, rozdział        §</t>
  </si>
  <si>
    <t>Plan  na                             2006 rok</t>
  </si>
  <si>
    <t>I</t>
  </si>
  <si>
    <t>Stan środków  na początek roku</t>
  </si>
  <si>
    <t>II</t>
  </si>
  <si>
    <t>PRZYCHODY OGÓŁEM</t>
  </si>
  <si>
    <t>Ośrodki wsparcia</t>
  </si>
  <si>
    <t>0960</t>
  </si>
  <si>
    <t>Otrzymane spadki, zapisy i darowizny w postaci pieniężnej</t>
  </si>
  <si>
    <t>III</t>
  </si>
  <si>
    <t>WYDATKI  OGÓŁEM</t>
  </si>
  <si>
    <t>IV</t>
  </si>
  <si>
    <t>Stan środków na koniec roku (I+II-III)</t>
  </si>
  <si>
    <t xml:space="preserve">                                                                                    z dnia  29 czerwca 2006 roku</t>
  </si>
  <si>
    <t xml:space="preserve">                                                                                    Załącznik nr 6 do Uchwały</t>
  </si>
  <si>
    <t xml:space="preserve">              Rady Miejskiej w Koszalinie</t>
  </si>
  <si>
    <t>Dział
Rozdział
§</t>
  </si>
  <si>
    <t>Plan na                                               2006 r.</t>
  </si>
  <si>
    <t xml:space="preserve">Zmiany </t>
  </si>
  <si>
    <t>Plan po zmianach na                                               2006 r.</t>
  </si>
  <si>
    <t>Fundusz Gospodarki Zasobem Geodezyjnym i Kartograficznym</t>
  </si>
  <si>
    <t>STAN FUNDUSZU NA POCZĄTEK ROKU</t>
  </si>
  <si>
    <t xml:space="preserve">środki pieniężne </t>
  </si>
  <si>
    <t>należności</t>
  </si>
  <si>
    <t>zobowiązania</t>
  </si>
  <si>
    <t>PRZYCHODY W CIĄGU ROKU</t>
  </si>
  <si>
    <t>0580</t>
  </si>
  <si>
    <t>Grzywny i inne kary pieniężne od osób prawnych i innych jednostek organizacyjnych</t>
  </si>
  <si>
    <t>0830</t>
  </si>
  <si>
    <t>Wpływy z usług</t>
  </si>
  <si>
    <t>Wydatki bieżące ( własne )</t>
  </si>
  <si>
    <t xml:space="preserve"> Przelewy redystrybucyjne (na CFZGiK  i  WFZGiK)</t>
  </si>
  <si>
    <t>Składki na Fundusz Pracy</t>
  </si>
  <si>
    <t xml:space="preserve"> Zakup materiałów i wyposażenia</t>
  </si>
  <si>
    <t xml:space="preserve"> Zakup usług pozostałych</t>
  </si>
  <si>
    <t>Wynagrodzenia bezosobowe</t>
  </si>
  <si>
    <t>Wydatki inwestycyjne</t>
  </si>
  <si>
    <t>Wydatki na zakupy inwestycyjne funduszy celowych</t>
  </si>
  <si>
    <t>V</t>
  </si>
  <si>
    <t>STAN ŚRODKÓW OBROTOWYCH  
NA KONIEC ROKU  (III-IV)</t>
  </si>
  <si>
    <t xml:space="preserve">Kredyty i pożyczki </t>
  </si>
  <si>
    <r>
      <t xml:space="preserve">Wydatki inwestycyjne jednostek budżetowych </t>
    </r>
    <r>
      <rPr>
        <i/>
        <sz val="11"/>
        <rFont val="Arial Narrow"/>
        <family val="2"/>
      </rPr>
      <t>- Budowa infrastruktury Miejskiej Sieci Światłowodowej</t>
    </r>
  </si>
  <si>
    <t xml:space="preserve">Pożyczki z Banku Gospodarstwa Krajowego na prefinansowanie programów i projektów z udziałem środków pochodzących z funduszy strukturalnych i Funduszu Spójności </t>
  </si>
  <si>
    <t xml:space="preserve"> -  spłata pożyczkek na prefinansowanie programów i projektów z udziałem środków pochodzących z funduszy strukturalnych i Funduszu Spójności - Bank Gospodarstwa Krajowego</t>
  </si>
  <si>
    <t xml:space="preserve"> -  spłata pożyczkek na prefinansowanie programów i projektów z udziałem środków pochodzących z funduszy strukturalnych i Funduszu Spójności - Bank Gospodarstwa Krajowego (z 2005 r.)</t>
  </si>
  <si>
    <t>ulica Olchowa</t>
  </si>
  <si>
    <t>ulica Połczyńska</t>
  </si>
  <si>
    <t>Budowa Centrum rekreacyjno - sportowego w Koszalinie</t>
  </si>
  <si>
    <t>Centra kształcenia ustawicznego i praktycznego oraz ośrodki dokształcania zawodowego</t>
  </si>
  <si>
    <t xml:space="preserve">           PLAN PRZYCHODÓW I WYDATKÓW DOCHODÓW WŁASNYCH</t>
  </si>
  <si>
    <t xml:space="preserve">        MIEJSKIEGO OŚRODKA POMOCY SPOŁECZNEJ W KOSZALINIE </t>
  </si>
  <si>
    <t xml:space="preserve">              Załącznik nr  7 do Uchwały</t>
  </si>
  <si>
    <t xml:space="preserve">              z dnia  29 czerwca 2006 roku        </t>
  </si>
  <si>
    <t xml:space="preserve">                                   ZMIANY  PLANU  FINANSOWEGO</t>
  </si>
  <si>
    <t xml:space="preserve">                           POWIATOWEGO FUNDUSZU GOSPODARKI </t>
  </si>
  <si>
    <t xml:space="preserve">                      ZASOBEM GEODEZYJNYM I KARTOGRAFICZNYM</t>
  </si>
  <si>
    <t xml:space="preserve">                                                NA 2006 ROK</t>
  </si>
  <si>
    <t>Telewizja Kablowa Sp. z o. o.</t>
  </si>
  <si>
    <t>MEC Sp. z o. o.</t>
  </si>
  <si>
    <t>85495</t>
  </si>
  <si>
    <t xml:space="preserve">Nr  XXXVI / 556 / 2006  </t>
  </si>
  <si>
    <t xml:space="preserve">                                                                                    Nr  XXXVI / 556 / 2006  </t>
  </si>
  <si>
    <t xml:space="preserve">              Nr  XXXVI / 556 / 2006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</si>
</sst>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"/>
  </numFmts>
  <fonts count="27">
    <font>
      <sz val="10"/>
      <name val="Arial CE"/>
      <family val="0"/>
    </font>
    <font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i/>
      <sz val="9"/>
      <name val="Arial Narrow"/>
      <family val="2"/>
    </font>
    <font>
      <b/>
      <i/>
      <sz val="11"/>
      <name val="Arial Narrow"/>
      <family val="2"/>
    </font>
    <font>
      <b/>
      <i/>
      <sz val="14"/>
      <name val="Arial Narrow"/>
      <family val="2"/>
    </font>
    <font>
      <sz val="13"/>
      <name val="Arial Narrow"/>
      <family val="2"/>
    </font>
  </fonts>
  <fills count="2">
    <fill>
      <patternFill/>
    </fill>
    <fill>
      <patternFill patternType="gray125"/>
    </fill>
  </fills>
  <borders count="10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5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0" fillId="0" borderId="4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164" fontId="2" fillId="0" borderId="3" xfId="2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1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49" fontId="2" fillId="0" borderId="2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164" fontId="10" fillId="0" borderId="22" xfId="0" applyNumberFormat="1" applyFont="1" applyFill="1" applyBorder="1" applyAlignment="1" applyProtection="1">
      <alignment horizontal="center" vertical="center"/>
      <protection locked="0"/>
    </xf>
    <xf numFmtId="164" fontId="2" fillId="0" borderId="23" xfId="20" applyNumberFormat="1" applyFont="1" applyFill="1" applyBorder="1" applyAlignment="1" applyProtection="1">
      <alignment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49" fontId="12" fillId="0" borderId="4" xfId="0" applyNumberFormat="1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3" fontId="12" fillId="0" borderId="26" xfId="0" applyNumberFormat="1" applyFont="1" applyBorder="1" applyAlignment="1">
      <alignment horizontal="centerContinuous" vertical="center"/>
    </xf>
    <xf numFmtId="3" fontId="12" fillId="0" borderId="6" xfId="0" applyNumberFormat="1" applyFont="1" applyBorder="1" applyAlignment="1">
      <alignment horizontal="centerContinuous" vertical="center"/>
    </xf>
    <xf numFmtId="3" fontId="12" fillId="0" borderId="27" xfId="0" applyNumberFormat="1" applyFont="1" applyBorder="1" applyAlignment="1">
      <alignment horizontal="centerContinuous" vertic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29" xfId="0" applyFont="1" applyBorder="1" applyAlignment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3" fontId="10" fillId="0" borderId="30" xfId="0" applyNumberFormat="1" applyFont="1" applyFill="1" applyBorder="1" applyAlignment="1" applyProtection="1">
      <alignment horizontal="right" vertical="center"/>
      <protection locked="0"/>
    </xf>
    <xf numFmtId="164" fontId="2" fillId="0" borderId="2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24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" fontId="1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10" xfId="2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32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3" xfId="20" applyNumberFormat="1" applyFont="1" applyFill="1" applyBorder="1" applyAlignment="1" applyProtection="1">
      <alignment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0" fillId="0" borderId="33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1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5" xfId="20" applyNumberFormat="1" applyFont="1" applyFill="1" applyBorder="1" applyAlignment="1" applyProtection="1">
      <alignment vertic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2" xfId="2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164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8" xfId="0" applyNumberFormat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12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34" xfId="0" applyNumberFormat="1" applyFont="1" applyFill="1" applyBorder="1" applyAlignment="1" applyProtection="1">
      <alignment horizontal="right" vertical="center"/>
      <protection locked="0"/>
    </xf>
    <xf numFmtId="3" fontId="2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10" fillId="0" borderId="37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10" fillId="0" borderId="37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3" fontId="10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3" fontId="2" fillId="0" borderId="40" xfId="0" applyNumberFormat="1" applyFont="1" applyFill="1" applyBorder="1" applyAlignment="1" applyProtection="1">
      <alignment horizontal="right" vertical="center"/>
      <protection locked="0"/>
    </xf>
    <xf numFmtId="3" fontId="2" fillId="0" borderId="39" xfId="0" applyNumberFormat="1" applyFont="1" applyFill="1" applyBorder="1" applyAlignment="1" applyProtection="1">
      <alignment horizontal="right" vertical="center"/>
      <protection locked="0"/>
    </xf>
    <xf numFmtId="3" fontId="10" fillId="0" borderId="38" xfId="0" applyNumberFormat="1" applyFont="1" applyFill="1" applyBorder="1" applyAlignment="1" applyProtection="1">
      <alignment vertical="center"/>
      <protection locked="0"/>
    </xf>
    <xf numFmtId="1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33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164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4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vertical="center"/>
    </xf>
    <xf numFmtId="1" fontId="10" fillId="0" borderId="9" xfId="0" applyNumberFormat="1" applyFont="1" applyBorder="1" applyAlignment="1" applyProtection="1">
      <alignment horizontal="centerContinuous" vertical="center"/>
      <protection locked="0"/>
    </xf>
    <xf numFmtId="164" fontId="2" fillId="0" borderId="23" xfId="20" applyNumberFormat="1" applyFont="1" applyFill="1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22" xfId="2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NumberFormat="1" applyFont="1" applyFill="1" applyBorder="1" applyAlignment="1" applyProtection="1">
      <alignment vertical="center" wrapText="1"/>
      <protection locked="0"/>
    </xf>
    <xf numFmtId="164" fontId="2" fillId="0" borderId="25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3" fontId="2" fillId="0" borderId="42" xfId="0" applyNumberFormat="1" applyFont="1" applyFill="1" applyBorder="1" applyAlignment="1" applyProtection="1">
      <alignment vertical="center"/>
      <protection locked="0"/>
    </xf>
    <xf numFmtId="3" fontId="10" fillId="0" borderId="43" xfId="0" applyNumberFormat="1" applyFont="1" applyFill="1" applyBorder="1" applyAlignment="1" applyProtection="1">
      <alignment horizontal="right" vertical="center"/>
      <protection locked="0"/>
    </xf>
    <xf numFmtId="3" fontId="10" fillId="0" borderId="44" xfId="0" applyNumberFormat="1" applyFont="1" applyFill="1" applyBorder="1" applyAlignment="1" applyProtection="1">
      <alignment horizontal="right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3" fontId="15" fillId="0" borderId="38" xfId="0" applyNumberFormat="1" applyFont="1" applyFill="1" applyBorder="1" applyAlignment="1" applyProtection="1">
      <alignment horizontal="right"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45" xfId="0" applyNumberFormat="1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horizontal="center" vertical="center"/>
      <protection locked="0"/>
    </xf>
    <xf numFmtId="164" fontId="15" fillId="0" borderId="47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5" fillId="0" borderId="49" xfId="0" applyNumberFormat="1" applyFont="1" applyFill="1" applyBorder="1" applyAlignment="1" applyProtection="1">
      <alignment horizontal="right" vertical="center"/>
      <protection locked="0"/>
    </xf>
    <xf numFmtId="3" fontId="2" fillId="0" borderId="50" xfId="0" applyNumberFormat="1" applyFont="1" applyFill="1" applyBorder="1" applyAlignment="1" applyProtection="1">
      <alignment horizontal="right" vertical="center"/>
      <protection locked="0"/>
    </xf>
    <xf numFmtId="0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Border="1" applyAlignment="1" applyProtection="1">
      <alignment horizontal="centerContinuous" vertical="center"/>
      <protection locked="0"/>
    </xf>
    <xf numFmtId="164" fontId="2" fillId="0" borderId="18" xfId="0" applyNumberFormat="1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0" fontId="5" fillId="0" borderId="5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3" xfId="0" applyFont="1" applyBorder="1" applyAlignment="1">
      <alignment horizontal="center" vertical="center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54" xfId="0" applyNumberFormat="1" applyFont="1" applyFill="1" applyBorder="1" applyAlignment="1" applyProtection="1">
      <alignment horizontal="right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3" fontId="11" fillId="0" borderId="17" xfId="0" applyNumberFormat="1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49" fontId="2" fillId="0" borderId="2" xfId="0" applyNumberFormat="1" applyFont="1" applyFill="1" applyBorder="1" applyAlignment="1" applyProtection="1">
      <alignment horizontal="centerContinuous" vertical="center"/>
      <protection locked="0"/>
    </xf>
    <xf numFmtId="0" fontId="2" fillId="0" borderId="45" xfId="0" applyNumberFormat="1" applyFont="1" applyFill="1" applyBorder="1" applyAlignment="1" applyProtection="1">
      <alignment vertical="center" wrapText="1"/>
      <protection locked="0"/>
    </xf>
    <xf numFmtId="0" fontId="5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59" xfId="0" applyFont="1" applyBorder="1" applyAlignment="1">
      <alignment horizontal="center" vertical="center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3" fontId="10" fillId="0" borderId="13" xfId="0" applyNumberFormat="1" applyFont="1" applyFill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Continuous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Continuous" vertical="center"/>
      <protection locked="0"/>
    </xf>
    <xf numFmtId="0" fontId="10" fillId="0" borderId="5" xfId="0" applyNumberFormat="1" applyFont="1" applyFill="1" applyBorder="1" applyAlignment="1" applyProtection="1">
      <alignment vertical="center" wrapText="1"/>
      <protection locked="0"/>
    </xf>
    <xf numFmtId="1" fontId="10" fillId="0" borderId="61" xfId="0" applyNumberFormat="1" applyFont="1" applyFill="1" applyBorder="1" applyAlignment="1" applyProtection="1">
      <alignment horizontal="centerContinuous" vertical="center"/>
      <protection locked="0"/>
    </xf>
    <xf numFmtId="1" fontId="2" fillId="0" borderId="62" xfId="0" applyNumberFormat="1" applyFont="1" applyFill="1" applyBorder="1" applyAlignment="1" applyProtection="1">
      <alignment horizontal="centerContinuous" vertical="center"/>
      <protection locked="0"/>
    </xf>
    <xf numFmtId="0" fontId="2" fillId="0" borderId="25" xfId="0" applyNumberFormat="1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Continuous" vertical="center"/>
      <protection locked="0"/>
    </xf>
    <xf numFmtId="1" fontId="2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7" xfId="20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0" fontId="8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7" xfId="0" applyNumberFormat="1" applyFont="1" applyFill="1" applyBorder="1" applyAlignment="1" applyProtection="1">
      <alignment horizontal="center" vertical="top" wrapText="1"/>
      <protection locked="0"/>
    </xf>
    <xf numFmtId="0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18" fillId="0" borderId="3" xfId="0" applyFont="1" applyBorder="1" applyAlignment="1">
      <alignment vertical="center" wrapText="1"/>
    </xf>
    <xf numFmtId="3" fontId="18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right" vertical="center"/>
    </xf>
    <xf numFmtId="0" fontId="22" fillId="0" borderId="3" xfId="0" applyFont="1" applyBorder="1" applyAlignment="1">
      <alignment vertical="center"/>
    </xf>
    <xf numFmtId="3" fontId="22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/>
    </xf>
    <xf numFmtId="0" fontId="3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26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5" fillId="0" borderId="67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69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7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2" fillId="0" borderId="42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3" fontId="12" fillId="0" borderId="56" xfId="0" applyNumberFormat="1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7" fillId="0" borderId="45" xfId="0" applyNumberFormat="1" applyFont="1" applyFill="1" applyBorder="1" applyAlignment="1" applyProtection="1">
      <alignment horizontal="center" vertical="top" wrapText="1"/>
      <protection locked="0"/>
    </xf>
    <xf numFmtId="164" fontId="10" fillId="0" borderId="30" xfId="0" applyNumberFormat="1" applyFont="1" applyFill="1" applyBorder="1" applyAlignment="1" applyProtection="1">
      <alignment horizontal="center" vertical="center"/>
      <protection locked="0"/>
    </xf>
    <xf numFmtId="164" fontId="2" fillId="0" borderId="31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Border="1" applyAlignment="1">
      <alignment horizontal="centerContinuous" vertical="center"/>
    </xf>
    <xf numFmtId="164" fontId="2" fillId="0" borderId="3" xfId="0" applyNumberFormat="1" applyFont="1" applyFill="1" applyBorder="1" applyAlignment="1" applyProtection="1">
      <alignment vertical="center"/>
      <protection locked="0"/>
    </xf>
    <xf numFmtId="3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10" fillId="0" borderId="74" xfId="0" applyNumberFormat="1" applyFont="1" applyFill="1" applyBorder="1" applyAlignment="1" applyProtection="1">
      <alignment horizontal="right" vertical="center"/>
      <protection locked="0"/>
    </xf>
    <xf numFmtId="3" fontId="2" fillId="0" borderId="75" xfId="0" applyNumberFormat="1" applyFont="1" applyFill="1" applyBorder="1" applyAlignment="1" applyProtection="1">
      <alignment horizontal="right" vertical="center"/>
      <protection locked="0"/>
    </xf>
    <xf numFmtId="3" fontId="18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2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3" fontId="24" fillId="0" borderId="3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3" fontId="2" fillId="0" borderId="45" xfId="0" applyNumberFormat="1" applyFont="1" applyFill="1" applyBorder="1" applyAlignment="1" applyProtection="1">
      <alignment horizontal="right" vertical="center"/>
      <protection locked="0"/>
    </xf>
    <xf numFmtId="164" fontId="2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locked="0"/>
    </xf>
    <xf numFmtId="3" fontId="2" fillId="0" borderId="53" xfId="0" applyNumberFormat="1" applyFont="1" applyFill="1" applyBorder="1" applyAlignment="1" applyProtection="1">
      <alignment horizontal="right"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Fill="1" applyBorder="1" applyAlignment="1" applyProtection="1">
      <alignment vertical="center" wrapText="1"/>
      <protection locked="0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49" fontId="2" fillId="0" borderId="76" xfId="0" applyNumberFormat="1" applyFont="1" applyFill="1" applyBorder="1" applyAlignment="1" applyProtection="1">
      <alignment horizontal="centerContinuous" vertical="center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vertical="center" wrapText="1"/>
      <protection locked="0"/>
    </xf>
    <xf numFmtId="0" fontId="2" fillId="0" borderId="32" xfId="0" applyNumberFormat="1" applyFont="1" applyFill="1" applyBorder="1" applyAlignment="1" applyProtection="1">
      <alignment vertical="center" wrapTex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0" fontId="10" fillId="0" borderId="32" xfId="0" applyNumberFormat="1" applyFont="1" applyFill="1" applyBorder="1" applyAlignment="1" applyProtection="1">
      <alignment vertical="center" wrapText="1"/>
      <protection locked="0"/>
    </xf>
    <xf numFmtId="0" fontId="2" fillId="0" borderId="7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5" fillId="0" borderId="77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40" xfId="0" applyNumberFormat="1" applyFont="1" applyFill="1" applyBorder="1" applyAlignment="1" applyProtection="1">
      <alignment vertical="center"/>
      <protection locked="0"/>
    </xf>
    <xf numFmtId="1" fontId="10" fillId="0" borderId="46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47" xfId="20" applyNumberFormat="1" applyFont="1" applyFill="1" applyBorder="1" applyAlignment="1" applyProtection="1">
      <alignment vertical="center" wrapText="1"/>
      <protection locked="0"/>
    </xf>
    <xf numFmtId="3" fontId="10" fillId="0" borderId="78" xfId="0" applyNumberFormat="1" applyFont="1" applyFill="1" applyBorder="1" applyAlignment="1" applyProtection="1">
      <alignment horizontal="right" vertical="center"/>
      <protection locked="0"/>
    </xf>
    <xf numFmtId="3" fontId="10" fillId="0" borderId="79" xfId="0" applyNumberFormat="1" applyFont="1" applyFill="1" applyBorder="1" applyAlignment="1" applyProtection="1">
      <alignment horizontal="right" vertical="center"/>
      <protection locked="0"/>
    </xf>
    <xf numFmtId="3" fontId="10" fillId="0" borderId="49" xfId="0" applyNumberFormat="1" applyFont="1" applyFill="1" applyBorder="1" applyAlignment="1" applyProtection="1">
      <alignment horizontal="right"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1" fontId="2" fillId="0" borderId="20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49" fontId="10" fillId="0" borderId="9" xfId="0" applyNumberFormat="1" applyFont="1" applyFill="1" applyBorder="1" applyAlignment="1" applyProtection="1">
      <alignment horizontal="centerContinuous" vertical="center"/>
      <protection locked="0"/>
    </xf>
    <xf numFmtId="49" fontId="2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0" xfId="0" applyNumberFormat="1" applyFont="1" applyFill="1" applyBorder="1" applyAlignment="1" applyProtection="1">
      <alignment horizontal="center" vertical="center"/>
      <protection locked="0"/>
    </xf>
    <xf numFmtId="3" fontId="10" fillId="0" borderId="80" xfId="0" applyNumberFormat="1" applyFont="1" applyFill="1" applyBorder="1" applyAlignment="1" applyProtection="1">
      <alignment vertical="center"/>
      <protection locked="0"/>
    </xf>
    <xf numFmtId="164" fontId="10" fillId="0" borderId="80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2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top" wrapText="1"/>
      <protection locked="0"/>
    </xf>
    <xf numFmtId="0" fontId="7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23" xfId="0" applyNumberFormat="1" applyFont="1" applyFill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>
      <alignment vertical="center"/>
    </xf>
    <xf numFmtId="0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26" xfId="0" applyNumberFormat="1" applyFont="1" applyFill="1" applyBorder="1" applyAlignment="1" applyProtection="1">
      <alignment vertical="center"/>
      <protection locked="0"/>
    </xf>
    <xf numFmtId="0" fontId="5" fillId="0" borderId="7" xfId="0" applyNumberFormat="1" applyFont="1" applyFill="1" applyBorder="1" applyAlignment="1" applyProtection="1">
      <alignment vertical="center"/>
      <protection locked="0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/>
    </xf>
    <xf numFmtId="0" fontId="3" fillId="0" borderId="76" xfId="0" applyFont="1" applyBorder="1" applyAlignment="1">
      <alignment/>
    </xf>
    <xf numFmtId="3" fontId="1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76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3" fontId="18" fillId="0" borderId="35" xfId="0" applyNumberFormat="1" applyFont="1" applyBorder="1" applyAlignment="1">
      <alignment vertical="center"/>
    </xf>
    <xf numFmtId="0" fontId="3" fillId="0" borderId="4" xfId="0" applyFont="1" applyBorder="1" applyAlignment="1">
      <alignment/>
    </xf>
    <xf numFmtId="3" fontId="11" fillId="0" borderId="8" xfId="0" applyNumberFormat="1" applyFont="1" applyBorder="1" applyAlignment="1">
      <alignment vertical="center"/>
    </xf>
    <xf numFmtId="4" fontId="4" fillId="0" borderId="27" xfId="0" applyNumberFormat="1" applyFont="1" applyBorder="1" applyAlignment="1">
      <alignment horizontal="centerContinuous"/>
    </xf>
    <xf numFmtId="164" fontId="2" fillId="0" borderId="78" xfId="0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49" fontId="25" fillId="0" borderId="0" xfId="0" applyNumberFormat="1" applyFont="1" applyFill="1" applyBorder="1" applyAlignment="1" applyProtection="1">
      <alignment horizontal="centerContinuous" vertical="center" wrapText="1"/>
      <protection/>
    </xf>
    <xf numFmtId="4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7" fillId="0" borderId="47" xfId="0" applyFont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84" xfId="0" applyFont="1" applyBorder="1" applyAlignment="1">
      <alignment horizontal="center" vertical="center"/>
    </xf>
    <xf numFmtId="0" fontId="14" fillId="0" borderId="59" xfId="0" applyNumberFormat="1" applyFont="1" applyFill="1" applyBorder="1" applyAlignment="1" applyProtection="1">
      <alignment horizontal="center" vertical="center"/>
      <protection locked="0"/>
    </xf>
    <xf numFmtId="3" fontId="10" fillId="0" borderId="8" xfId="0" applyNumberFormat="1" applyFont="1" applyBorder="1" applyAlignment="1">
      <alignment vertical="center"/>
    </xf>
    <xf numFmtId="3" fontId="10" fillId="0" borderId="60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4" fillId="0" borderId="8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80" xfId="0" applyNumberFormat="1" applyFont="1" applyBorder="1" applyAlignment="1">
      <alignment vertical="center"/>
    </xf>
    <xf numFmtId="0" fontId="5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3" fontId="2" fillId="0" borderId="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3" fontId="3" fillId="0" borderId="0" xfId="0" applyNumberFormat="1" applyFont="1" applyFill="1" applyBorder="1" applyAlignment="1" applyProtection="1">
      <alignment horizontal="centerContinuous" vertical="top"/>
      <protection/>
    </xf>
    <xf numFmtId="164" fontId="10" fillId="0" borderId="80" xfId="20" applyNumberFormat="1" applyFont="1" applyFill="1" applyBorder="1" applyAlignment="1" applyProtection="1">
      <alignment vertical="center" wrapText="1"/>
      <protection locked="0"/>
    </xf>
    <xf numFmtId="3" fontId="10" fillId="0" borderId="8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86" xfId="0" applyNumberFormat="1" applyFont="1" applyBorder="1" applyAlignment="1">
      <alignment vertical="center"/>
    </xf>
    <xf numFmtId="1" fontId="10" fillId="0" borderId="87" xfId="0" applyNumberFormat="1" applyFont="1" applyFill="1" applyBorder="1" applyAlignment="1" applyProtection="1">
      <alignment horizontal="centerContinuous" vertical="center"/>
      <protection locked="0"/>
    </xf>
    <xf numFmtId="1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80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3" fontId="2" fillId="0" borderId="88" xfId="0" applyNumberFormat="1" applyFont="1" applyFill="1" applyBorder="1" applyAlignment="1" applyProtection="1">
      <alignment horizontal="right" vertical="center"/>
      <protection locked="0"/>
    </xf>
    <xf numFmtId="0" fontId="10" fillId="0" borderId="8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73" xfId="0" applyNumberFormat="1" applyFont="1" applyFill="1" applyBorder="1" applyAlignment="1" applyProtection="1">
      <alignment horizontal="right" vertical="center"/>
      <protection locked="0"/>
    </xf>
    <xf numFmtId="3" fontId="10" fillId="0" borderId="90" xfId="0" applyNumberFormat="1" applyFont="1" applyFill="1" applyBorder="1" applyAlignment="1" applyProtection="1">
      <alignment horizontal="right" vertical="center"/>
      <protection locked="0"/>
    </xf>
    <xf numFmtId="3" fontId="10" fillId="0" borderId="86" xfId="0" applyNumberFormat="1" applyFont="1" applyFill="1" applyBorder="1" applyAlignment="1" applyProtection="1">
      <alignment horizontal="right" vertical="center"/>
      <protection locked="0"/>
    </xf>
    <xf numFmtId="0" fontId="14" fillId="0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vertical="center"/>
      <protection locked="0"/>
    </xf>
    <xf numFmtId="0" fontId="10" fillId="0" borderId="8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80" xfId="0" applyNumberFormat="1" applyFont="1" applyFill="1" applyBorder="1" applyAlignment="1" applyProtection="1">
      <alignment vertical="center" wrapText="1"/>
      <protection locked="0"/>
    </xf>
    <xf numFmtId="3" fontId="10" fillId="0" borderId="80" xfId="0" applyNumberFormat="1" applyFont="1" applyFill="1" applyBorder="1" applyAlignment="1" applyProtection="1">
      <alignment horizontal="right" vertical="center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3" fontId="10" fillId="0" borderId="72" xfId="0" applyNumberFormat="1" applyFont="1" applyFill="1" applyBorder="1" applyAlignment="1" applyProtection="1">
      <alignment horizontal="right" vertical="center"/>
      <protection locked="0"/>
    </xf>
    <xf numFmtId="164" fontId="20" fillId="0" borderId="18" xfId="0" applyNumberFormat="1" applyFont="1" applyFill="1" applyBorder="1" applyAlignment="1" applyProtection="1">
      <alignment horizontal="center"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" xfId="20" applyNumberFormat="1" applyFont="1" applyFill="1" applyBorder="1" applyAlignment="1" applyProtection="1">
      <alignment vertical="center" wrapText="1"/>
      <protection locked="0"/>
    </xf>
    <xf numFmtId="164" fontId="15" fillId="0" borderId="18" xfId="0" applyNumberFormat="1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Fill="1" applyBorder="1" applyAlignment="1" applyProtection="1">
      <alignment vertical="center"/>
      <protection locked="0"/>
    </xf>
    <xf numFmtId="3" fontId="15" fillId="0" borderId="14" xfId="0" applyNumberFormat="1" applyFont="1" applyFill="1" applyBorder="1" applyAlignment="1" applyProtection="1">
      <alignment vertical="center"/>
      <protection locked="0"/>
    </xf>
    <xf numFmtId="3" fontId="15" fillId="0" borderId="0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horizontal="right" vertical="center"/>
      <protection locked="0"/>
    </xf>
    <xf numFmtId="3" fontId="2" fillId="0" borderId="44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91" xfId="0" applyNumberFormat="1" applyFont="1" applyFill="1" applyBorder="1" applyAlignment="1" applyProtection="1">
      <alignment horizontal="right" vertical="center"/>
      <protection locked="0"/>
    </xf>
    <xf numFmtId="164" fontId="2" fillId="0" borderId="45" xfId="20" applyNumberFormat="1" applyFont="1" applyFill="1" applyBorder="1" applyAlignment="1" applyProtection="1">
      <alignment vertical="center" wrapText="1"/>
      <protection locked="0"/>
    </xf>
    <xf numFmtId="0" fontId="10" fillId="0" borderId="80" xfId="0" applyNumberFormat="1" applyFont="1" applyFill="1" applyBorder="1" applyAlignment="1" applyProtection="1">
      <alignment horizontal="center" vertical="center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3" fontId="2" fillId="0" borderId="93" xfId="0" applyNumberFormat="1" applyFont="1" applyFill="1" applyBorder="1" applyAlignment="1" applyProtection="1">
      <alignment horizontal="right" vertical="center"/>
      <protection locked="0"/>
    </xf>
    <xf numFmtId="0" fontId="10" fillId="0" borderId="87" xfId="0" applyNumberFormat="1" applyFont="1" applyFill="1" applyBorder="1" applyAlignment="1" applyProtection="1">
      <alignment horizontal="center" vertical="center"/>
      <protection locked="0"/>
    </xf>
    <xf numFmtId="164" fontId="10" fillId="0" borderId="19" xfId="0" applyNumberFormat="1" applyFont="1" applyFill="1" applyBorder="1" applyAlignment="1" applyProtection="1">
      <alignment horizontal="center"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3" fontId="2" fillId="0" borderId="32" xfId="0" applyNumberFormat="1" applyFont="1" applyFill="1" applyBorder="1" applyAlignment="1" applyProtection="1">
      <alignment vertical="center"/>
      <protection locked="0"/>
    </xf>
    <xf numFmtId="3" fontId="24" fillId="0" borderId="3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49" fontId="10" fillId="0" borderId="87" xfId="0" applyNumberFormat="1" applyFont="1" applyFill="1" applyBorder="1" applyAlignment="1" applyProtection="1">
      <alignment horizontal="centerContinuous" vertical="center"/>
      <protection locked="0"/>
    </xf>
    <xf numFmtId="0" fontId="10" fillId="0" borderId="73" xfId="0" applyNumberFormat="1" applyFont="1" applyFill="1" applyBorder="1" applyAlignment="1" applyProtection="1">
      <alignment vertical="center" wrapText="1"/>
      <protection locked="0"/>
    </xf>
    <xf numFmtId="164" fontId="10" fillId="0" borderId="80" xfId="0" applyNumberFormat="1" applyFont="1" applyFill="1" applyBorder="1" applyAlignment="1" applyProtection="1">
      <alignment horizontal="center" vertical="center"/>
      <protection locked="0"/>
    </xf>
    <xf numFmtId="3" fontId="10" fillId="0" borderId="92" xfId="0" applyNumberFormat="1" applyFont="1" applyFill="1" applyBorder="1" applyAlignment="1" applyProtection="1">
      <alignment vertical="center"/>
      <protection locked="0"/>
    </xf>
    <xf numFmtId="3" fontId="24" fillId="0" borderId="77" xfId="0" applyNumberFormat="1" applyFont="1" applyFill="1" applyBorder="1" applyAlignment="1" applyProtection="1">
      <alignment horizontal="right" vertical="center"/>
      <protection locked="0"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94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66" xfId="0" applyNumberFormat="1" applyFont="1" applyFill="1" applyBorder="1" applyAlignment="1" applyProtection="1">
      <alignment horizontal="center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164" fontId="10" fillId="0" borderId="3" xfId="0" applyNumberFormat="1" applyFont="1" applyFill="1" applyBorder="1" applyAlignment="1" applyProtection="1">
      <alignment horizontal="center" vertical="center"/>
      <protection locked="0"/>
    </xf>
    <xf numFmtId="164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40" xfId="0" applyNumberFormat="1" applyFont="1" applyFill="1" applyBorder="1" applyAlignment="1" applyProtection="1">
      <alignment horizontal="right"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vertical="center" wrapText="1"/>
      <protection locked="0"/>
    </xf>
    <xf numFmtId="1" fontId="2" fillId="0" borderId="76" xfId="0" applyNumberFormat="1" applyFont="1" applyFill="1" applyBorder="1" applyAlignment="1" applyProtection="1">
      <alignment horizontal="centerContinuous"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164" fontId="15" fillId="0" borderId="18" xfId="0" applyNumberFormat="1" applyFont="1" applyFill="1" applyBorder="1" applyAlignment="1" applyProtection="1">
      <alignment vertical="center"/>
      <protection locked="0"/>
    </xf>
    <xf numFmtId="3" fontId="15" fillId="0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12" xfId="0" applyNumberFormat="1" applyFont="1" applyFill="1" applyBorder="1" applyAlignment="1" applyProtection="1">
      <alignment vertical="center" wrapText="1"/>
      <protection locked="0"/>
    </xf>
    <xf numFmtId="164" fontId="24" fillId="0" borderId="33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1" fontId="10" fillId="0" borderId="4" xfId="0" applyNumberFormat="1" applyFont="1" applyFill="1" applyBorder="1" applyAlignment="1" applyProtection="1">
      <alignment horizontal="centerContinuous" vertical="center"/>
      <protection locked="0"/>
    </xf>
    <xf numFmtId="164" fontId="10" fillId="0" borderId="7" xfId="0" applyNumberFormat="1" applyFont="1" applyFill="1" applyBorder="1" applyAlignment="1" applyProtection="1">
      <alignment horizontal="center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91" xfId="0" applyNumberFormat="1" applyFont="1" applyFill="1" applyBorder="1" applyAlignment="1" applyProtection="1">
      <alignment vertical="center"/>
      <protection locked="0"/>
    </xf>
    <xf numFmtId="3" fontId="10" fillId="0" borderId="60" xfId="0" applyNumberFormat="1" applyFont="1" applyFill="1" applyBorder="1" applyAlignment="1" applyProtection="1">
      <alignment vertical="center"/>
      <protection locked="0"/>
    </xf>
    <xf numFmtId="164" fontId="2" fillId="0" borderId="64" xfId="20" applyNumberFormat="1" applyFont="1" applyFill="1" applyBorder="1" applyAlignment="1" applyProtection="1">
      <alignment vertical="center" wrapText="1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1" fontId="2" fillId="0" borderId="6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4" xfId="0" applyNumberFormat="1" applyFont="1" applyFill="1" applyBorder="1" applyAlignment="1" applyProtection="1">
      <alignment vertical="center"/>
      <protection locked="0"/>
    </xf>
    <xf numFmtId="164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95" xfId="0" applyNumberFormat="1" applyFont="1" applyFill="1" applyBorder="1" applyAlignment="1" applyProtection="1">
      <alignment horizontal="right" vertical="center"/>
      <protection locked="0"/>
    </xf>
    <xf numFmtId="3" fontId="2" fillId="0" borderId="66" xfId="0" applyNumberFormat="1" applyFont="1" applyFill="1" applyBorder="1" applyAlignment="1" applyProtection="1">
      <alignment horizontal="right" vertical="center"/>
      <protection locked="0"/>
    </xf>
    <xf numFmtId="1" fontId="2" fillId="0" borderId="76" xfId="0" applyNumberFormat="1" applyFont="1" applyBorder="1" applyAlignment="1" applyProtection="1">
      <alignment horizontal="centerContinuous" vertical="center"/>
      <protection locked="0"/>
    </xf>
    <xf numFmtId="164" fontId="2" fillId="0" borderId="3" xfId="0" applyNumberFormat="1" applyFont="1" applyBorder="1" applyAlignment="1" applyProtection="1">
      <alignment vertical="center" wrapText="1"/>
      <protection locked="0"/>
    </xf>
    <xf numFmtId="1" fontId="18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23" xfId="20" applyNumberFormat="1" applyFont="1" applyFill="1" applyBorder="1" applyAlignment="1" applyProtection="1">
      <alignment vertical="center" wrapText="1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Fill="1" applyBorder="1" applyAlignment="1" applyProtection="1">
      <alignment vertical="center"/>
      <protection locked="0"/>
    </xf>
    <xf numFmtId="3" fontId="18" fillId="0" borderId="75" xfId="0" applyNumberFormat="1" applyFont="1" applyFill="1" applyBorder="1" applyAlignment="1" applyProtection="1">
      <alignment horizontal="right" vertical="center"/>
      <protection locked="0"/>
    </xf>
    <xf numFmtId="3" fontId="18" fillId="0" borderId="53" xfId="0" applyNumberFormat="1" applyFont="1" applyFill="1" applyBorder="1" applyAlignment="1" applyProtection="1">
      <alignment horizontal="right" vertical="center"/>
      <protection locked="0"/>
    </xf>
    <xf numFmtId="3" fontId="18" fillId="0" borderId="59" xfId="0" applyNumberFormat="1" applyFont="1" applyFill="1" applyBorder="1" applyAlignment="1" applyProtection="1">
      <alignment horizontal="right"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5" xfId="0" applyNumberFormat="1" applyFont="1" applyFill="1" applyBorder="1" applyAlignment="1" applyProtection="1">
      <alignment vertical="center"/>
      <protection locked="0"/>
    </xf>
    <xf numFmtId="164" fontId="2" fillId="0" borderId="18" xfId="20" applyNumberFormat="1" applyFont="1" applyFill="1" applyBorder="1" applyAlignment="1" applyProtection="1">
      <alignment vertical="center" wrapText="1"/>
      <protection locked="0"/>
    </xf>
    <xf numFmtId="1" fontId="2" fillId="0" borderId="87" xfId="0" applyNumberFormat="1" applyFont="1" applyBorder="1" applyAlignment="1" applyProtection="1">
      <alignment horizontal="centerContinuous" vertical="center"/>
      <protection locked="0"/>
    </xf>
    <xf numFmtId="1" fontId="20" fillId="0" borderId="76" xfId="0" applyNumberFormat="1" applyFont="1" applyFill="1" applyBorder="1" applyAlignment="1" applyProtection="1">
      <alignment horizontal="centerContinuous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1" fontId="20" fillId="0" borderId="2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3" xfId="0" applyNumberFormat="1" applyFont="1" applyFill="1" applyBorder="1" applyAlignment="1" applyProtection="1">
      <alignment horizontal="center"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20" fillId="0" borderId="42" xfId="0" applyNumberFormat="1" applyFont="1" applyFill="1" applyBorder="1" applyAlignment="1" applyProtection="1">
      <alignment horizontal="right" vertical="center"/>
      <protection locked="0"/>
    </xf>
    <xf numFmtId="3" fontId="20" fillId="0" borderId="25" xfId="0" applyNumberFormat="1" applyFont="1" applyFill="1" applyBorder="1" applyAlignment="1" applyProtection="1">
      <alignment vertical="center"/>
      <protection locked="0"/>
    </xf>
    <xf numFmtId="3" fontId="20" fillId="0" borderId="59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vertical="center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43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49" fontId="2" fillId="0" borderId="87" xfId="0" applyNumberFormat="1" applyFont="1" applyFill="1" applyBorder="1" applyAlignment="1" applyProtection="1">
      <alignment horizontal="center" vertical="center"/>
      <protection locked="0"/>
    </xf>
    <xf numFmtId="0" fontId="2" fillId="0" borderId="8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164" fontId="10" fillId="0" borderId="33" xfId="0" applyNumberFormat="1" applyFont="1" applyBorder="1" applyAlignment="1" applyProtection="1">
      <alignment vertical="center" wrapText="1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3" fontId="10" fillId="0" borderId="18" xfId="0" applyNumberFormat="1" applyFont="1" applyFill="1" applyBorder="1" applyAlignment="1" applyProtection="1">
      <alignment horizontal="right" vertical="center"/>
      <protection locked="0"/>
    </xf>
    <xf numFmtId="0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3" fontId="10" fillId="0" borderId="34" xfId="0" applyNumberFormat="1" applyFont="1" applyFill="1" applyBorder="1" applyAlignment="1" applyProtection="1">
      <alignment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15" fillId="0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164" fontId="10" fillId="0" borderId="26" xfId="0" applyNumberFormat="1" applyFont="1" applyFill="1" applyBorder="1" applyAlignment="1" applyProtection="1">
      <alignment vertical="center"/>
      <protection locked="0"/>
    </xf>
    <xf numFmtId="164" fontId="10" fillId="0" borderId="79" xfId="0" applyNumberFormat="1" applyFont="1" applyFill="1" applyBorder="1" applyAlignment="1" applyProtection="1">
      <alignment vertical="center"/>
      <protection locked="0"/>
    </xf>
    <xf numFmtId="3" fontId="2" fillId="0" borderId="77" xfId="0" applyNumberFormat="1" applyFont="1" applyFill="1" applyBorder="1" applyAlignment="1" applyProtection="1">
      <alignment horizontal="right"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49" fontId="2" fillId="0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9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4" xfId="0" applyNumberFormat="1" applyFont="1" applyFill="1" applyBorder="1" applyAlignment="1" applyProtection="1">
      <alignment horizontal="center" vertical="center"/>
      <protection locked="0"/>
    </xf>
    <xf numFmtId="3" fontId="10" fillId="0" borderId="18" xfId="0" applyNumberFormat="1" applyFont="1" applyFill="1" applyBorder="1" applyAlignment="1" applyProtection="1">
      <alignment vertical="center"/>
      <protection locked="0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1" fontId="2" fillId="0" borderId="20" xfId="0" applyNumberFormat="1" applyFont="1" applyBorder="1" applyAlignment="1" applyProtection="1">
      <alignment horizontal="centerContinuous" vertic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 wrapText="1"/>
      <protection locked="0"/>
    </xf>
    <xf numFmtId="3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97" xfId="0" applyNumberFormat="1" applyFont="1" applyFill="1" applyBorder="1" applyAlignment="1" applyProtection="1">
      <alignment horizontal="center" vertical="center"/>
      <protection locked="0"/>
    </xf>
    <xf numFmtId="3" fontId="10" fillId="0" borderId="98" xfId="0" applyNumberFormat="1" applyFont="1" applyFill="1" applyBorder="1" applyAlignment="1" applyProtection="1">
      <alignment horizontal="right" vertical="center"/>
      <protection locked="0"/>
    </xf>
    <xf numFmtId="3" fontId="10" fillId="0" borderId="99" xfId="0" applyNumberFormat="1" applyFont="1" applyFill="1" applyBorder="1" applyAlignment="1" applyProtection="1">
      <alignment horizontal="right" vertical="center"/>
      <protection locked="0"/>
    </xf>
    <xf numFmtId="3" fontId="10" fillId="0" borderId="100" xfId="0" applyNumberFormat="1" applyFont="1" applyFill="1" applyBorder="1" applyAlignment="1" applyProtection="1">
      <alignment horizontal="right" vertical="center"/>
      <protection locked="0"/>
    </xf>
    <xf numFmtId="3" fontId="10" fillId="0" borderId="101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38" xfId="0" applyNumberFormat="1" applyFont="1" applyFill="1" applyBorder="1" applyAlignment="1" applyProtection="1">
      <alignment horizontal="right" vertical="center"/>
      <protection locked="0"/>
    </xf>
    <xf numFmtId="1" fontId="18" fillId="0" borderId="76" xfId="0" applyNumberFormat="1" applyFont="1" applyBorder="1" applyAlignment="1" applyProtection="1">
      <alignment horizontal="centerContinuous" vertical="center"/>
      <protection locked="0"/>
    </xf>
    <xf numFmtId="3" fontId="18" fillId="0" borderId="0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164" fontId="18" fillId="0" borderId="3" xfId="0" applyNumberFormat="1" applyFont="1" applyBorder="1" applyAlignment="1" applyProtection="1">
      <alignment vertical="center" wrapText="1"/>
      <protection locked="0"/>
    </xf>
    <xf numFmtId="1" fontId="24" fillId="0" borderId="76" xfId="0" applyNumberFormat="1" applyFont="1" applyFill="1" applyBorder="1" applyAlignment="1" applyProtection="1">
      <alignment horizontal="centerContinuous"/>
      <protection locked="0"/>
    </xf>
    <xf numFmtId="164" fontId="24" fillId="0" borderId="3" xfId="20" applyNumberFormat="1" applyFont="1" applyFill="1" applyBorder="1" applyAlignment="1" applyProtection="1">
      <alignment wrapText="1"/>
      <protection locked="0"/>
    </xf>
    <xf numFmtId="164" fontId="24" fillId="0" borderId="18" xfId="0" applyNumberFormat="1" applyFont="1" applyFill="1" applyBorder="1" applyAlignment="1" applyProtection="1">
      <alignment horizontal="center"/>
      <protection locked="0"/>
    </xf>
    <xf numFmtId="3" fontId="24" fillId="0" borderId="18" xfId="0" applyNumberFormat="1" applyFont="1" applyFill="1" applyBorder="1" applyAlignment="1" applyProtection="1">
      <alignment/>
      <protection locked="0"/>
    </xf>
    <xf numFmtId="3" fontId="24" fillId="0" borderId="14" xfId="0" applyNumberFormat="1" applyFont="1" applyFill="1" applyBorder="1" applyAlignment="1" applyProtection="1">
      <alignment/>
      <protection locked="0"/>
    </xf>
    <xf numFmtId="3" fontId="24" fillId="0" borderId="0" xfId="0" applyNumberFormat="1" applyFont="1" applyFill="1" applyBorder="1" applyAlignment="1" applyProtection="1">
      <alignment/>
      <protection locked="0"/>
    </xf>
    <xf numFmtId="3" fontId="24" fillId="0" borderId="15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1" fontId="15" fillId="0" borderId="76" xfId="0" applyNumberFormat="1" applyFont="1" applyBorder="1" applyAlignment="1" applyProtection="1">
      <alignment horizontal="centerContinuous" vertical="center"/>
      <protection locked="0"/>
    </xf>
    <xf numFmtId="164" fontId="15" fillId="0" borderId="3" xfId="0" applyNumberFormat="1" applyFont="1" applyBorder="1" applyAlignment="1" applyProtection="1">
      <alignment vertical="center" wrapText="1"/>
      <protection locked="0"/>
    </xf>
    <xf numFmtId="164" fontId="15" fillId="0" borderId="18" xfId="0" applyNumberFormat="1" applyFont="1" applyBorder="1" applyAlignment="1" applyProtection="1">
      <alignment vertical="center" wrapText="1"/>
      <protection locked="0"/>
    </xf>
    <xf numFmtId="164" fontId="24" fillId="0" borderId="3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3" fontId="24" fillId="0" borderId="40" xfId="0" applyNumberFormat="1" applyFont="1" applyFill="1" applyBorder="1" applyAlignment="1" applyProtection="1">
      <alignment vertical="center"/>
      <protection locked="0"/>
    </xf>
    <xf numFmtId="3" fontId="15" fillId="0" borderId="35" xfId="0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164" fontId="15" fillId="0" borderId="47" xfId="0" applyNumberFormat="1" applyFont="1" applyBorder="1" applyAlignment="1" applyProtection="1">
      <alignment vertical="center" wrapText="1"/>
      <protection locked="0"/>
    </xf>
    <xf numFmtId="3" fontId="15" fillId="0" borderId="40" xfId="0" applyNumberFormat="1" applyFont="1" applyFill="1" applyBorder="1" applyAlignment="1" applyProtection="1">
      <alignment vertical="center"/>
      <protection locked="0"/>
    </xf>
    <xf numFmtId="1" fontId="24" fillId="0" borderId="2" xfId="0" applyNumberFormat="1" applyFont="1" applyFill="1" applyBorder="1" applyAlignment="1" applyProtection="1">
      <alignment horizontal="centerContinuous"/>
      <protection locked="0"/>
    </xf>
    <xf numFmtId="164" fontId="24" fillId="0" borderId="18" xfId="20" applyNumberFormat="1" applyFont="1" applyFill="1" applyBorder="1" applyAlignment="1" applyProtection="1">
      <alignment wrapText="1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45" xfId="0" applyNumberFormat="1" applyFont="1" applyFill="1" applyBorder="1" applyAlignment="1" applyProtection="1">
      <alignment horizontal="right"/>
      <protection locked="0"/>
    </xf>
    <xf numFmtId="3" fontId="24" fillId="0" borderId="55" xfId="0" applyNumberFormat="1" applyFont="1" applyFill="1" applyBorder="1" applyAlignment="1" applyProtection="1">
      <alignment horizontal="right"/>
      <protection locked="0"/>
    </xf>
    <xf numFmtId="3" fontId="24" fillId="0" borderId="15" xfId="0" applyNumberFormat="1" applyFont="1" applyFill="1" applyBorder="1" applyAlignment="1" applyProtection="1">
      <alignment horizontal="right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164" fontId="24" fillId="0" borderId="3" xfId="20" applyNumberFormat="1" applyFont="1" applyFill="1" applyBorder="1" applyAlignment="1" applyProtection="1">
      <alignment vertical="center" wrapText="1"/>
      <protection locked="0"/>
    </xf>
    <xf numFmtId="3" fontId="5" fillId="0" borderId="3" xfId="0" applyNumberFormat="1" applyFont="1" applyBorder="1" applyAlignment="1">
      <alignment vertical="center"/>
    </xf>
    <xf numFmtId="0" fontId="18" fillId="0" borderId="3" xfId="0" applyFont="1" applyBorder="1" applyAlignment="1">
      <alignment/>
    </xf>
    <xf numFmtId="3" fontId="18" fillId="0" borderId="3" xfId="0" applyNumberFormat="1" applyFont="1" applyBorder="1" applyAlignment="1">
      <alignment/>
    </xf>
    <xf numFmtId="0" fontId="24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0" fontId="2" fillId="0" borderId="4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7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7" xfId="0" applyNumberFormat="1" applyFont="1" applyFill="1" applyBorder="1" applyAlignment="1" applyProtection="1">
      <alignment horizontal="center"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0" fontId="2" fillId="0" borderId="46" xfId="0" applyNumberFormat="1" applyFont="1" applyFill="1" applyBorder="1" applyAlignment="1" applyProtection="1">
      <alignment horizontal="centerContinuous" vertical="center"/>
      <protection locked="0"/>
    </xf>
    <xf numFmtId="0" fontId="2" fillId="0" borderId="47" xfId="0" applyNumberFormat="1" applyFont="1" applyFill="1" applyBorder="1" applyAlignment="1" applyProtection="1">
      <alignment vertical="center" wrapText="1"/>
      <protection locked="0"/>
    </xf>
    <xf numFmtId="3" fontId="2" fillId="0" borderId="78" xfId="0" applyNumberFormat="1" applyFont="1" applyFill="1" applyBorder="1" applyAlignment="1" applyProtection="1">
      <alignment horizontal="right" vertical="center"/>
      <protection locked="0"/>
    </xf>
    <xf numFmtId="3" fontId="2" fillId="0" borderId="79" xfId="0" applyNumberFormat="1" applyFont="1" applyFill="1" applyBorder="1" applyAlignment="1" applyProtection="1">
      <alignment horizontal="right"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3" fontId="2" fillId="0" borderId="50" xfId="0" applyNumberFormat="1" applyFont="1" applyFill="1" applyBorder="1" applyAlignment="1" applyProtection="1">
      <alignment vertical="center"/>
      <protection locked="0"/>
    </xf>
    <xf numFmtId="3" fontId="10" fillId="0" borderId="77" xfId="0" applyNumberFormat="1" applyFont="1" applyFill="1" applyBorder="1" applyAlignment="1" applyProtection="1">
      <alignment vertical="center"/>
      <protection locked="0"/>
    </xf>
    <xf numFmtId="3" fontId="10" fillId="0" borderId="7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6" fillId="0" borderId="102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/>
    </xf>
    <xf numFmtId="165" fontId="6" fillId="0" borderId="10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3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wrapText="1"/>
    </xf>
    <xf numFmtId="0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4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11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104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NumberFormat="1" applyFont="1" applyFill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3" fontId="11" fillId="0" borderId="1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" fontId="11" fillId="0" borderId="105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71" xfId="0" applyNumberFormat="1" applyFont="1" applyBorder="1" applyAlignment="1">
      <alignment horizontal="right" vertical="center"/>
    </xf>
    <xf numFmtId="3" fontId="2" fillId="0" borderId="10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169" fontId="11" fillId="0" borderId="0" xfId="0" applyNumberFormat="1" applyFont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9" fontId="3" fillId="0" borderId="0" xfId="0" applyNumberFormat="1" applyFont="1" applyBorder="1" applyAlignment="1">
      <alignment horizontal="right" vertical="center"/>
    </xf>
    <xf numFmtId="169" fontId="3" fillId="0" borderId="0" xfId="0" applyNumberFormat="1" applyFont="1" applyBorder="1" applyAlignment="1">
      <alignment horizontal="center" vertical="center"/>
    </xf>
    <xf numFmtId="0" fontId="19" fillId="0" borderId="100" xfId="0" applyFont="1" applyBorder="1" applyAlignment="1">
      <alignment horizontal="center" vertical="center" wrapText="1"/>
    </xf>
    <xf numFmtId="0" fontId="6" fillId="0" borderId="9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1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3" fontId="5" fillId="0" borderId="1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104" xfId="0" applyFont="1" applyBorder="1" applyAlignment="1">
      <alignment horizontal="center" vertical="center"/>
    </xf>
    <xf numFmtId="0" fontId="10" fillId="0" borderId="64" xfId="0" applyFont="1" applyBorder="1" applyAlignment="1">
      <alignment horizontal="left" vertical="center" wrapText="1"/>
    </xf>
    <xf numFmtId="3" fontId="6" fillId="0" borderId="96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3" fontId="6" fillId="0" borderId="6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 locked="0"/>
    </xf>
    <xf numFmtId="164" fontId="24" fillId="0" borderId="3" xfId="0" applyNumberFormat="1" applyFont="1" applyFill="1" applyBorder="1" applyAlignment="1" applyProtection="1">
      <alignment vertical="center"/>
      <protection locked="0"/>
    </xf>
    <xf numFmtId="3" fontId="15" fillId="0" borderId="45" xfId="0" applyNumberFormat="1" applyFont="1" applyFill="1" applyBorder="1" applyAlignment="1" applyProtection="1">
      <alignment vertical="center"/>
      <protection locked="0"/>
    </xf>
    <xf numFmtId="3" fontId="24" fillId="0" borderId="40" xfId="0" applyNumberFormat="1" applyFont="1" applyFill="1" applyBorder="1" applyAlignment="1" applyProtection="1">
      <alignment horizontal="right" vertical="center"/>
      <protection locked="0"/>
    </xf>
    <xf numFmtId="3" fontId="24" fillId="0" borderId="35" xfId="0" applyNumberFormat="1" applyFont="1" applyFill="1" applyBorder="1" applyAlignment="1" applyProtection="1">
      <alignment horizontal="right" vertical="center"/>
      <protection locked="0"/>
    </xf>
    <xf numFmtId="49" fontId="15" fillId="0" borderId="46" xfId="0" applyNumberFormat="1" applyFont="1" applyFill="1" applyBorder="1" applyAlignment="1" applyProtection="1">
      <alignment horizontal="center" vertical="center"/>
      <protection locked="0"/>
    </xf>
    <xf numFmtId="0" fontId="15" fillId="0" borderId="79" xfId="0" applyNumberFormat="1" applyFont="1" applyFill="1" applyBorder="1" applyAlignment="1" applyProtection="1">
      <alignment vertical="center" wrapText="1"/>
      <protection locked="0"/>
    </xf>
    <xf numFmtId="164" fontId="24" fillId="0" borderId="47" xfId="0" applyNumberFormat="1" applyFont="1" applyFill="1" applyBorder="1" applyAlignment="1" applyProtection="1">
      <alignment horizontal="center" vertical="center"/>
      <protection locked="0"/>
    </xf>
    <xf numFmtId="3" fontId="15" fillId="0" borderId="48" xfId="0" applyNumberFormat="1" applyFont="1" applyFill="1" applyBorder="1" applyAlignment="1" applyProtection="1">
      <alignment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49" fontId="2" fillId="0" borderId="76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Continuous"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horizontal="right" vertical="center"/>
      <protection locked="0"/>
    </xf>
    <xf numFmtId="1" fontId="2" fillId="0" borderId="8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80" xfId="20" applyNumberFormat="1" applyFont="1" applyFill="1" applyBorder="1" applyAlignment="1" applyProtection="1">
      <alignment vertical="center" wrapText="1"/>
      <protection locked="0"/>
    </xf>
    <xf numFmtId="3" fontId="2" fillId="0" borderId="92" xfId="0" applyNumberFormat="1" applyFont="1" applyFill="1" applyBorder="1" applyAlignment="1" applyProtection="1">
      <alignment horizontal="right" vertical="center"/>
      <protection locked="0"/>
    </xf>
    <xf numFmtId="3" fontId="2" fillId="0" borderId="93" xfId="0" applyNumberFormat="1" applyFont="1" applyFill="1" applyBorder="1" applyAlignment="1" applyProtection="1">
      <alignment horizontal="right" vertical="center"/>
      <protection locked="0"/>
    </xf>
    <xf numFmtId="0" fontId="20" fillId="0" borderId="23" xfId="0" applyFont="1" applyBorder="1" applyAlignment="1">
      <alignment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wrapText="1"/>
      <protection locked="0"/>
    </xf>
    <xf numFmtId="0" fontId="10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Continuous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workbookViewId="0" topLeftCell="A112">
      <selection activeCell="E114" sqref="E114"/>
    </sheetView>
  </sheetViews>
  <sheetFormatPr defaultColWidth="9.00390625" defaultRowHeight="12.75"/>
  <cols>
    <col min="1" max="1" width="6.75390625" style="1" customWidth="1"/>
    <col min="2" max="2" width="34.875" style="1" customWidth="1"/>
    <col min="3" max="3" width="6.875" style="1" customWidth="1"/>
    <col min="4" max="4" width="11.125" style="1" customWidth="1"/>
    <col min="5" max="5" width="10.875" style="1" customWidth="1"/>
    <col min="6" max="6" width="11.00390625" style="1" customWidth="1"/>
    <col min="7" max="7" width="11.125" style="1" customWidth="1"/>
    <col min="8" max="16384" width="10.00390625" style="1" customWidth="1"/>
  </cols>
  <sheetData>
    <row r="1" spans="5:7" ht="16.5">
      <c r="E1" s="2"/>
      <c r="F1" s="3" t="s">
        <v>0</v>
      </c>
      <c r="G1" s="4"/>
    </row>
    <row r="2" spans="1:7" ht="14.25" customHeight="1">
      <c r="A2" s="5"/>
      <c r="B2" s="6"/>
      <c r="C2" s="7"/>
      <c r="D2" s="7"/>
      <c r="E2" s="8"/>
      <c r="F2" s="9" t="s">
        <v>259</v>
      </c>
      <c r="G2" s="10"/>
    </row>
    <row r="3" spans="1:7" ht="13.5" customHeight="1">
      <c r="A3" s="5"/>
      <c r="B3" s="6"/>
      <c r="C3" s="7"/>
      <c r="D3" s="7"/>
      <c r="E3" s="8"/>
      <c r="F3" s="9" t="s">
        <v>1</v>
      </c>
      <c r="G3" s="10"/>
    </row>
    <row r="4" spans="1:7" ht="15" customHeight="1">
      <c r="A4" s="5"/>
      <c r="B4" s="6"/>
      <c r="C4" s="7"/>
      <c r="D4" s="7"/>
      <c r="E4" s="8"/>
      <c r="F4" s="9" t="s">
        <v>121</v>
      </c>
      <c r="G4" s="10"/>
    </row>
    <row r="5" spans="1:7" ht="12" customHeight="1">
      <c r="A5" s="5"/>
      <c r="B5" s="6"/>
      <c r="C5" s="7"/>
      <c r="D5" s="7"/>
      <c r="E5" s="8"/>
      <c r="F5" s="9"/>
      <c r="G5" s="10"/>
    </row>
    <row r="6" spans="1:7" s="15" customFormat="1" ht="38.25" customHeight="1">
      <c r="A6" s="11" t="s">
        <v>103</v>
      </c>
      <c r="B6" s="12"/>
      <c r="C6" s="13"/>
      <c r="D6" s="13"/>
      <c r="E6" s="14"/>
      <c r="F6" s="14"/>
      <c r="G6" s="14"/>
    </row>
    <row r="7" spans="1:7" s="15" customFormat="1" ht="12" customHeight="1" thickBot="1">
      <c r="A7" s="11"/>
      <c r="B7" s="12"/>
      <c r="C7" s="13"/>
      <c r="D7" s="13"/>
      <c r="E7" s="14"/>
      <c r="F7" s="14"/>
      <c r="G7" s="14" t="s">
        <v>2</v>
      </c>
    </row>
    <row r="8" spans="1:7" s="18" customFormat="1" ht="27.75" customHeight="1">
      <c r="A8" s="202" t="s">
        <v>3</v>
      </c>
      <c r="B8" s="16" t="s">
        <v>4</v>
      </c>
      <c r="C8" s="17" t="s">
        <v>5</v>
      </c>
      <c r="D8" s="297" t="s">
        <v>6</v>
      </c>
      <c r="E8" s="298"/>
      <c r="F8" s="299" t="s">
        <v>7</v>
      </c>
      <c r="G8" s="300"/>
    </row>
    <row r="9" spans="1:7" s="18" customFormat="1" ht="18.75" customHeight="1">
      <c r="A9" s="265" t="s">
        <v>8</v>
      </c>
      <c r="B9" s="263"/>
      <c r="C9" s="264" t="s">
        <v>9</v>
      </c>
      <c r="D9" s="301" t="s">
        <v>10</v>
      </c>
      <c r="E9" s="302" t="s">
        <v>11</v>
      </c>
      <c r="F9" s="301" t="s">
        <v>10</v>
      </c>
      <c r="G9" s="303" t="s">
        <v>11</v>
      </c>
    </row>
    <row r="10" spans="1:7" s="85" customFormat="1" ht="10.5" customHeight="1" thickBot="1">
      <c r="A10" s="258">
        <v>1</v>
      </c>
      <c r="B10" s="259">
        <v>2</v>
      </c>
      <c r="C10" s="259">
        <v>3</v>
      </c>
      <c r="D10" s="259">
        <v>4</v>
      </c>
      <c r="E10" s="260">
        <v>5</v>
      </c>
      <c r="F10" s="259">
        <v>6</v>
      </c>
      <c r="G10" s="261">
        <v>7</v>
      </c>
    </row>
    <row r="11" spans="1:7" s="29" customFormat="1" ht="20.25" customHeight="1" thickBot="1" thickTop="1">
      <c r="A11" s="22">
        <v>600</v>
      </c>
      <c r="B11" s="23" t="s">
        <v>36</v>
      </c>
      <c r="C11" s="24"/>
      <c r="D11" s="25">
        <f>D12</f>
        <v>592561</v>
      </c>
      <c r="E11" s="26"/>
      <c r="F11" s="27">
        <f>SUM(F12)+F21</f>
        <v>800081</v>
      </c>
      <c r="G11" s="28">
        <f>SUM(G12)+G21+G24</f>
        <v>1050000</v>
      </c>
    </row>
    <row r="12" spans="1:7" s="37" customFormat="1" ht="16.5" customHeight="1" thickTop="1">
      <c r="A12" s="30">
        <v>60016</v>
      </c>
      <c r="B12" s="31" t="s">
        <v>52</v>
      </c>
      <c r="C12" s="32" t="s">
        <v>31</v>
      </c>
      <c r="D12" s="33">
        <f>D17</f>
        <v>592561</v>
      </c>
      <c r="E12" s="34"/>
      <c r="F12" s="35">
        <f>SUM(F17:F20)</f>
        <v>790081</v>
      </c>
      <c r="G12" s="36">
        <f>SUM(G17:G20)+G13</f>
        <v>450000</v>
      </c>
    </row>
    <row r="13" spans="1:7" s="37" customFormat="1" ht="33">
      <c r="A13" s="578">
        <v>6050</v>
      </c>
      <c r="B13" s="492" t="s">
        <v>32</v>
      </c>
      <c r="C13" s="242"/>
      <c r="D13" s="575"/>
      <c r="E13" s="576"/>
      <c r="F13" s="175"/>
      <c r="G13" s="109">
        <f>SUM(G14:G15)</f>
        <v>300000</v>
      </c>
    </row>
    <row r="14" spans="1:7" s="442" customFormat="1" ht="12.75">
      <c r="A14" s="591"/>
      <c r="B14" s="594" t="s">
        <v>192</v>
      </c>
      <c r="C14" s="448"/>
      <c r="D14" s="529"/>
      <c r="E14" s="530"/>
      <c r="F14" s="592"/>
      <c r="G14" s="593">
        <v>200000</v>
      </c>
    </row>
    <row r="15" spans="1:7" s="442" customFormat="1" ht="25.5">
      <c r="A15" s="591"/>
      <c r="B15" s="594" t="s">
        <v>194</v>
      </c>
      <c r="C15" s="448"/>
      <c r="D15" s="529"/>
      <c r="E15" s="530"/>
      <c r="F15" s="592"/>
      <c r="G15" s="593">
        <v>100000</v>
      </c>
    </row>
    <row r="16" spans="1:7" s="602" customFormat="1" ht="25.5" customHeight="1">
      <c r="A16" s="595"/>
      <c r="B16" s="596" t="s">
        <v>167</v>
      </c>
      <c r="C16" s="597"/>
      <c r="D16" s="598">
        <f>SUM(D17:D20)</f>
        <v>592561</v>
      </c>
      <c r="E16" s="599"/>
      <c r="F16" s="600">
        <f>SUM(F17:F20)</f>
        <v>790081</v>
      </c>
      <c r="G16" s="601">
        <f>SUM(G17:G20)</f>
        <v>150000</v>
      </c>
    </row>
    <row r="17" spans="1:7" s="37" customFormat="1" ht="27" customHeight="1">
      <c r="A17" s="493">
        <v>6298</v>
      </c>
      <c r="B17" s="43" t="s">
        <v>168</v>
      </c>
      <c r="C17" s="242"/>
      <c r="D17" s="108">
        <v>592561</v>
      </c>
      <c r="E17" s="174"/>
      <c r="F17" s="175"/>
      <c r="G17" s="109"/>
    </row>
    <row r="18" spans="1:7" s="37" customFormat="1" ht="19.5" customHeight="1">
      <c r="A18" s="131">
        <v>6050</v>
      </c>
      <c r="B18" s="206" t="s">
        <v>165</v>
      </c>
      <c r="C18" s="242"/>
      <c r="D18" s="108"/>
      <c r="E18" s="174"/>
      <c r="F18" s="175"/>
      <c r="G18" s="109">
        <f>197520-47520</f>
        <v>150000</v>
      </c>
    </row>
    <row r="19" spans="1:7" s="37" customFormat="1" ht="19.5" customHeight="1">
      <c r="A19" s="131">
        <v>6058</v>
      </c>
      <c r="B19" s="206" t="s">
        <v>165</v>
      </c>
      <c r="C19" s="242"/>
      <c r="D19" s="108"/>
      <c r="E19" s="174"/>
      <c r="F19" s="175">
        <v>592561</v>
      </c>
      <c r="G19" s="109"/>
    </row>
    <row r="20" spans="1:7" s="21" customFormat="1" ht="18.75" customHeight="1">
      <c r="A20" s="131">
        <v>6059</v>
      </c>
      <c r="B20" s="132" t="s">
        <v>53</v>
      </c>
      <c r="C20" s="133"/>
      <c r="D20" s="134"/>
      <c r="E20" s="135"/>
      <c r="F20" s="136">
        <v>197520</v>
      </c>
      <c r="G20" s="137"/>
    </row>
    <row r="21" spans="1:7" s="92" customFormat="1" ht="19.5" customHeight="1">
      <c r="A21" s="169">
        <v>60017</v>
      </c>
      <c r="B21" s="94" t="s">
        <v>127</v>
      </c>
      <c r="C21" s="170" t="s">
        <v>31</v>
      </c>
      <c r="D21" s="113"/>
      <c r="E21" s="171"/>
      <c r="F21" s="172">
        <f>SUM(F22:F23)</f>
        <v>10000</v>
      </c>
      <c r="G21" s="114"/>
    </row>
    <row r="22" spans="1:7" s="103" customFormat="1" ht="33">
      <c r="A22" s="131">
        <v>4270</v>
      </c>
      <c r="B22" s="132" t="s">
        <v>128</v>
      </c>
      <c r="C22" s="452"/>
      <c r="D22" s="453"/>
      <c r="E22" s="454"/>
      <c r="F22" s="175">
        <f>8000+2000</f>
        <v>10000</v>
      </c>
      <c r="G22" s="456"/>
    </row>
    <row r="23" spans="1:7" s="103" customFormat="1" ht="13.5" customHeight="1" hidden="1" thickBot="1">
      <c r="A23" s="450"/>
      <c r="B23" s="451"/>
      <c r="C23" s="452"/>
      <c r="D23" s="453"/>
      <c r="E23" s="454"/>
      <c r="F23" s="455"/>
      <c r="G23" s="456"/>
    </row>
    <row r="24" spans="1:7" s="103" customFormat="1" ht="13.5" customHeight="1">
      <c r="A24" s="169">
        <v>60053</v>
      </c>
      <c r="B24" s="94" t="s">
        <v>149</v>
      </c>
      <c r="C24" s="170" t="s">
        <v>148</v>
      </c>
      <c r="D24" s="113"/>
      <c r="E24" s="171"/>
      <c r="F24" s="172"/>
      <c r="G24" s="114">
        <f>G25</f>
        <v>600000</v>
      </c>
    </row>
    <row r="25" spans="1:7" s="103" customFormat="1" ht="50.25" thickBot="1">
      <c r="A25" s="360">
        <v>6050</v>
      </c>
      <c r="B25" s="180" t="s">
        <v>240</v>
      </c>
      <c r="C25" s="173"/>
      <c r="D25" s="108"/>
      <c r="E25" s="174"/>
      <c r="F25" s="175"/>
      <c r="G25" s="109">
        <v>600000</v>
      </c>
    </row>
    <row r="26" spans="1:7" s="103" customFormat="1" ht="18" thickBot="1" thickTop="1">
      <c r="A26" s="501">
        <v>630</v>
      </c>
      <c r="B26" s="121" t="s">
        <v>163</v>
      </c>
      <c r="C26" s="502" t="s">
        <v>12</v>
      </c>
      <c r="D26" s="503">
        <f>D27</f>
        <v>112046</v>
      </c>
      <c r="E26" s="504"/>
      <c r="F26" s="347">
        <f>F27</f>
        <v>112046</v>
      </c>
      <c r="G26" s="505"/>
    </row>
    <row r="27" spans="1:7" s="103" customFormat="1" ht="17.25" thickTop="1">
      <c r="A27" s="245">
        <v>63095</v>
      </c>
      <c r="B27" s="125" t="s">
        <v>13</v>
      </c>
      <c r="C27" s="471"/>
      <c r="D27" s="506">
        <f>SUM(D29:D30)</f>
        <v>112046</v>
      </c>
      <c r="E27" s="507"/>
      <c r="F27" s="350">
        <f>SUM(F29:F30)</f>
        <v>112046</v>
      </c>
      <c r="G27" s="508"/>
    </row>
    <row r="28" spans="1:7" s="535" customFormat="1" ht="16.5">
      <c r="A28" s="534"/>
      <c r="B28" s="621" t="s">
        <v>170</v>
      </c>
      <c r="C28" s="448"/>
      <c r="D28" s="529"/>
      <c r="E28" s="530"/>
      <c r="F28" s="449"/>
      <c r="G28" s="531"/>
    </row>
    <row r="29" spans="1:7" s="103" customFormat="1" ht="50.25" customHeight="1">
      <c r="A29" s="450">
        <v>2701</v>
      </c>
      <c r="B29" s="105" t="s">
        <v>171</v>
      </c>
      <c r="C29" s="173"/>
      <c r="D29" s="108">
        <v>112046</v>
      </c>
      <c r="E29" s="174"/>
      <c r="F29" s="175"/>
      <c r="G29" s="109"/>
    </row>
    <row r="30" spans="1:7" s="103" customFormat="1" ht="17.25" thickBot="1">
      <c r="A30" s="450">
        <v>4301</v>
      </c>
      <c r="B30" s="105" t="s">
        <v>19</v>
      </c>
      <c r="C30" s="173"/>
      <c r="D30" s="108"/>
      <c r="E30" s="174"/>
      <c r="F30" s="175">
        <v>112046</v>
      </c>
      <c r="G30" s="109"/>
    </row>
    <row r="31" spans="1:7" s="29" customFormat="1" ht="20.25" customHeight="1" thickBot="1" thickTop="1">
      <c r="A31" s="22">
        <v>700</v>
      </c>
      <c r="B31" s="23" t="s">
        <v>102</v>
      </c>
      <c r="C31" s="24"/>
      <c r="D31" s="25"/>
      <c r="E31" s="26"/>
      <c r="F31" s="27"/>
      <c r="G31" s="28">
        <f>G34+G32+G38</f>
        <v>3934000</v>
      </c>
    </row>
    <row r="32" spans="1:7" s="29" customFormat="1" ht="33.75" thickTop="1">
      <c r="A32" s="461">
        <v>70001</v>
      </c>
      <c r="B32" s="462" t="s">
        <v>131</v>
      </c>
      <c r="C32" s="463" t="s">
        <v>31</v>
      </c>
      <c r="D32" s="464"/>
      <c r="E32" s="465"/>
      <c r="F32" s="140"/>
      <c r="G32" s="234">
        <f>SUM(G33:G33)</f>
        <v>2509000</v>
      </c>
    </row>
    <row r="33" spans="1:7" s="103" customFormat="1" ht="66">
      <c r="A33" s="627">
        <v>6210</v>
      </c>
      <c r="B33" s="628" t="s">
        <v>132</v>
      </c>
      <c r="C33" s="629"/>
      <c r="D33" s="630"/>
      <c r="E33" s="631"/>
      <c r="F33" s="589"/>
      <c r="G33" s="632">
        <f>9000+2500000</f>
        <v>2509000</v>
      </c>
    </row>
    <row r="34" spans="1:7" s="37" customFormat="1" ht="33">
      <c r="A34" s="93">
        <v>70005</v>
      </c>
      <c r="B34" s="240" t="s">
        <v>63</v>
      </c>
      <c r="C34" s="170" t="s">
        <v>67</v>
      </c>
      <c r="D34" s="241"/>
      <c r="E34" s="171"/>
      <c r="F34" s="172"/>
      <c r="G34" s="114">
        <f>SUM(G35:G37)</f>
        <v>800000</v>
      </c>
    </row>
    <row r="35" spans="1:7" s="103" customFormat="1" ht="33">
      <c r="A35" s="181" t="s">
        <v>141</v>
      </c>
      <c r="B35" s="338" t="s">
        <v>142</v>
      </c>
      <c r="C35" s="173"/>
      <c r="D35" s="339"/>
      <c r="E35" s="174"/>
      <c r="F35" s="175"/>
      <c r="G35" s="109">
        <v>160000</v>
      </c>
    </row>
    <row r="36" spans="1:7" s="103" customFormat="1" ht="48" customHeight="1">
      <c r="A36" s="340" t="s">
        <v>95</v>
      </c>
      <c r="B36" s="341" t="s">
        <v>94</v>
      </c>
      <c r="C36" s="173"/>
      <c r="D36" s="339"/>
      <c r="E36" s="174"/>
      <c r="F36" s="175"/>
      <c r="G36" s="109">
        <v>190000</v>
      </c>
    </row>
    <row r="37" spans="1:7" s="37" customFormat="1" ht="33" customHeight="1">
      <c r="A37" s="38">
        <v>6060</v>
      </c>
      <c r="B37" s="238" t="s">
        <v>44</v>
      </c>
      <c r="C37" s="67"/>
      <c r="D37" s="39"/>
      <c r="E37" s="40"/>
      <c r="F37" s="41"/>
      <c r="G37" s="42">
        <v>450000</v>
      </c>
    </row>
    <row r="38" spans="1:7" s="37" customFormat="1" ht="33" customHeight="1">
      <c r="A38" s="93">
        <v>70095</v>
      </c>
      <c r="B38" s="240" t="s">
        <v>13</v>
      </c>
      <c r="C38" s="170" t="s">
        <v>31</v>
      </c>
      <c r="D38" s="241"/>
      <c r="E38" s="171"/>
      <c r="F38" s="172"/>
      <c r="G38" s="114">
        <f>SUM(G39)</f>
        <v>625000</v>
      </c>
    </row>
    <row r="39" spans="1:7" s="37" customFormat="1" ht="33" customHeight="1" thickBot="1">
      <c r="A39" s="38">
        <v>6050</v>
      </c>
      <c r="B39" s="238" t="s">
        <v>143</v>
      </c>
      <c r="C39" s="67"/>
      <c r="D39" s="39"/>
      <c r="E39" s="40"/>
      <c r="F39" s="41"/>
      <c r="G39" s="42">
        <v>625000</v>
      </c>
    </row>
    <row r="40" spans="1:7" s="37" customFormat="1" ht="33" customHeight="1" thickBot="1" thickTop="1">
      <c r="A40" s="120">
        <v>710</v>
      </c>
      <c r="B40" s="580" t="s">
        <v>184</v>
      </c>
      <c r="C40" s="502" t="s">
        <v>31</v>
      </c>
      <c r="D40" s="491"/>
      <c r="E40" s="504"/>
      <c r="F40" s="347"/>
      <c r="G40" s="505">
        <f>G41</f>
        <v>200000</v>
      </c>
    </row>
    <row r="41" spans="1:7" s="37" customFormat="1" ht="21.75" customHeight="1" thickTop="1">
      <c r="A41" s="124">
        <v>71035</v>
      </c>
      <c r="B41" s="581" t="s">
        <v>185</v>
      </c>
      <c r="C41" s="471"/>
      <c r="D41" s="561"/>
      <c r="E41" s="507"/>
      <c r="F41" s="350"/>
      <c r="G41" s="508">
        <f>G42</f>
        <v>200000</v>
      </c>
    </row>
    <row r="42" spans="1:7" s="37" customFormat="1" ht="33" customHeight="1" thickBot="1">
      <c r="A42" s="38">
        <v>6050</v>
      </c>
      <c r="B42" s="43" t="s">
        <v>188</v>
      </c>
      <c r="C42" s="67"/>
      <c r="D42" s="39"/>
      <c r="E42" s="40"/>
      <c r="F42" s="41"/>
      <c r="G42" s="42">
        <v>200000</v>
      </c>
    </row>
    <row r="43" spans="1:7" s="37" customFormat="1" ht="24.75" customHeight="1" thickBot="1" thickTop="1">
      <c r="A43" s="45">
        <v>750</v>
      </c>
      <c r="B43" s="46" t="s">
        <v>14</v>
      </c>
      <c r="C43" s="194"/>
      <c r="D43" s="25">
        <f>D46</f>
        <v>37140</v>
      </c>
      <c r="E43" s="47">
        <f>E50</f>
        <v>2100</v>
      </c>
      <c r="F43" s="48">
        <f>F46+F50+F44</f>
        <v>70640</v>
      </c>
      <c r="G43" s="49">
        <f>G46+G50+G44</f>
        <v>41000</v>
      </c>
    </row>
    <row r="44" spans="1:7" s="37" customFormat="1" ht="21.75" customHeight="1" thickTop="1">
      <c r="A44" s="93">
        <v>75023</v>
      </c>
      <c r="B44" s="94" t="s">
        <v>99</v>
      </c>
      <c r="C44" s="128" t="s">
        <v>60</v>
      </c>
      <c r="D44" s="111"/>
      <c r="E44" s="112"/>
      <c r="F44" s="113">
        <f>SUM(F45)</f>
        <v>33500</v>
      </c>
      <c r="G44" s="114"/>
    </row>
    <row r="45" spans="1:7" s="37" customFormat="1" ht="16.5">
      <c r="A45" s="195" t="s">
        <v>158</v>
      </c>
      <c r="B45" s="486" t="s">
        <v>159</v>
      </c>
      <c r="C45" s="106"/>
      <c r="D45" s="64"/>
      <c r="E45" s="304"/>
      <c r="F45" s="314">
        <v>33500</v>
      </c>
      <c r="G45" s="305"/>
    </row>
    <row r="46" spans="1:7" s="37" customFormat="1" ht="30.75" customHeight="1">
      <c r="A46" s="93">
        <v>75075</v>
      </c>
      <c r="B46" s="94" t="s">
        <v>96</v>
      </c>
      <c r="C46" s="191" t="s">
        <v>12</v>
      </c>
      <c r="D46" s="111">
        <f>SUM(D48:D49)</f>
        <v>37140</v>
      </c>
      <c r="E46" s="112"/>
      <c r="F46" s="113">
        <f>SUM(F49)</f>
        <v>37140</v>
      </c>
      <c r="G46" s="114"/>
    </row>
    <row r="47" spans="1:7" s="542" customFormat="1" ht="25.5">
      <c r="A47" s="536"/>
      <c r="B47" s="765" t="s">
        <v>173</v>
      </c>
      <c r="C47" s="537"/>
      <c r="D47" s="538"/>
      <c r="E47" s="539"/>
      <c r="F47" s="540"/>
      <c r="G47" s="541"/>
    </row>
    <row r="48" spans="1:7" s="37" customFormat="1" ht="43.5" customHeight="1">
      <c r="A48" s="450">
        <v>2701</v>
      </c>
      <c r="B48" s="105" t="s">
        <v>171</v>
      </c>
      <c r="C48" s="257"/>
      <c r="D48" s="107">
        <v>37140</v>
      </c>
      <c r="E48" s="510"/>
      <c r="F48" s="459"/>
      <c r="G48" s="511"/>
    </row>
    <row r="49" spans="1:7" s="37" customFormat="1" ht="15.75" customHeight="1">
      <c r="A49" s="195" t="s">
        <v>172</v>
      </c>
      <c r="B49" s="342" t="s">
        <v>19</v>
      </c>
      <c r="C49" s="106"/>
      <c r="D49" s="52"/>
      <c r="E49" s="512"/>
      <c r="F49" s="513">
        <v>37140</v>
      </c>
      <c r="G49" s="42"/>
    </row>
    <row r="50" spans="1:7" s="37" customFormat="1" ht="19.5" customHeight="1">
      <c r="A50" s="97" t="s">
        <v>48</v>
      </c>
      <c r="B50" s="98" t="s">
        <v>13</v>
      </c>
      <c r="C50" s="110"/>
      <c r="D50" s="111"/>
      <c r="E50" s="112">
        <f>E51</f>
        <v>2100</v>
      </c>
      <c r="F50" s="113"/>
      <c r="G50" s="114">
        <f>SUM(G51:G53)</f>
        <v>41000</v>
      </c>
    </row>
    <row r="51" spans="1:7" s="103" customFormat="1" ht="33">
      <c r="A51" s="755" t="s">
        <v>206</v>
      </c>
      <c r="B51" s="756" t="s">
        <v>207</v>
      </c>
      <c r="C51" s="549" t="s">
        <v>60</v>
      </c>
      <c r="D51" s="433"/>
      <c r="E51" s="434">
        <v>2100</v>
      </c>
      <c r="F51" s="545"/>
      <c r="G51" s="544"/>
    </row>
    <row r="52" spans="1:7" s="103" customFormat="1" ht="49.5">
      <c r="A52" s="754" t="s">
        <v>129</v>
      </c>
      <c r="B52" s="105" t="s">
        <v>130</v>
      </c>
      <c r="C52" s="251" t="s">
        <v>25</v>
      </c>
      <c r="D52" s="107"/>
      <c r="E52" s="130"/>
      <c r="F52" s="162"/>
      <c r="G52" s="147">
        <v>35000</v>
      </c>
    </row>
    <row r="53" spans="1:7" s="103" customFormat="1" ht="17.25" thickBot="1">
      <c r="A53" s="547" t="s">
        <v>18</v>
      </c>
      <c r="B53" s="548" t="s">
        <v>19</v>
      </c>
      <c r="C53" s="467" t="s">
        <v>12</v>
      </c>
      <c r="D53" s="468"/>
      <c r="E53" s="469"/>
      <c r="F53" s="546"/>
      <c r="G53" s="543">
        <v>6000</v>
      </c>
    </row>
    <row r="54" spans="1:7" s="29" customFormat="1" ht="79.5" customHeight="1" thickBot="1" thickTop="1">
      <c r="A54" s="470">
        <v>756</v>
      </c>
      <c r="B54" s="364" t="s">
        <v>61</v>
      </c>
      <c r="C54" s="365"/>
      <c r="D54" s="366"/>
      <c r="E54" s="315">
        <f>SUM(E58)+E55</f>
        <v>704042</v>
      </c>
      <c r="F54" s="351"/>
      <c r="G54" s="308">
        <f>G62</f>
        <v>33500</v>
      </c>
    </row>
    <row r="55" spans="1:7" s="29" customFormat="1" ht="36.75" customHeight="1" thickTop="1">
      <c r="A55" s="203">
        <v>75621</v>
      </c>
      <c r="B55" s="560" t="s">
        <v>178</v>
      </c>
      <c r="C55" s="184" t="s">
        <v>60</v>
      </c>
      <c r="D55" s="561"/>
      <c r="E55" s="562">
        <f>SUM(E56:E57)</f>
        <v>290000</v>
      </c>
      <c r="F55" s="563"/>
      <c r="G55" s="152"/>
    </row>
    <row r="56" spans="1:7" s="29" customFormat="1" ht="16.5" hidden="1">
      <c r="A56" s="195" t="s">
        <v>177</v>
      </c>
      <c r="B56" s="564" t="s">
        <v>179</v>
      </c>
      <c r="C56" s="557"/>
      <c r="D56" s="558"/>
      <c r="E56" s="196"/>
      <c r="F56" s="497"/>
      <c r="G56" s="559"/>
    </row>
    <row r="57" spans="1:7" s="103" customFormat="1" ht="16.5">
      <c r="A57" s="197" t="s">
        <v>180</v>
      </c>
      <c r="B57" s="633" t="s">
        <v>193</v>
      </c>
      <c r="C57" s="634"/>
      <c r="D57" s="635"/>
      <c r="E57" s="199">
        <f>590000-300000</f>
        <v>290000</v>
      </c>
      <c r="F57" s="200"/>
      <c r="G57" s="201"/>
    </row>
    <row r="58" spans="1:7" s="29" customFormat="1" ht="30" customHeight="1">
      <c r="A58" s="223" t="s">
        <v>124</v>
      </c>
      <c r="B58" s="224" t="s">
        <v>125</v>
      </c>
      <c r="C58" s="32" t="s">
        <v>60</v>
      </c>
      <c r="D58" s="65"/>
      <c r="E58" s="102">
        <f>SUM(E59)</f>
        <v>414042</v>
      </c>
      <c r="F58" s="163"/>
      <c r="G58" s="149"/>
    </row>
    <row r="59" spans="1:7" s="29" customFormat="1" ht="30" customHeight="1">
      <c r="A59" s="195" t="s">
        <v>122</v>
      </c>
      <c r="B59" s="486" t="s">
        <v>123</v>
      </c>
      <c r="C59" s="487"/>
      <c r="D59" s="488"/>
      <c r="E59" s="196">
        <f>SUM(E60:E61)</f>
        <v>414042</v>
      </c>
      <c r="F59" s="489"/>
      <c r="G59" s="490"/>
    </row>
    <row r="60" spans="1:7" s="610" customFormat="1" ht="16.5">
      <c r="A60" s="742"/>
      <c r="B60" s="743" t="s">
        <v>257</v>
      </c>
      <c r="C60" s="606"/>
      <c r="D60" s="744"/>
      <c r="E60" s="745">
        <v>398042</v>
      </c>
      <c r="F60" s="746"/>
      <c r="G60" s="747"/>
    </row>
    <row r="61" spans="1:7" s="753" customFormat="1" ht="16.5">
      <c r="A61" s="748"/>
      <c r="B61" s="749" t="s">
        <v>256</v>
      </c>
      <c r="C61" s="750"/>
      <c r="D61" s="198"/>
      <c r="E61" s="751">
        <v>16000</v>
      </c>
      <c r="F61" s="200"/>
      <c r="G61" s="752"/>
    </row>
    <row r="62" spans="1:7" s="103" customFormat="1" ht="39" customHeight="1">
      <c r="A62" s="97" t="s">
        <v>156</v>
      </c>
      <c r="B62" s="498" t="s">
        <v>157</v>
      </c>
      <c r="C62" s="191" t="s">
        <v>60</v>
      </c>
      <c r="D62" s="499"/>
      <c r="E62" s="172"/>
      <c r="F62" s="474"/>
      <c r="G62" s="154">
        <f>SUM(G63:G66)</f>
        <v>33500</v>
      </c>
    </row>
    <row r="63" spans="1:7" s="103" customFormat="1" ht="16.5">
      <c r="A63" s="195" t="s">
        <v>158</v>
      </c>
      <c r="B63" s="486" t="s">
        <v>159</v>
      </c>
      <c r="C63" s="257"/>
      <c r="D63" s="496"/>
      <c r="E63" s="175"/>
      <c r="F63" s="497"/>
      <c r="G63" s="150">
        <v>21000</v>
      </c>
    </row>
    <row r="64" spans="1:7" s="103" customFormat="1" ht="16.5">
      <c r="A64" s="181" t="s">
        <v>133</v>
      </c>
      <c r="B64" s="466" t="s">
        <v>17</v>
      </c>
      <c r="C64" s="257"/>
      <c r="D64" s="496"/>
      <c r="E64" s="175"/>
      <c r="F64" s="497"/>
      <c r="G64" s="150">
        <v>2000</v>
      </c>
    </row>
    <row r="65" spans="1:7" s="103" customFormat="1" ht="16.5">
      <c r="A65" s="226" t="s">
        <v>134</v>
      </c>
      <c r="B65" s="227" t="s">
        <v>105</v>
      </c>
      <c r="C65" s="257"/>
      <c r="D65" s="496"/>
      <c r="E65" s="175"/>
      <c r="F65" s="497"/>
      <c r="G65" s="150">
        <v>500</v>
      </c>
    </row>
    <row r="66" spans="1:7" s="103" customFormat="1" ht="17.25" thickBot="1">
      <c r="A66" s="50" t="s">
        <v>18</v>
      </c>
      <c r="B66" s="43" t="s">
        <v>93</v>
      </c>
      <c r="C66" s="257"/>
      <c r="D66" s="496"/>
      <c r="E66" s="175"/>
      <c r="F66" s="497"/>
      <c r="G66" s="150">
        <v>10000</v>
      </c>
    </row>
    <row r="67" spans="1:7" s="37" customFormat="1" ht="29.25" customHeight="1" thickBot="1" thickTop="1">
      <c r="A67" s="53">
        <v>801</v>
      </c>
      <c r="B67" s="54" t="s">
        <v>20</v>
      </c>
      <c r="C67" s="55" t="s">
        <v>21</v>
      </c>
      <c r="D67" s="56"/>
      <c r="E67" s="139">
        <f>E68+E77</f>
        <v>107900</v>
      </c>
      <c r="F67" s="158">
        <f>F68</f>
        <v>36700</v>
      </c>
      <c r="G67" s="143">
        <f>G68+G77</f>
        <v>107900</v>
      </c>
    </row>
    <row r="68" spans="1:7" s="37" customFormat="1" ht="20.25" customHeight="1" thickTop="1">
      <c r="A68" s="182">
        <v>80101</v>
      </c>
      <c r="B68" s="183" t="s">
        <v>57</v>
      </c>
      <c r="C68" s="184"/>
      <c r="D68" s="57"/>
      <c r="E68" s="140">
        <f>SUM(E69:E70)</f>
        <v>31300</v>
      </c>
      <c r="F68" s="159">
        <f>SUM(F69:F76)</f>
        <v>36700</v>
      </c>
      <c r="G68" s="144">
        <f>SUM(G69:G76)</f>
        <v>31300</v>
      </c>
    </row>
    <row r="69" spans="1:7" s="29" customFormat="1" ht="63.75" customHeight="1">
      <c r="A69" s="58" t="s">
        <v>22</v>
      </c>
      <c r="B69" s="185" t="s">
        <v>41</v>
      </c>
      <c r="C69" s="186"/>
      <c r="D69" s="187"/>
      <c r="E69" s="188">
        <f>18000+13300</f>
        <v>31300</v>
      </c>
      <c r="F69" s="189"/>
      <c r="G69" s="190"/>
    </row>
    <row r="70" spans="1:7" s="103" customFormat="1" ht="14.25" customHeight="1">
      <c r="A70" s="181" t="s">
        <v>15</v>
      </c>
      <c r="B70" s="105" t="s">
        <v>16</v>
      </c>
      <c r="C70" s="106"/>
      <c r="D70" s="107"/>
      <c r="E70" s="130"/>
      <c r="F70" s="162">
        <v>29200</v>
      </c>
      <c r="G70" s="147"/>
    </row>
    <row r="71" spans="1:7" s="103" customFormat="1" ht="14.25" customHeight="1">
      <c r="A71" s="181" t="s">
        <v>133</v>
      </c>
      <c r="B71" s="466" t="s">
        <v>17</v>
      </c>
      <c r="C71" s="106"/>
      <c r="D71" s="107"/>
      <c r="E71" s="130"/>
      <c r="F71" s="162">
        <v>4500</v>
      </c>
      <c r="G71" s="147"/>
    </row>
    <row r="72" spans="1:7" s="103" customFormat="1" ht="16.5">
      <c r="A72" s="226" t="s">
        <v>134</v>
      </c>
      <c r="B72" s="227" t="s">
        <v>105</v>
      </c>
      <c r="C72" s="106"/>
      <c r="D72" s="107"/>
      <c r="E72" s="130"/>
      <c r="F72" s="162">
        <v>400</v>
      </c>
      <c r="G72" s="147"/>
    </row>
    <row r="73" spans="1:7" s="103" customFormat="1" ht="14.25" customHeight="1">
      <c r="A73" s="181" t="s">
        <v>47</v>
      </c>
      <c r="B73" s="105" t="s">
        <v>23</v>
      </c>
      <c r="C73" s="106"/>
      <c r="D73" s="107"/>
      <c r="E73" s="130"/>
      <c r="F73" s="162"/>
      <c r="G73" s="147">
        <f>15000+6000</f>
        <v>21000</v>
      </c>
    </row>
    <row r="74" spans="1:7" s="103" customFormat="1" ht="33">
      <c r="A74" s="181" t="s">
        <v>91</v>
      </c>
      <c r="B74" s="105" t="s">
        <v>151</v>
      </c>
      <c r="C74" s="106"/>
      <c r="D74" s="107"/>
      <c r="E74" s="130"/>
      <c r="F74" s="162"/>
      <c r="G74" s="147">
        <v>3580</v>
      </c>
    </row>
    <row r="75" spans="1:7" s="103" customFormat="1" ht="16.5">
      <c r="A75" s="50" t="s">
        <v>18</v>
      </c>
      <c r="B75" s="43" t="s">
        <v>93</v>
      </c>
      <c r="C75" s="106"/>
      <c r="D75" s="107"/>
      <c r="E75" s="130"/>
      <c r="F75" s="162"/>
      <c r="G75" s="147">
        <f>3000+3720</f>
        <v>6720</v>
      </c>
    </row>
    <row r="76" spans="1:7" s="103" customFormat="1" ht="16.5">
      <c r="A76" s="50" t="s">
        <v>135</v>
      </c>
      <c r="B76" s="43" t="s">
        <v>136</v>
      </c>
      <c r="C76" s="106"/>
      <c r="D76" s="107"/>
      <c r="E76" s="130"/>
      <c r="F76" s="162">
        <v>2600</v>
      </c>
      <c r="G76" s="147"/>
    </row>
    <row r="77" spans="1:7" s="37" customFormat="1" ht="19.5" customHeight="1">
      <c r="A77" s="30">
        <v>80104</v>
      </c>
      <c r="B77" s="31" t="s">
        <v>160</v>
      </c>
      <c r="C77" s="337"/>
      <c r="D77" s="307"/>
      <c r="E77" s="141">
        <f>SUM(E78:E79)</f>
        <v>76600</v>
      </c>
      <c r="F77" s="168"/>
      <c r="G77" s="155">
        <f>SUM(G79)</f>
        <v>76600</v>
      </c>
    </row>
    <row r="78" spans="1:7" s="37" customFormat="1" ht="66">
      <c r="A78" s="58" t="s">
        <v>22</v>
      </c>
      <c r="B78" s="185" t="s">
        <v>41</v>
      </c>
      <c r="C78" s="51"/>
      <c r="D78" s="52"/>
      <c r="E78" s="130">
        <v>76600</v>
      </c>
      <c r="F78" s="353"/>
      <c r="G78" s="500"/>
    </row>
    <row r="79" spans="1:7" s="37" customFormat="1" ht="30.75" customHeight="1" thickBot="1">
      <c r="A79" s="226" t="s">
        <v>161</v>
      </c>
      <c r="B79" s="227" t="s">
        <v>51</v>
      </c>
      <c r="C79" s="51"/>
      <c r="D79" s="52"/>
      <c r="E79" s="118"/>
      <c r="F79" s="160"/>
      <c r="G79" s="145">
        <v>76600</v>
      </c>
    </row>
    <row r="80" spans="1:7" s="37" customFormat="1" ht="22.5" customHeight="1" thickBot="1" thickTop="1">
      <c r="A80" s="45">
        <v>851</v>
      </c>
      <c r="B80" s="46" t="s">
        <v>24</v>
      </c>
      <c r="C80" s="24"/>
      <c r="D80" s="25"/>
      <c r="E80" s="86"/>
      <c r="F80" s="158">
        <f>F83</f>
        <v>12400</v>
      </c>
      <c r="G80" s="143">
        <f>G83+G81</f>
        <v>34200</v>
      </c>
    </row>
    <row r="81" spans="1:7" s="37" customFormat="1" ht="15.75" customHeight="1" thickTop="1">
      <c r="A81" s="553">
        <v>85149</v>
      </c>
      <c r="B81" s="554" t="s">
        <v>176</v>
      </c>
      <c r="C81" s="128" t="s">
        <v>39</v>
      </c>
      <c r="D81" s="127"/>
      <c r="E81" s="129"/>
      <c r="F81" s="555"/>
      <c r="G81" s="556">
        <f>G82</f>
        <v>12000</v>
      </c>
    </row>
    <row r="82" spans="1:7" s="37" customFormat="1" ht="15.75" customHeight="1">
      <c r="A82" s="115">
        <v>4300</v>
      </c>
      <c r="B82" s="116" t="s">
        <v>19</v>
      </c>
      <c r="C82" s="487"/>
      <c r="D82" s="552"/>
      <c r="E82" s="352"/>
      <c r="F82" s="353"/>
      <c r="G82" s="147">
        <v>12000</v>
      </c>
    </row>
    <row r="83" spans="1:7" s="92" customFormat="1" ht="18" customHeight="1">
      <c r="A83" s="460">
        <v>85195</v>
      </c>
      <c r="B83" s="177" t="s">
        <v>13</v>
      </c>
      <c r="C83" s="191"/>
      <c r="D83" s="111"/>
      <c r="E83" s="119"/>
      <c r="F83" s="161">
        <f>SUM(F84:F85)</f>
        <v>12400</v>
      </c>
      <c r="G83" s="146">
        <f>SUM(G84:G85)</f>
        <v>22200</v>
      </c>
    </row>
    <row r="84" spans="1:7" s="103" customFormat="1" ht="49.5">
      <c r="A84" s="757">
        <v>2820</v>
      </c>
      <c r="B84" s="368" t="s">
        <v>26</v>
      </c>
      <c r="C84" s="191" t="s">
        <v>25</v>
      </c>
      <c r="D84" s="588"/>
      <c r="E84" s="589"/>
      <c r="F84" s="758"/>
      <c r="G84" s="759">
        <v>2200</v>
      </c>
    </row>
    <row r="85" spans="1:7" s="103" customFormat="1" ht="32.25" customHeight="1">
      <c r="A85" s="636">
        <v>4300</v>
      </c>
      <c r="B85" s="637" t="s">
        <v>162</v>
      </c>
      <c r="C85" s="253" t="s">
        <v>39</v>
      </c>
      <c r="D85" s="638"/>
      <c r="E85" s="639"/>
      <c r="F85" s="640">
        <v>12400</v>
      </c>
      <c r="G85" s="641">
        <v>20000</v>
      </c>
    </row>
    <row r="86" spans="1:7" s="29" customFormat="1" ht="21.75" customHeight="1" thickBot="1">
      <c r="A86" s="443">
        <v>852</v>
      </c>
      <c r="B86" s="444" t="s">
        <v>27</v>
      </c>
      <c r="C86" s="367" t="s">
        <v>25</v>
      </c>
      <c r="D86" s="445"/>
      <c r="E86" s="436"/>
      <c r="F86" s="446">
        <f>F87</f>
        <v>2200</v>
      </c>
      <c r="G86" s="438"/>
    </row>
    <row r="87" spans="1:7" s="37" customFormat="1" ht="17.25" thickTop="1">
      <c r="A87" s="460">
        <v>85295</v>
      </c>
      <c r="B87" s="177" t="s">
        <v>13</v>
      </c>
      <c r="C87" s="110"/>
      <c r="D87" s="111"/>
      <c r="E87" s="119"/>
      <c r="F87" s="161">
        <f>F88</f>
        <v>2200</v>
      </c>
      <c r="G87" s="146"/>
    </row>
    <row r="88" spans="1:7" s="37" customFormat="1" ht="50.25" thickBot="1">
      <c r="A88" s="254">
        <v>2820</v>
      </c>
      <c r="B88" s="180" t="s">
        <v>26</v>
      </c>
      <c r="C88" s="117"/>
      <c r="D88" s="52"/>
      <c r="E88" s="118"/>
      <c r="F88" s="160">
        <v>2200</v>
      </c>
      <c r="G88" s="145"/>
    </row>
    <row r="89" spans="1:7" s="92" customFormat="1" ht="33" customHeight="1" thickBot="1" thickTop="1">
      <c r="A89" s="120">
        <v>853</v>
      </c>
      <c r="B89" s="121" t="s">
        <v>38</v>
      </c>
      <c r="C89" s="122" t="s">
        <v>39</v>
      </c>
      <c r="D89" s="123"/>
      <c r="E89" s="142">
        <f>E90</f>
        <v>8700</v>
      </c>
      <c r="F89" s="156"/>
      <c r="G89" s="151">
        <f>G90</f>
        <v>8700</v>
      </c>
    </row>
    <row r="90" spans="1:7" s="92" customFormat="1" ht="17.25" thickTop="1">
      <c r="A90" s="354">
        <v>85305</v>
      </c>
      <c r="B90" s="355" t="s">
        <v>50</v>
      </c>
      <c r="C90" s="266"/>
      <c r="D90" s="356"/>
      <c r="E90" s="357">
        <f>SUM(E91:E92)</f>
        <v>8700</v>
      </c>
      <c r="F90" s="358"/>
      <c r="G90" s="359">
        <f>G92</f>
        <v>8700</v>
      </c>
    </row>
    <row r="91" spans="1:7" s="103" customFormat="1" ht="61.5" customHeight="1">
      <c r="A91" s="58" t="s">
        <v>22</v>
      </c>
      <c r="B91" s="185" t="s">
        <v>41</v>
      </c>
      <c r="C91" s="106"/>
      <c r="D91" s="107"/>
      <c r="E91" s="130">
        <v>8700</v>
      </c>
      <c r="F91" s="164"/>
      <c r="G91" s="150"/>
    </row>
    <row r="92" spans="1:7" s="29" customFormat="1" ht="30.75" customHeight="1" thickBot="1">
      <c r="A92" s="38">
        <v>2510</v>
      </c>
      <c r="B92" s="43" t="s">
        <v>51</v>
      </c>
      <c r="C92" s="51"/>
      <c r="D92" s="52"/>
      <c r="E92" s="118"/>
      <c r="F92" s="166"/>
      <c r="G92" s="153">
        <v>8700</v>
      </c>
    </row>
    <row r="93" spans="1:7" s="29" customFormat="1" ht="34.5" thickBot="1" thickTop="1">
      <c r="A93" s="45">
        <v>854</v>
      </c>
      <c r="B93" s="46" t="s">
        <v>40</v>
      </c>
      <c r="C93" s="24"/>
      <c r="D93" s="123"/>
      <c r="E93" s="142"/>
      <c r="F93" s="156"/>
      <c r="G93" s="151">
        <f>G94+G99</f>
        <v>38800</v>
      </c>
    </row>
    <row r="94" spans="1:7" s="29" customFormat="1" ht="17.25" thickTop="1">
      <c r="A94" s="361" t="s">
        <v>137</v>
      </c>
      <c r="B94" s="344" t="s">
        <v>138</v>
      </c>
      <c r="C94" s="126" t="s">
        <v>21</v>
      </c>
      <c r="D94" s="127"/>
      <c r="E94" s="129"/>
      <c r="F94" s="165"/>
      <c r="G94" s="152">
        <f>SUM(G95:G98)</f>
        <v>36700</v>
      </c>
    </row>
    <row r="95" spans="1:7" s="29" customFormat="1" ht="16.5">
      <c r="A95" s="181" t="s">
        <v>15</v>
      </c>
      <c r="B95" s="105" t="s">
        <v>16</v>
      </c>
      <c r="C95" s="51"/>
      <c r="D95" s="52"/>
      <c r="E95" s="118"/>
      <c r="F95" s="166"/>
      <c r="G95" s="153">
        <v>29200</v>
      </c>
    </row>
    <row r="96" spans="1:7" s="29" customFormat="1" ht="16.5">
      <c r="A96" s="181" t="s">
        <v>133</v>
      </c>
      <c r="B96" s="466" t="s">
        <v>17</v>
      </c>
      <c r="C96" s="51"/>
      <c r="D96" s="52"/>
      <c r="E96" s="118"/>
      <c r="F96" s="166"/>
      <c r="G96" s="153">
        <v>4500</v>
      </c>
    </row>
    <row r="97" spans="1:7" s="29" customFormat="1" ht="16.5">
      <c r="A97" s="226" t="s">
        <v>134</v>
      </c>
      <c r="B97" s="227" t="s">
        <v>105</v>
      </c>
      <c r="C97" s="51"/>
      <c r="D97" s="52"/>
      <c r="E97" s="118"/>
      <c r="F97" s="166"/>
      <c r="G97" s="153">
        <v>400</v>
      </c>
    </row>
    <row r="98" spans="1:7" s="29" customFormat="1" ht="16.5">
      <c r="A98" s="50" t="s">
        <v>135</v>
      </c>
      <c r="B98" s="43" t="s">
        <v>136</v>
      </c>
      <c r="C98" s="51"/>
      <c r="D98" s="52"/>
      <c r="E98" s="118"/>
      <c r="F98" s="166"/>
      <c r="G98" s="153">
        <v>2600</v>
      </c>
    </row>
    <row r="99" spans="1:7" s="29" customFormat="1" ht="16.5">
      <c r="A99" s="97" t="s">
        <v>258</v>
      </c>
      <c r="B99" s="94" t="s">
        <v>13</v>
      </c>
      <c r="C99" s="110" t="s">
        <v>56</v>
      </c>
      <c r="D99" s="111"/>
      <c r="E99" s="119"/>
      <c r="F99" s="157"/>
      <c r="G99" s="154">
        <f>SUM(G100:G101)</f>
        <v>2100</v>
      </c>
    </row>
    <row r="100" spans="1:7" s="29" customFormat="1" ht="16.5">
      <c r="A100" s="181" t="s">
        <v>47</v>
      </c>
      <c r="B100" s="105" t="s">
        <v>23</v>
      </c>
      <c r="C100" s="51"/>
      <c r="D100" s="52"/>
      <c r="E100" s="118"/>
      <c r="F100" s="166"/>
      <c r="G100" s="153">
        <v>200</v>
      </c>
    </row>
    <row r="101" spans="1:7" s="29" customFormat="1" ht="17.25" thickBot="1">
      <c r="A101" s="50" t="s">
        <v>18</v>
      </c>
      <c r="B101" s="43" t="s">
        <v>93</v>
      </c>
      <c r="C101" s="51"/>
      <c r="D101" s="52"/>
      <c r="E101" s="118"/>
      <c r="F101" s="166"/>
      <c r="G101" s="153">
        <v>1900</v>
      </c>
    </row>
    <row r="102" spans="1:7" s="29" customFormat="1" ht="36" customHeight="1" thickBot="1" thickTop="1">
      <c r="A102" s="120">
        <v>900</v>
      </c>
      <c r="B102" s="121" t="s">
        <v>49</v>
      </c>
      <c r="C102" s="122"/>
      <c r="D102" s="123"/>
      <c r="E102" s="142"/>
      <c r="F102" s="156">
        <f>F107+F105</f>
        <v>700000</v>
      </c>
      <c r="G102" s="232">
        <f>G107+G103</f>
        <v>228000</v>
      </c>
    </row>
    <row r="103" spans="1:7" s="29" customFormat="1" ht="17.25" thickTop="1">
      <c r="A103" s="124">
        <v>90003</v>
      </c>
      <c r="B103" s="125" t="s">
        <v>120</v>
      </c>
      <c r="C103" s="582" t="s">
        <v>31</v>
      </c>
      <c r="D103" s="583"/>
      <c r="E103" s="584"/>
      <c r="F103" s="585"/>
      <c r="G103" s="586">
        <f>G104</f>
        <v>100000</v>
      </c>
    </row>
    <row r="104" spans="1:7" s="103" customFormat="1" ht="28.5" customHeight="1">
      <c r="A104" s="430">
        <v>4300</v>
      </c>
      <c r="B104" s="368" t="s">
        <v>186</v>
      </c>
      <c r="C104" s="587"/>
      <c r="D104" s="588"/>
      <c r="E104" s="589"/>
      <c r="F104" s="590"/>
      <c r="G104" s="193">
        <v>100000</v>
      </c>
    </row>
    <row r="105" spans="1:7" s="29" customFormat="1" ht="21" customHeight="1">
      <c r="A105" s="354">
        <v>90013</v>
      </c>
      <c r="B105" s="355" t="s">
        <v>187</v>
      </c>
      <c r="C105" s="266" t="s">
        <v>31</v>
      </c>
      <c r="D105" s="356"/>
      <c r="E105" s="357"/>
      <c r="F105" s="358">
        <f>F106</f>
        <v>100000</v>
      </c>
      <c r="G105" s="359"/>
    </row>
    <row r="106" spans="1:7" s="103" customFormat="1" ht="32.25" customHeight="1">
      <c r="A106" s="38">
        <v>6050</v>
      </c>
      <c r="B106" s="43" t="s">
        <v>190</v>
      </c>
      <c r="C106" s="106"/>
      <c r="D106" s="107"/>
      <c r="E106" s="130"/>
      <c r="F106" s="164">
        <v>100000</v>
      </c>
      <c r="G106" s="150"/>
    </row>
    <row r="107" spans="1:7" s="92" customFormat="1" ht="19.5" customHeight="1">
      <c r="A107" s="93">
        <v>90095</v>
      </c>
      <c r="B107" s="94" t="s">
        <v>13</v>
      </c>
      <c r="C107" s="110"/>
      <c r="D107" s="111"/>
      <c r="E107" s="119"/>
      <c r="F107" s="157">
        <f>SUM(F108:F111)</f>
        <v>600000</v>
      </c>
      <c r="G107" s="154">
        <f>SUM(G108:G111)</f>
        <v>128000</v>
      </c>
    </row>
    <row r="108" spans="1:7" s="92" customFormat="1" ht="30" customHeight="1">
      <c r="A108" s="131">
        <v>4270</v>
      </c>
      <c r="B108" s="132" t="s">
        <v>128</v>
      </c>
      <c r="C108" s="549" t="s">
        <v>31</v>
      </c>
      <c r="D108" s="433"/>
      <c r="E108" s="434"/>
      <c r="F108" s="457"/>
      <c r="G108" s="458">
        <v>10000</v>
      </c>
    </row>
    <row r="109" spans="1:7" s="92" customFormat="1" ht="16.5">
      <c r="A109" s="104">
        <v>4270</v>
      </c>
      <c r="B109" s="105" t="s">
        <v>126</v>
      </c>
      <c r="C109" s="251" t="s">
        <v>31</v>
      </c>
      <c r="D109" s="107"/>
      <c r="E109" s="130"/>
      <c r="F109" s="164"/>
      <c r="G109" s="150">
        <v>18000</v>
      </c>
    </row>
    <row r="110" spans="1:7" s="92" customFormat="1" ht="33">
      <c r="A110" s="38">
        <v>6050</v>
      </c>
      <c r="B110" s="43" t="s">
        <v>191</v>
      </c>
      <c r="C110" s="251" t="s">
        <v>31</v>
      </c>
      <c r="D110" s="107"/>
      <c r="E110" s="130"/>
      <c r="F110" s="164"/>
      <c r="G110" s="150">
        <v>100000</v>
      </c>
    </row>
    <row r="111" spans="1:7" s="92" customFormat="1" ht="33">
      <c r="A111" s="255">
        <v>6050</v>
      </c>
      <c r="B111" s="256" t="s">
        <v>189</v>
      </c>
      <c r="C111" s="266" t="s">
        <v>148</v>
      </c>
      <c r="D111" s="638"/>
      <c r="E111" s="639"/>
      <c r="F111" s="760">
        <v>600000</v>
      </c>
      <c r="G111" s="201"/>
    </row>
    <row r="112" spans="1:7" s="29" customFormat="1" ht="36" customHeight="1" thickBot="1">
      <c r="A112" s="443">
        <v>921</v>
      </c>
      <c r="B112" s="444" t="s">
        <v>28</v>
      </c>
      <c r="C112" s="367" t="s">
        <v>39</v>
      </c>
      <c r="D112" s="445"/>
      <c r="E112" s="436"/>
      <c r="F112" s="446"/>
      <c r="G112" s="447">
        <f>G113</f>
        <v>17000</v>
      </c>
    </row>
    <row r="113" spans="1:7" s="29" customFormat="1" ht="21.75" customHeight="1" thickTop="1">
      <c r="A113" s="59">
        <v>92105</v>
      </c>
      <c r="B113" s="60" t="s">
        <v>29</v>
      </c>
      <c r="C113" s="126"/>
      <c r="D113" s="57"/>
      <c r="E113" s="63"/>
      <c r="F113" s="167"/>
      <c r="G113" s="148">
        <f>SUM(G114:G115)</f>
        <v>17000</v>
      </c>
    </row>
    <row r="114" spans="1:7" s="29" customFormat="1" ht="16.5">
      <c r="A114" s="115">
        <v>4210</v>
      </c>
      <c r="B114" s="116" t="s">
        <v>23</v>
      </c>
      <c r="C114" s="251"/>
      <c r="D114" s="52"/>
      <c r="E114" s="118"/>
      <c r="F114" s="166"/>
      <c r="G114" s="150">
        <v>5000</v>
      </c>
    </row>
    <row r="115" spans="1:7" s="29" customFormat="1" ht="17.25" thickBot="1">
      <c r="A115" s="761">
        <v>4300</v>
      </c>
      <c r="B115" s="762" t="s">
        <v>19</v>
      </c>
      <c r="C115" s="467"/>
      <c r="D115" s="763"/>
      <c r="E115" s="764"/>
      <c r="F115" s="569"/>
      <c r="G115" s="566">
        <v>12000</v>
      </c>
    </row>
    <row r="116" spans="1:7" s="29" customFormat="1" ht="22.5" customHeight="1" thickBot="1" thickTop="1">
      <c r="A116" s="443">
        <v>926</v>
      </c>
      <c r="B116" s="444" t="s">
        <v>30</v>
      </c>
      <c r="C116" s="367"/>
      <c r="D116" s="367"/>
      <c r="E116" s="494"/>
      <c r="F116" s="642">
        <f>F121+F117</f>
        <v>1994000</v>
      </c>
      <c r="G116" s="643">
        <f>SUM(G121)+G117</f>
        <v>103000</v>
      </c>
    </row>
    <row r="117" spans="1:7" s="29" customFormat="1" ht="22.5" customHeight="1" thickTop="1">
      <c r="A117" s="461">
        <v>92601</v>
      </c>
      <c r="B117" s="60" t="s">
        <v>155</v>
      </c>
      <c r="C117" s="463" t="s">
        <v>31</v>
      </c>
      <c r="D117" s="61"/>
      <c r="E117" s="579"/>
      <c r="F117" s="159">
        <f>F118</f>
        <v>1976000</v>
      </c>
      <c r="G117" s="144">
        <f>G118</f>
        <v>100000</v>
      </c>
    </row>
    <row r="118" spans="1:7" s="29" customFormat="1" ht="21.75" customHeight="1">
      <c r="A118" s="131">
        <v>6050</v>
      </c>
      <c r="B118" s="206" t="s">
        <v>32</v>
      </c>
      <c r="C118" s="206"/>
      <c r="D118" s="487"/>
      <c r="E118" s="577"/>
      <c r="F118" s="162">
        <f>SUM(F119:F120)</f>
        <v>1976000</v>
      </c>
      <c r="G118" s="147">
        <f>SUM(G119:G120)</f>
        <v>100000</v>
      </c>
    </row>
    <row r="119" spans="1:7" s="610" customFormat="1" ht="16.5">
      <c r="A119" s="603"/>
      <c r="B119" s="604" t="s">
        <v>195</v>
      </c>
      <c r="C119" s="605"/>
      <c r="D119" s="606"/>
      <c r="E119" s="607"/>
      <c r="F119" s="608"/>
      <c r="G119" s="609">
        <v>100000</v>
      </c>
    </row>
    <row r="120" spans="1:7" s="610" customFormat="1" ht="16.5">
      <c r="A120" s="603"/>
      <c r="B120" s="611" t="s">
        <v>196</v>
      </c>
      <c r="C120" s="605"/>
      <c r="D120" s="606"/>
      <c r="E120" s="607"/>
      <c r="F120" s="612">
        <v>1976000</v>
      </c>
      <c r="G120" s="609"/>
    </row>
    <row r="121" spans="1:7" s="37" customFormat="1" ht="16.5" customHeight="1">
      <c r="A121" s="176">
        <v>92695</v>
      </c>
      <c r="B121" s="177" t="s">
        <v>13</v>
      </c>
      <c r="C121" s="170"/>
      <c r="D121" s="95"/>
      <c r="E121" s="172"/>
      <c r="F121" s="161">
        <f>SUM(F122:F123)</f>
        <v>18000</v>
      </c>
      <c r="G121" s="146">
        <f>SUM(G122:G123)</f>
        <v>3000</v>
      </c>
    </row>
    <row r="122" spans="1:7" s="103" customFormat="1" ht="16.5" customHeight="1">
      <c r="A122" s="349">
        <v>4210</v>
      </c>
      <c r="B122" s="116" t="s">
        <v>23</v>
      </c>
      <c r="C122" s="239" t="s">
        <v>39</v>
      </c>
      <c r="D122" s="320"/>
      <c r="E122" s="175"/>
      <c r="F122" s="162"/>
      <c r="G122" s="147">
        <v>3000</v>
      </c>
    </row>
    <row r="123" spans="1:7" s="103" customFormat="1" ht="16.5" customHeight="1" thickBot="1">
      <c r="A123" s="349">
        <v>4270</v>
      </c>
      <c r="B123" s="116" t="s">
        <v>100</v>
      </c>
      <c r="C123" s="448" t="s">
        <v>56</v>
      </c>
      <c r="D123" s="320"/>
      <c r="E123" s="175"/>
      <c r="F123" s="162">
        <v>18000</v>
      </c>
      <c r="G123" s="147"/>
    </row>
    <row r="124" spans="1:7" s="72" customFormat="1" ht="29.25" customHeight="1" thickBot="1" thickTop="1">
      <c r="A124" s="68"/>
      <c r="B124" s="178" t="s">
        <v>33</v>
      </c>
      <c r="C124" s="70"/>
      <c r="D124" s="71">
        <f>D11+D31+D43+D54+D67+D80+D86+D89+D102+D112+D116+D26</f>
        <v>741747</v>
      </c>
      <c r="E124" s="220">
        <f>E11+E31+E43+E54+E67+E80+E86+E89+E102+E112+E116+E26</f>
        <v>822742</v>
      </c>
      <c r="F124" s="221">
        <f>F11+F31+F43+F54+F67+F80+F86+F89+F102+F112+F116+F93+F26</f>
        <v>3728067</v>
      </c>
      <c r="G124" s="222">
        <f>G11+G31+G43+G54+G67+G80+G86+G89+G102+G112+G116+G93+G26+G40</f>
        <v>5796100</v>
      </c>
    </row>
    <row r="125" spans="1:7" s="79" customFormat="1" ht="21" customHeight="1" thickBot="1" thickTop="1">
      <c r="A125" s="73"/>
      <c r="B125" s="74" t="s">
        <v>34</v>
      </c>
      <c r="C125" s="75"/>
      <c r="D125" s="76">
        <f>E124-D124</f>
        <v>80995</v>
      </c>
      <c r="E125" s="77"/>
      <c r="F125" s="76">
        <f>G124-F124</f>
        <v>2068033</v>
      </c>
      <c r="G125" s="78"/>
    </row>
    <row r="126" s="80" customFormat="1" ht="13.5" thickTop="1"/>
    <row r="127" s="80" customFormat="1" ht="12.75"/>
    <row r="128" s="80" customFormat="1" ht="12.75"/>
    <row r="129" s="80" customFormat="1" ht="12.75"/>
    <row r="130" s="80" customFormat="1" ht="12.75"/>
    <row r="131" s="80" customFormat="1" ht="12.75"/>
    <row r="132" s="80" customFormat="1" ht="12.75"/>
    <row r="133" s="80" customFormat="1" ht="12.75"/>
    <row r="134" s="80" customFormat="1" ht="12.75"/>
  </sheetData>
  <printOptions horizontalCentered="1"/>
  <pageMargins left="0.3937007874015748" right="0.31496062992125984" top="0.8661417322834646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3">
      <selection activeCell="H5" sqref="H5"/>
    </sheetView>
  </sheetViews>
  <sheetFormatPr defaultColWidth="9.00390625" defaultRowHeight="12.75"/>
  <cols>
    <col min="1" max="1" width="6.75390625" style="1" customWidth="1"/>
    <col min="2" max="2" width="36.875" style="1" customWidth="1"/>
    <col min="3" max="3" width="6.125" style="1" customWidth="1"/>
    <col min="4" max="4" width="10.75390625" style="1" customWidth="1"/>
    <col min="5" max="7" width="11.625" style="1" customWidth="1"/>
    <col min="8" max="16384" width="10.00390625" style="1" customWidth="1"/>
  </cols>
  <sheetData>
    <row r="1" spans="6:7" ht="12.75" customHeight="1">
      <c r="F1" s="3" t="s">
        <v>59</v>
      </c>
      <c r="G1" s="3"/>
    </row>
    <row r="2" spans="1:7" ht="12.75" customHeight="1">
      <c r="A2" s="5"/>
      <c r="B2" s="6"/>
      <c r="C2" s="7"/>
      <c r="D2" s="7"/>
      <c r="F2" s="9" t="s">
        <v>259</v>
      </c>
      <c r="G2" s="9"/>
    </row>
    <row r="3" spans="1:7" ht="12.75" customHeight="1">
      <c r="A3" s="5"/>
      <c r="B3" s="6"/>
      <c r="C3" s="7"/>
      <c r="D3" s="7"/>
      <c r="F3" s="9" t="s">
        <v>1</v>
      </c>
      <c r="G3" s="9"/>
    </row>
    <row r="4" spans="1:7" ht="11.25" customHeight="1">
      <c r="A4" s="5"/>
      <c r="B4" s="6"/>
      <c r="C4" s="7"/>
      <c r="D4" s="7"/>
      <c r="F4" s="9" t="s">
        <v>121</v>
      </c>
      <c r="G4" s="9"/>
    </row>
    <row r="5" spans="1:7" s="15" customFormat="1" ht="53.25" customHeight="1">
      <c r="A5" s="11" t="s">
        <v>88</v>
      </c>
      <c r="B5" s="12"/>
      <c r="C5" s="13"/>
      <c r="D5" s="13"/>
      <c r="E5" s="14"/>
      <c r="F5" s="14"/>
      <c r="G5" s="14"/>
    </row>
    <row r="6" spans="1:7" s="15" customFormat="1" ht="9.75" customHeight="1" thickBot="1">
      <c r="A6" s="11"/>
      <c r="B6" s="12"/>
      <c r="C6" s="13"/>
      <c r="D6" s="13"/>
      <c r="E6" s="14"/>
      <c r="F6" s="10"/>
      <c r="G6" s="10" t="s">
        <v>35</v>
      </c>
    </row>
    <row r="7" spans="1:7" s="18" customFormat="1" ht="30" customHeight="1">
      <c r="A7" s="202" t="s">
        <v>3</v>
      </c>
      <c r="B7" s="16" t="s">
        <v>4</v>
      </c>
      <c r="C7" s="17" t="s">
        <v>5</v>
      </c>
      <c r="D7" s="81" t="s">
        <v>6</v>
      </c>
      <c r="E7" s="81"/>
      <c r="F7" s="210" t="s">
        <v>7</v>
      </c>
      <c r="G7" s="228"/>
    </row>
    <row r="8" spans="1:7" s="18" customFormat="1" ht="16.5" customHeight="1">
      <c r="A8" s="19" t="s">
        <v>8</v>
      </c>
      <c r="B8" s="20"/>
      <c r="C8" s="311" t="s">
        <v>9</v>
      </c>
      <c r="D8" s="301" t="s">
        <v>10</v>
      </c>
      <c r="E8" s="82" t="s">
        <v>11</v>
      </c>
      <c r="F8" s="211" t="s">
        <v>10</v>
      </c>
      <c r="G8" s="229" t="s">
        <v>11</v>
      </c>
    </row>
    <row r="9" spans="1:7" s="85" customFormat="1" ht="9.75" customHeight="1">
      <c r="A9" s="83">
        <v>1</v>
      </c>
      <c r="B9" s="84">
        <v>2</v>
      </c>
      <c r="C9" s="84">
        <v>3</v>
      </c>
      <c r="D9" s="439">
        <v>4</v>
      </c>
      <c r="E9" s="439">
        <v>5</v>
      </c>
      <c r="F9" s="440">
        <v>6</v>
      </c>
      <c r="G9" s="441">
        <v>7</v>
      </c>
    </row>
    <row r="10" spans="1:7" s="85" customFormat="1" ht="20.25" customHeight="1" thickBot="1">
      <c r="A10" s="435">
        <v>600</v>
      </c>
      <c r="B10" s="364" t="s">
        <v>36</v>
      </c>
      <c r="C10" s="367" t="s">
        <v>31</v>
      </c>
      <c r="D10" s="494">
        <f>D11</f>
        <v>423310</v>
      </c>
      <c r="E10" s="436">
        <f>E11</f>
        <v>1978745</v>
      </c>
      <c r="F10" s="437">
        <f>F11</f>
        <v>586714</v>
      </c>
      <c r="G10" s="438">
        <f>G11</f>
        <v>148152</v>
      </c>
    </row>
    <row r="11" spans="1:7" s="85" customFormat="1" ht="30.75" customHeight="1" thickTop="1">
      <c r="A11" s="30">
        <v>60015</v>
      </c>
      <c r="B11" s="31" t="s">
        <v>87</v>
      </c>
      <c r="C11" s="32"/>
      <c r="D11" s="485">
        <f>SUM(D12:D14)</f>
        <v>423310</v>
      </c>
      <c r="E11" s="208">
        <f>SUM(E12:E18)</f>
        <v>1978745</v>
      </c>
      <c r="F11" s="212">
        <f>SUM(F12:F14)</f>
        <v>586714</v>
      </c>
      <c r="G11" s="230">
        <f>SUM(G12:G14)</f>
        <v>148152</v>
      </c>
    </row>
    <row r="12" spans="1:7" s="103" customFormat="1" ht="55.5" customHeight="1">
      <c r="A12" s="38">
        <v>6438</v>
      </c>
      <c r="B12" s="532" t="s">
        <v>174</v>
      </c>
      <c r="C12" s="207"/>
      <c r="D12" s="495"/>
      <c r="E12" s="209">
        <v>1105967</v>
      </c>
      <c r="F12" s="213"/>
      <c r="G12" s="231"/>
    </row>
    <row r="13" spans="1:7" s="103" customFormat="1" ht="55.5" customHeight="1">
      <c r="A13" s="38">
        <v>6438</v>
      </c>
      <c r="B13" s="532" t="s">
        <v>175</v>
      </c>
      <c r="C13" s="207"/>
      <c r="D13" s="495"/>
      <c r="E13" s="209">
        <v>872778</v>
      </c>
      <c r="F13" s="213"/>
      <c r="G13" s="231"/>
    </row>
    <row r="14" spans="1:7" s="620" customFormat="1" ht="26.25" customHeight="1">
      <c r="A14" s="613"/>
      <c r="B14" s="614" t="s">
        <v>183</v>
      </c>
      <c r="C14" s="615"/>
      <c r="D14" s="616">
        <f>SUM(D15:D18)</f>
        <v>423310</v>
      </c>
      <c r="E14" s="617"/>
      <c r="F14" s="618">
        <f>SUM(F15:F18)</f>
        <v>586714</v>
      </c>
      <c r="G14" s="619">
        <f>SUM(G15:G18)</f>
        <v>148152</v>
      </c>
    </row>
    <row r="15" spans="1:7" s="103" customFormat="1" ht="33">
      <c r="A15" s="38">
        <v>6298</v>
      </c>
      <c r="B15" s="532" t="s">
        <v>182</v>
      </c>
      <c r="C15" s="207"/>
      <c r="D15" s="495">
        <v>423310</v>
      </c>
      <c r="E15" s="209"/>
      <c r="F15" s="213"/>
      <c r="G15" s="231"/>
    </row>
    <row r="16" spans="1:7" s="103" customFormat="1" ht="16.5">
      <c r="A16" s="131">
        <v>6050</v>
      </c>
      <c r="B16" s="206" t="s">
        <v>169</v>
      </c>
      <c r="C16" s="207"/>
      <c r="D16" s="495"/>
      <c r="E16" s="209"/>
      <c r="F16" s="213"/>
      <c r="G16" s="231">
        <f>150000-1848</f>
        <v>148152</v>
      </c>
    </row>
    <row r="17" spans="1:7" s="103" customFormat="1" ht="16.5">
      <c r="A17" s="131">
        <v>6058</v>
      </c>
      <c r="B17" s="206" t="s">
        <v>169</v>
      </c>
      <c r="C17" s="207"/>
      <c r="D17" s="495"/>
      <c r="E17" s="209"/>
      <c r="F17" s="213">
        <v>423310</v>
      </c>
      <c r="G17" s="231"/>
    </row>
    <row r="18" spans="1:7" s="103" customFormat="1" ht="17.25" thickBot="1">
      <c r="A18" s="533">
        <v>6059</v>
      </c>
      <c r="B18" s="399" t="s">
        <v>169</v>
      </c>
      <c r="C18" s="207"/>
      <c r="D18" s="495"/>
      <c r="E18" s="209"/>
      <c r="F18" s="213">
        <v>163404</v>
      </c>
      <c r="G18" s="231"/>
    </row>
    <row r="19" spans="1:7" s="92" customFormat="1" ht="37.5" customHeight="1" thickBot="1" thickTop="1">
      <c r="A19" s="99" t="s">
        <v>42</v>
      </c>
      <c r="B19" s="100" t="s">
        <v>43</v>
      </c>
      <c r="C19" s="138" t="s">
        <v>101</v>
      </c>
      <c r="D19" s="312"/>
      <c r="E19" s="101"/>
      <c r="F19" s="214"/>
      <c r="G19" s="232">
        <f>G20</f>
        <v>40000</v>
      </c>
    </row>
    <row r="20" spans="1:7" s="29" customFormat="1" ht="18.75" customHeight="1" thickTop="1">
      <c r="A20" s="203">
        <v>75405</v>
      </c>
      <c r="B20" s="90" t="s">
        <v>45</v>
      </c>
      <c r="C20" s="87"/>
      <c r="D20" s="313"/>
      <c r="E20" s="91"/>
      <c r="F20" s="215"/>
      <c r="G20" s="230">
        <f>G21</f>
        <v>40000</v>
      </c>
    </row>
    <row r="21" spans="1:7" s="29" customFormat="1" ht="17.25" thickBot="1">
      <c r="A21" s="514">
        <v>3000</v>
      </c>
      <c r="B21" s="509" t="s">
        <v>150</v>
      </c>
      <c r="C21" s="515"/>
      <c r="D21" s="516"/>
      <c r="E21" s="517"/>
      <c r="F21" s="518"/>
      <c r="G21" s="519">
        <v>40000</v>
      </c>
    </row>
    <row r="22" spans="1:7" s="29" customFormat="1" ht="69.75" customHeight="1" hidden="1" thickBot="1" thickTop="1">
      <c r="A22" s="470">
        <v>756</v>
      </c>
      <c r="B22" s="364" t="s">
        <v>61</v>
      </c>
      <c r="C22" s="365" t="s">
        <v>60</v>
      </c>
      <c r="D22" s="567"/>
      <c r="E22" s="101">
        <f>E23</f>
        <v>0</v>
      </c>
      <c r="F22" s="156"/>
      <c r="G22" s="151"/>
    </row>
    <row r="23" spans="1:7" s="29" customFormat="1" ht="33.75" hidden="1" thickTop="1">
      <c r="A23" s="203">
        <v>75622</v>
      </c>
      <c r="B23" s="560" t="s">
        <v>181</v>
      </c>
      <c r="C23" s="184"/>
      <c r="D23" s="568"/>
      <c r="E23" s="570">
        <f>E24</f>
        <v>0</v>
      </c>
      <c r="F23" s="358"/>
      <c r="G23" s="359"/>
    </row>
    <row r="24" spans="1:7" s="29" customFormat="1" ht="17.25" hidden="1" thickBot="1">
      <c r="A24" s="572" t="s">
        <v>177</v>
      </c>
      <c r="B24" s="573" t="s">
        <v>179</v>
      </c>
      <c r="C24" s="574"/>
      <c r="D24" s="565"/>
      <c r="E24" s="571"/>
      <c r="F24" s="569"/>
      <c r="G24" s="566"/>
    </row>
    <row r="25" spans="1:7" s="204" customFormat="1" ht="21" customHeight="1" thickBot="1" thickTop="1">
      <c r="A25" s="476" t="s">
        <v>97</v>
      </c>
      <c r="B25" s="477" t="s">
        <v>98</v>
      </c>
      <c r="C25" s="478" t="s">
        <v>60</v>
      </c>
      <c r="D25" s="479"/>
      <c r="E25" s="472">
        <f>E26</f>
        <v>500000</v>
      </c>
      <c r="F25" s="480"/>
      <c r="G25" s="308"/>
    </row>
    <row r="26" spans="1:7" s="475" customFormat="1" ht="33.75" thickTop="1">
      <c r="A26" s="362" t="s">
        <v>144</v>
      </c>
      <c r="B26" s="348" t="s">
        <v>145</v>
      </c>
      <c r="C26" s="191"/>
      <c r="D26" s="172"/>
      <c r="E26" s="96">
        <f>E27</f>
        <v>500000</v>
      </c>
      <c r="F26" s="474"/>
      <c r="G26" s="154"/>
    </row>
    <row r="27" spans="1:7" s="204" customFormat="1" ht="83.25" thickBot="1">
      <c r="A27" s="363" t="s">
        <v>146</v>
      </c>
      <c r="B27" s="345" t="s">
        <v>147</v>
      </c>
      <c r="C27" s="191"/>
      <c r="D27" s="346"/>
      <c r="E27" s="473">
        <v>500000</v>
      </c>
      <c r="F27" s="192"/>
      <c r="G27" s="193"/>
    </row>
    <row r="28" spans="1:7" s="29" customFormat="1" ht="21.75" customHeight="1" thickBot="1" thickTop="1">
      <c r="A28" s="53">
        <v>801</v>
      </c>
      <c r="B28" s="54" t="s">
        <v>20</v>
      </c>
      <c r="C28" s="24" t="s">
        <v>21</v>
      </c>
      <c r="D28" s="86"/>
      <c r="E28" s="86">
        <f>E37+E29+E43+E35</f>
        <v>572541</v>
      </c>
      <c r="F28" s="216"/>
      <c r="G28" s="28">
        <f>G29+G37</f>
        <v>61300</v>
      </c>
    </row>
    <row r="29" spans="1:7" s="29" customFormat="1" ht="18" customHeight="1" thickTop="1">
      <c r="A29" s="30">
        <v>80120</v>
      </c>
      <c r="B29" s="31" t="s">
        <v>37</v>
      </c>
      <c r="C29" s="61"/>
      <c r="D29" s="316"/>
      <c r="E29" s="316">
        <f>SUM(E30:E34)</f>
        <v>53600</v>
      </c>
      <c r="F29" s="217"/>
      <c r="G29" s="234">
        <f>SUM(G30:G34)</f>
        <v>53600</v>
      </c>
    </row>
    <row r="30" spans="1:7" s="29" customFormat="1" ht="62.25" customHeight="1">
      <c r="A30" s="58" t="s">
        <v>22</v>
      </c>
      <c r="B30" s="185" t="s">
        <v>41</v>
      </c>
      <c r="C30" s="252"/>
      <c r="D30" s="317"/>
      <c r="E30" s="317">
        <f>35600+18000</f>
        <v>53600</v>
      </c>
      <c r="F30" s="262"/>
      <c r="G30" s="249"/>
    </row>
    <row r="31" spans="1:7" s="29" customFormat="1" ht="16.5" customHeight="1">
      <c r="A31" s="226" t="s">
        <v>47</v>
      </c>
      <c r="B31" s="227" t="s">
        <v>23</v>
      </c>
      <c r="C31" s="257"/>
      <c r="D31" s="332"/>
      <c r="E31" s="332"/>
      <c r="F31" s="225"/>
      <c r="G31" s="233">
        <f>26100+7000</f>
        <v>33100</v>
      </c>
    </row>
    <row r="32" spans="1:7" s="29" customFormat="1" ht="16.5" customHeight="1">
      <c r="A32" s="226" t="s">
        <v>54</v>
      </c>
      <c r="B32" s="66" t="s">
        <v>55</v>
      </c>
      <c r="C32" s="257"/>
      <c r="D32" s="332"/>
      <c r="E32" s="332"/>
      <c r="F32" s="225"/>
      <c r="G32" s="233">
        <v>2500</v>
      </c>
    </row>
    <row r="33" spans="1:7" s="29" customFormat="1" ht="16.5" customHeight="1">
      <c r="A33" s="181" t="s">
        <v>18</v>
      </c>
      <c r="B33" s="116" t="s">
        <v>19</v>
      </c>
      <c r="C33" s="257"/>
      <c r="D33" s="332"/>
      <c r="E33" s="332"/>
      <c r="F33" s="225"/>
      <c r="G33" s="233">
        <v>11000</v>
      </c>
    </row>
    <row r="34" spans="1:7" s="29" customFormat="1" ht="15.75" customHeight="1">
      <c r="A34" s="205">
        <v>6050</v>
      </c>
      <c r="B34" s="206" t="s">
        <v>53</v>
      </c>
      <c r="C34" s="257"/>
      <c r="D34" s="332"/>
      <c r="E34" s="332"/>
      <c r="F34" s="225"/>
      <c r="G34" s="233">
        <v>7000</v>
      </c>
    </row>
    <row r="35" spans="1:7" s="29" customFormat="1" ht="15.75" customHeight="1">
      <c r="A35" s="30">
        <v>80130</v>
      </c>
      <c r="B35" s="31" t="s">
        <v>46</v>
      </c>
      <c r="C35" s="191"/>
      <c r="D35" s="551"/>
      <c r="E35" s="551">
        <f>E36</f>
        <v>1150</v>
      </c>
      <c r="F35" s="219"/>
      <c r="G35" s="236"/>
    </row>
    <row r="36" spans="1:7" s="29" customFormat="1" ht="15.75" customHeight="1">
      <c r="A36" s="181" t="s">
        <v>58</v>
      </c>
      <c r="B36" s="43" t="s">
        <v>62</v>
      </c>
      <c r="C36" s="252"/>
      <c r="D36" s="317"/>
      <c r="E36" s="317">
        <v>1150</v>
      </c>
      <c r="F36" s="262"/>
      <c r="G36" s="249"/>
    </row>
    <row r="37" spans="1:7" s="29" customFormat="1" ht="49.5">
      <c r="A37" s="30">
        <v>80140</v>
      </c>
      <c r="B37" s="31" t="s">
        <v>247</v>
      </c>
      <c r="C37" s="32"/>
      <c r="D37" s="318"/>
      <c r="E37" s="318">
        <f>SUM(E38:E42)</f>
        <v>15000</v>
      </c>
      <c r="F37" s="218"/>
      <c r="G37" s="235">
        <f>SUM(G38:G42)</f>
        <v>7700</v>
      </c>
    </row>
    <row r="38" spans="1:7" s="103" customFormat="1" ht="66">
      <c r="A38" s="58" t="s">
        <v>22</v>
      </c>
      <c r="B38" s="185" t="s">
        <v>41</v>
      </c>
      <c r="C38" s="333"/>
      <c r="D38" s="334"/>
      <c r="E38" s="334">
        <v>7700</v>
      </c>
      <c r="F38" s="335"/>
      <c r="G38" s="336"/>
    </row>
    <row r="39" spans="1:7" s="103" customFormat="1" ht="18" customHeight="1">
      <c r="A39" s="181" t="s">
        <v>92</v>
      </c>
      <c r="B39" s="105" t="s">
        <v>140</v>
      </c>
      <c r="C39" s="117"/>
      <c r="D39" s="209"/>
      <c r="E39" s="209">
        <v>3100</v>
      </c>
      <c r="F39" s="213"/>
      <c r="G39" s="231"/>
    </row>
    <row r="40" spans="1:7" s="29" customFormat="1" ht="18.75" customHeight="1">
      <c r="A40" s="181" t="s">
        <v>139</v>
      </c>
      <c r="B40" s="43" t="s">
        <v>119</v>
      </c>
      <c r="C40" s="44"/>
      <c r="D40" s="332"/>
      <c r="E40" s="332">
        <v>1000</v>
      </c>
      <c r="F40" s="225"/>
      <c r="G40" s="233"/>
    </row>
    <row r="41" spans="1:7" s="29" customFormat="1" ht="16.5">
      <c r="A41" s="181" t="s">
        <v>58</v>
      </c>
      <c r="B41" s="43" t="s">
        <v>62</v>
      </c>
      <c r="C41" s="44"/>
      <c r="D41" s="332"/>
      <c r="E41" s="332">
        <f>3200</f>
        <v>3200</v>
      </c>
      <c r="F41" s="225"/>
      <c r="G41" s="233"/>
    </row>
    <row r="42" spans="1:7" s="29" customFormat="1" ht="16.5">
      <c r="A42" s="205">
        <v>6050</v>
      </c>
      <c r="B42" s="206" t="s">
        <v>53</v>
      </c>
      <c r="C42" s="44"/>
      <c r="D42" s="332"/>
      <c r="E42" s="332"/>
      <c r="F42" s="225"/>
      <c r="G42" s="233">
        <v>7700</v>
      </c>
    </row>
    <row r="43" spans="1:7" s="29" customFormat="1" ht="16.5">
      <c r="A43" s="179">
        <v>80195</v>
      </c>
      <c r="B43" s="550" t="s">
        <v>13</v>
      </c>
      <c r="C43" s="191"/>
      <c r="D43" s="551"/>
      <c r="E43" s="551">
        <f>E44</f>
        <v>502791</v>
      </c>
      <c r="F43" s="219"/>
      <c r="G43" s="236"/>
    </row>
    <row r="44" spans="1:7" s="29" customFormat="1" ht="33.75" thickBot="1">
      <c r="A44" s="493">
        <v>6298</v>
      </c>
      <c r="B44" s="43" t="s">
        <v>164</v>
      </c>
      <c r="C44" s="44"/>
      <c r="D44" s="332"/>
      <c r="E44" s="332">
        <v>502791</v>
      </c>
      <c r="F44" s="225"/>
      <c r="G44" s="233"/>
    </row>
    <row r="45" spans="1:7" s="92" customFormat="1" ht="42.75" customHeight="1" thickBot="1" thickTop="1">
      <c r="A45" s="243">
        <v>921</v>
      </c>
      <c r="B45" s="244" t="s">
        <v>28</v>
      </c>
      <c r="C45" s="122"/>
      <c r="D45" s="491">
        <f>D48</f>
        <v>80795</v>
      </c>
      <c r="E45" s="321"/>
      <c r="F45" s="156">
        <f>F48</f>
        <v>167405</v>
      </c>
      <c r="G45" s="232">
        <f>G46+G48</f>
        <v>90010</v>
      </c>
    </row>
    <row r="46" spans="1:7" s="29" customFormat="1" ht="17.25" customHeight="1" thickTop="1">
      <c r="A46" s="169">
        <v>92116</v>
      </c>
      <c r="B46" s="94" t="s">
        <v>65</v>
      </c>
      <c r="C46" s="250" t="s">
        <v>39</v>
      </c>
      <c r="D46" s="241"/>
      <c r="E46" s="322"/>
      <c r="F46" s="219"/>
      <c r="G46" s="236">
        <f>SUM(G47:G47)</f>
        <v>3400</v>
      </c>
    </row>
    <row r="47" spans="1:7" s="29" customFormat="1" ht="29.25" customHeight="1">
      <c r="A47" s="246">
        <v>2480</v>
      </c>
      <c r="B47" s="62" t="s">
        <v>64</v>
      </c>
      <c r="C47" s="247"/>
      <c r="D47" s="187"/>
      <c r="E47" s="323"/>
      <c r="F47" s="248"/>
      <c r="G47" s="249">
        <v>3400</v>
      </c>
    </row>
    <row r="48" spans="1:7" s="29" customFormat="1" ht="16.5" customHeight="1">
      <c r="A48" s="169">
        <v>92118</v>
      </c>
      <c r="B48" s="94" t="s">
        <v>66</v>
      </c>
      <c r="C48" s="250" t="s">
        <v>31</v>
      </c>
      <c r="D48" s="241">
        <f>D50</f>
        <v>80795</v>
      </c>
      <c r="E48" s="322"/>
      <c r="F48" s="219">
        <f>SUM(F50:F53)</f>
        <v>167405</v>
      </c>
      <c r="G48" s="236">
        <f>SUM(G50:G53)</f>
        <v>86610</v>
      </c>
    </row>
    <row r="49" spans="1:7" s="442" customFormat="1" ht="12.75">
      <c r="A49" s="522"/>
      <c r="B49" s="523" t="s">
        <v>166</v>
      </c>
      <c r="C49" s="524"/>
      <c r="D49" s="525"/>
      <c r="E49" s="526"/>
      <c r="F49" s="527"/>
      <c r="G49" s="528"/>
    </row>
    <row r="50" spans="1:7" s="29" customFormat="1" ht="33">
      <c r="A50" s="493">
        <v>6298</v>
      </c>
      <c r="B50" s="43" t="s">
        <v>164</v>
      </c>
      <c r="C50" s="343"/>
      <c r="D50" s="39">
        <v>80795</v>
      </c>
      <c r="E50" s="306"/>
      <c r="F50" s="166"/>
      <c r="G50" s="233"/>
    </row>
    <row r="51" spans="1:7" s="29" customFormat="1" ht="16.5">
      <c r="A51" s="520">
        <v>6050</v>
      </c>
      <c r="B51" s="521" t="s">
        <v>165</v>
      </c>
      <c r="C51" s="343"/>
      <c r="D51" s="39"/>
      <c r="E51" s="306"/>
      <c r="F51" s="225"/>
      <c r="G51" s="233">
        <v>86610</v>
      </c>
    </row>
    <row r="52" spans="1:7" s="29" customFormat="1" ht="16.5">
      <c r="A52" s="520">
        <v>6058</v>
      </c>
      <c r="B52" s="521" t="s">
        <v>165</v>
      </c>
      <c r="C52" s="343"/>
      <c r="D52" s="39"/>
      <c r="E52" s="306"/>
      <c r="F52" s="118">
        <v>80795</v>
      </c>
      <c r="G52" s="233"/>
    </row>
    <row r="53" spans="1:7" s="29" customFormat="1" ht="17.25" thickBot="1">
      <c r="A53" s="520">
        <v>6059</v>
      </c>
      <c r="B53" s="521" t="s">
        <v>165</v>
      </c>
      <c r="C53" s="343"/>
      <c r="D53" s="39"/>
      <c r="E53" s="306"/>
      <c r="F53" s="118">
        <v>86610</v>
      </c>
      <c r="G53" s="233"/>
    </row>
    <row r="54" spans="1:7" s="72" customFormat="1" ht="19.5" customHeight="1" thickBot="1" thickTop="1">
      <c r="A54" s="68"/>
      <c r="B54" s="69" t="s">
        <v>33</v>
      </c>
      <c r="C54" s="70"/>
      <c r="D54" s="71">
        <f>D10+D19+D25+D28+D45</f>
        <v>504105</v>
      </c>
      <c r="E54" s="220">
        <f>E10+E19+E25+E28+E45+E22</f>
        <v>3051286</v>
      </c>
      <c r="F54" s="221">
        <f>F10+F19+F25+F28+F45</f>
        <v>754119</v>
      </c>
      <c r="G54" s="222">
        <f>G10+G19+G25+G28+G45</f>
        <v>339462</v>
      </c>
    </row>
    <row r="55" spans="1:7" s="80" customFormat="1" ht="20.25" customHeight="1" thickBot="1" thickTop="1">
      <c r="A55" s="73"/>
      <c r="B55" s="74" t="s">
        <v>34</v>
      </c>
      <c r="C55" s="74"/>
      <c r="D55" s="319">
        <f>E54-D54</f>
        <v>2547181</v>
      </c>
      <c r="E55" s="77"/>
      <c r="F55" s="309">
        <f>G54-F54</f>
        <v>-414657</v>
      </c>
      <c r="G55" s="237"/>
    </row>
    <row r="56" s="80" customFormat="1" ht="13.5" thickTop="1"/>
    <row r="57" s="80" customFormat="1" ht="12.75">
      <c r="E57" s="88"/>
    </row>
    <row r="58" s="80" customFormat="1" ht="12.75">
      <c r="E58" s="89"/>
    </row>
    <row r="59" s="80" customFormat="1" ht="12.75">
      <c r="E59" s="89"/>
    </row>
  </sheetData>
  <printOptions horizontalCentered="1"/>
  <pageMargins left="0" right="0" top="0.984251968503937" bottom="0.984251968503937" header="0.6692913385826772" footer="0.7480314960629921"/>
  <pageSetup firstPageNumber="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E6" sqref="E6"/>
    </sheetView>
  </sheetViews>
  <sheetFormatPr defaultColWidth="9.00390625" defaultRowHeight="12.75"/>
  <cols>
    <col min="1" max="1" width="9.125" style="325" customWidth="1"/>
    <col min="2" max="2" width="49.875" style="326" customWidth="1"/>
    <col min="3" max="3" width="7.375" style="327" customWidth="1"/>
    <col min="4" max="4" width="18.00390625" style="329" customWidth="1"/>
    <col min="5" max="16384" width="9.125" style="327" customWidth="1"/>
  </cols>
  <sheetData>
    <row r="1" ht="13.5">
      <c r="C1" s="268" t="s">
        <v>106</v>
      </c>
    </row>
    <row r="2" ht="13.5">
      <c r="C2" s="369" t="s">
        <v>259</v>
      </c>
    </row>
    <row r="3" ht="13.5">
      <c r="C3" s="369" t="s">
        <v>1</v>
      </c>
    </row>
    <row r="4" ht="13.5">
      <c r="C4" s="369" t="s">
        <v>121</v>
      </c>
    </row>
    <row r="6" spans="1:4" ht="66" customHeight="1">
      <c r="A6" s="400" t="s">
        <v>118</v>
      </c>
      <c r="B6" s="401"/>
      <c r="C6" s="400"/>
      <c r="D6" s="424"/>
    </row>
    <row r="7" ht="14.25" thickBot="1">
      <c r="D7" s="275" t="s">
        <v>35</v>
      </c>
    </row>
    <row r="8" spans="1:4" ht="25.5">
      <c r="A8" s="370" t="s">
        <v>3</v>
      </c>
      <c r="B8" s="411" t="s">
        <v>4</v>
      </c>
      <c r="C8" s="371" t="s">
        <v>5</v>
      </c>
      <c r="D8" s="404" t="s">
        <v>6</v>
      </c>
    </row>
    <row r="9" spans="1:4" ht="12.75" customHeight="1">
      <c r="A9" s="766"/>
      <c r="B9" s="767"/>
      <c r="C9" s="768"/>
      <c r="D9" s="770" t="s">
        <v>109</v>
      </c>
    </row>
    <row r="10" spans="1:4" ht="15" customHeight="1">
      <c r="A10" s="372" t="s">
        <v>8</v>
      </c>
      <c r="B10" s="412"/>
      <c r="C10" s="373" t="s">
        <v>9</v>
      </c>
      <c r="D10" s="405" t="s">
        <v>152</v>
      </c>
    </row>
    <row r="11" spans="1:4" ht="13.5" thickBot="1">
      <c r="A11" s="374">
        <v>1</v>
      </c>
      <c r="B11" s="413">
        <v>2</v>
      </c>
      <c r="C11" s="375">
        <v>3</v>
      </c>
      <c r="D11" s="406">
        <v>4</v>
      </c>
    </row>
    <row r="12" spans="1:4" s="421" customFormat="1" ht="25.5" customHeight="1" thickBot="1" thickTop="1">
      <c r="A12" s="120">
        <v>852</v>
      </c>
      <c r="B12" s="121" t="s">
        <v>27</v>
      </c>
      <c r="C12" s="432" t="s">
        <v>39</v>
      </c>
      <c r="D12" s="407">
        <f>SUM(D13)</f>
        <v>76200</v>
      </c>
    </row>
    <row r="13" spans="1:4" s="421" customFormat="1" ht="17.25" thickTop="1">
      <c r="A13" s="169">
        <v>85204</v>
      </c>
      <c r="B13" s="94" t="s">
        <v>114</v>
      </c>
      <c r="C13" s="420"/>
      <c r="D13" s="408">
        <f>SUM(D14)</f>
        <v>76200</v>
      </c>
    </row>
    <row r="14" spans="1:4" s="421" customFormat="1" ht="50.25" thickBot="1">
      <c r="A14" s="246">
        <v>2320</v>
      </c>
      <c r="B14" s="62" t="s">
        <v>115</v>
      </c>
      <c r="C14" s="414"/>
      <c r="D14" s="423">
        <v>76200</v>
      </c>
    </row>
    <row r="15" spans="1:4" ht="18.75" customHeight="1" thickBot="1" thickTop="1">
      <c r="A15" s="377"/>
      <c r="B15" s="378" t="s">
        <v>33</v>
      </c>
      <c r="C15" s="379"/>
      <c r="D15" s="419">
        <f>D12</f>
        <v>76200</v>
      </c>
    </row>
    <row r="16" ht="14.25" thickTop="1"/>
  </sheetData>
  <printOptions horizontalCentered="1"/>
  <pageMargins left="0" right="0" top="0.984251968503937" bottom="0.5905511811023623" header="0.5118110236220472" footer="0.31496062992125984"/>
  <pageSetup firstPageNumber="11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F6" sqref="F6"/>
    </sheetView>
  </sheetViews>
  <sheetFormatPr defaultColWidth="9.00390625" defaultRowHeight="12.75"/>
  <cols>
    <col min="1" max="1" width="9.125" style="325" customWidth="1"/>
    <col min="2" max="2" width="42.125" style="326" customWidth="1"/>
    <col min="3" max="3" width="7.375" style="327" customWidth="1"/>
    <col min="4" max="4" width="12.125" style="328" customWidth="1"/>
    <col min="5" max="5" width="12.125" style="329" customWidth="1"/>
    <col min="6" max="16384" width="9.125" style="327" customWidth="1"/>
  </cols>
  <sheetData>
    <row r="1" spans="3:4" ht="13.5">
      <c r="C1" s="268" t="s">
        <v>89</v>
      </c>
      <c r="D1" s="268"/>
    </row>
    <row r="2" spans="3:4" ht="13.5">
      <c r="C2" s="369" t="s">
        <v>259</v>
      </c>
      <c r="D2" s="369"/>
    </row>
    <row r="3" spans="3:4" ht="13.5">
      <c r="C3" s="369" t="s">
        <v>1</v>
      </c>
      <c r="D3" s="369"/>
    </row>
    <row r="4" spans="3:4" ht="13.5">
      <c r="C4" s="369" t="s">
        <v>154</v>
      </c>
      <c r="D4" s="369"/>
    </row>
    <row r="6" spans="1:5" ht="71.25" customHeight="1">
      <c r="A6" s="400" t="s">
        <v>117</v>
      </c>
      <c r="B6" s="401"/>
      <c r="C6" s="400"/>
      <c r="D6" s="402"/>
      <c r="E6" s="424"/>
    </row>
    <row r="7" ht="14.25" thickBot="1">
      <c r="D7" s="275" t="s">
        <v>35</v>
      </c>
    </row>
    <row r="8" spans="1:5" ht="25.5">
      <c r="A8" s="370" t="s">
        <v>3</v>
      </c>
      <c r="B8" s="411" t="s">
        <v>4</v>
      </c>
      <c r="C8" s="371" t="s">
        <v>5</v>
      </c>
      <c r="D8" s="415" t="s">
        <v>7</v>
      </c>
      <c r="E8" s="404"/>
    </row>
    <row r="9" spans="1:5" ht="11.25" customHeight="1">
      <c r="A9" s="766"/>
      <c r="B9" s="767"/>
      <c r="C9" s="768"/>
      <c r="D9" s="769" t="s">
        <v>108</v>
      </c>
      <c r="E9" s="770" t="s">
        <v>109</v>
      </c>
    </row>
    <row r="10" spans="1:5" ht="14.25" customHeight="1">
      <c r="A10" s="372" t="s">
        <v>8</v>
      </c>
      <c r="B10" s="412"/>
      <c r="C10" s="373" t="s">
        <v>9</v>
      </c>
      <c r="D10" s="403" t="s">
        <v>153</v>
      </c>
      <c r="E10" s="405" t="s">
        <v>152</v>
      </c>
    </row>
    <row r="11" spans="1:5" ht="13.5" thickBot="1">
      <c r="A11" s="481">
        <v>1</v>
      </c>
      <c r="B11" s="482">
        <v>2</v>
      </c>
      <c r="C11" s="483">
        <v>3</v>
      </c>
      <c r="D11" s="483">
        <v>4</v>
      </c>
      <c r="E11" s="484">
        <v>5</v>
      </c>
    </row>
    <row r="12" spans="1:6" s="421" customFormat="1" ht="21.75" customHeight="1" thickBot="1" thickTop="1">
      <c r="A12" s="429">
        <v>851</v>
      </c>
      <c r="B12" s="425" t="s">
        <v>24</v>
      </c>
      <c r="C12" s="431" t="s">
        <v>39</v>
      </c>
      <c r="D12" s="426">
        <f>SUM(D13)</f>
        <v>3000000</v>
      </c>
      <c r="E12" s="428"/>
      <c r="F12" s="427"/>
    </row>
    <row r="13" spans="1:6" s="421" customFormat="1" ht="17.25" thickTop="1">
      <c r="A13" s="124">
        <v>85111</v>
      </c>
      <c r="B13" s="125" t="s">
        <v>110</v>
      </c>
      <c r="C13" s="416"/>
      <c r="D13" s="416">
        <f>SUM(D14)</f>
        <v>3000000</v>
      </c>
      <c r="E13" s="408"/>
      <c r="F13" s="427"/>
    </row>
    <row r="14" spans="1:6" s="421" customFormat="1" ht="69" customHeight="1" thickBot="1">
      <c r="A14" s="430">
        <v>2330</v>
      </c>
      <c r="B14" s="368" t="s">
        <v>112</v>
      </c>
      <c r="C14" s="417"/>
      <c r="D14" s="417">
        <f>1500000+1500000</f>
        <v>3000000</v>
      </c>
      <c r="E14" s="409"/>
      <c r="F14" s="427"/>
    </row>
    <row r="15" spans="1:6" s="421" customFormat="1" ht="18" thickBot="1" thickTop="1">
      <c r="A15" s="120">
        <v>852</v>
      </c>
      <c r="B15" s="121" t="s">
        <v>27</v>
      </c>
      <c r="C15" s="432" t="s">
        <v>39</v>
      </c>
      <c r="D15" s="422"/>
      <c r="E15" s="407">
        <f>SUM(E16)</f>
        <v>75000</v>
      </c>
      <c r="F15" s="427"/>
    </row>
    <row r="16" spans="1:6" s="421" customFormat="1" ht="31.5" customHeight="1" thickTop="1">
      <c r="A16" s="354">
        <v>85201</v>
      </c>
      <c r="B16" s="355" t="s">
        <v>111</v>
      </c>
      <c r="C16" s="420"/>
      <c r="D16" s="420"/>
      <c r="E16" s="408">
        <f>SUM(E17)</f>
        <v>75000</v>
      </c>
      <c r="F16" s="427"/>
    </row>
    <row r="17" spans="1:5" s="421" customFormat="1" ht="54.75" customHeight="1" thickBot="1">
      <c r="A17" s="430">
        <v>2320</v>
      </c>
      <c r="B17" s="180" t="s">
        <v>113</v>
      </c>
      <c r="C17" s="376"/>
      <c r="D17" s="376"/>
      <c r="E17" s="410">
        <v>75000</v>
      </c>
    </row>
    <row r="18" spans="1:5" ht="17.25" thickBot="1" thickTop="1">
      <c r="A18" s="377"/>
      <c r="B18" s="378" t="s">
        <v>33</v>
      </c>
      <c r="C18" s="379"/>
      <c r="D18" s="418">
        <f>D12+D15</f>
        <v>3000000</v>
      </c>
      <c r="E18" s="419">
        <f>E12+E15</f>
        <v>75000</v>
      </c>
    </row>
    <row r="19" ht="14.25" thickTop="1"/>
  </sheetData>
  <printOptions horizontalCentered="1"/>
  <pageMargins left="0" right="0" top="0.984251968503937" bottom="0.5905511811023623" header="0.5118110236220472" footer="0.5118110236220472"/>
  <pageSetup firstPageNumber="12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workbookViewId="0" topLeftCell="A1">
      <selection activeCell="C10" sqref="C10"/>
    </sheetView>
  </sheetViews>
  <sheetFormatPr defaultColWidth="9.00390625" defaultRowHeight="12.75"/>
  <cols>
    <col min="1" max="1" width="7.875" style="267" customWidth="1"/>
    <col min="2" max="2" width="47.875" style="267" customWidth="1"/>
    <col min="3" max="3" width="15.75390625" style="267" customWidth="1"/>
    <col min="4" max="4" width="15.125" style="267" customWidth="1"/>
    <col min="5" max="16384" width="9.125" style="267" customWidth="1"/>
  </cols>
  <sheetData>
    <row r="1" ht="12.75">
      <c r="C1" s="268" t="s">
        <v>107</v>
      </c>
    </row>
    <row r="2" ht="14.25" customHeight="1">
      <c r="C2" s="9" t="s">
        <v>259</v>
      </c>
    </row>
    <row r="3" spans="1:4" ht="15.75" customHeight="1">
      <c r="A3" s="269"/>
      <c r="B3" s="269"/>
      <c r="C3" s="9" t="s">
        <v>1</v>
      </c>
      <c r="D3" s="270"/>
    </row>
    <row r="4" spans="1:4" ht="13.5" customHeight="1">
      <c r="A4" s="269"/>
      <c r="B4" s="269"/>
      <c r="C4" s="9" t="s">
        <v>121</v>
      </c>
      <c r="D4" s="270"/>
    </row>
    <row r="5" spans="1:4" ht="18.75" customHeight="1">
      <c r="A5" s="269"/>
      <c r="B5" s="269"/>
      <c r="C5" s="271"/>
      <c r="D5" s="270"/>
    </row>
    <row r="6" spans="1:4" ht="15.75" customHeight="1">
      <c r="A6" s="272" t="s">
        <v>68</v>
      </c>
      <c r="B6" s="273"/>
      <c r="C6" s="273"/>
      <c r="D6" s="270"/>
    </row>
    <row r="7" spans="1:4" ht="15.75" customHeight="1">
      <c r="A7" s="272" t="s">
        <v>69</v>
      </c>
      <c r="B7" s="273"/>
      <c r="C7" s="269"/>
      <c r="D7" s="270"/>
    </row>
    <row r="8" spans="1:4" ht="15.75" customHeight="1">
      <c r="A8" s="274" t="s">
        <v>70</v>
      </c>
      <c r="B8" s="273"/>
      <c r="C8" s="269"/>
      <c r="D8" s="270"/>
    </row>
    <row r="9" spans="1:4" ht="15.75" customHeight="1">
      <c r="A9" s="273" t="s">
        <v>104</v>
      </c>
      <c r="B9" s="273"/>
      <c r="C9" s="269"/>
      <c r="D9" s="270"/>
    </row>
    <row r="10" ht="30.75" customHeight="1" thickBot="1">
      <c r="D10" s="275" t="s">
        <v>35</v>
      </c>
    </row>
    <row r="11" spans="1:4" ht="35.25" customHeight="1" thickBot="1">
      <c r="A11" s="380" t="s">
        <v>71</v>
      </c>
      <c r="B11" s="381" t="s">
        <v>72</v>
      </c>
      <c r="C11" s="382" t="s">
        <v>73</v>
      </c>
      <c r="D11" s="383" t="s">
        <v>74</v>
      </c>
    </row>
    <row r="12" spans="1:4" s="287" customFormat="1" ht="12" customHeight="1" thickBot="1" thickTop="1">
      <c r="A12" s="384">
        <v>1</v>
      </c>
      <c r="B12" s="310">
        <v>2</v>
      </c>
      <c r="C12" s="310">
        <v>3</v>
      </c>
      <c r="D12" s="385">
        <v>4</v>
      </c>
    </row>
    <row r="13" spans="1:4" ht="32.25" thickTop="1">
      <c r="A13" s="386">
        <v>952</v>
      </c>
      <c r="B13" s="276" t="s">
        <v>116</v>
      </c>
      <c r="C13" s="622">
        <f>SUM(C16:C22)+C23</f>
        <v>30645380</v>
      </c>
      <c r="D13" s="387"/>
    </row>
    <row r="14" spans="1:4" ht="9.75" customHeight="1">
      <c r="A14" s="388"/>
      <c r="B14" s="277" t="s">
        <v>75</v>
      </c>
      <c r="C14" s="278"/>
      <c r="D14" s="387"/>
    </row>
    <row r="15" spans="1:4" ht="16.5">
      <c r="A15" s="388"/>
      <c r="B15" s="625" t="s">
        <v>239</v>
      </c>
      <c r="C15" s="626">
        <f>SUM(C16:C22)</f>
        <v>24254000</v>
      </c>
      <c r="D15" s="387"/>
    </row>
    <row r="16" spans="1:4" ht="14.25" customHeight="1">
      <c r="A16" s="388"/>
      <c r="B16" s="623" t="s">
        <v>76</v>
      </c>
      <c r="C16" s="624">
        <v>23000000</v>
      </c>
      <c r="D16" s="387"/>
    </row>
    <row r="17" spans="1:4" ht="3.75" customHeight="1" hidden="1">
      <c r="A17" s="388"/>
      <c r="B17" s="623"/>
      <c r="C17" s="624"/>
      <c r="D17" s="387"/>
    </row>
    <row r="18" spans="1:4" ht="25.5" customHeight="1" hidden="1">
      <c r="A18" s="388"/>
      <c r="B18" s="623" t="s">
        <v>77</v>
      </c>
      <c r="C18" s="624"/>
      <c r="D18" s="387"/>
    </row>
    <row r="19" spans="1:4" ht="18" customHeight="1" hidden="1">
      <c r="A19" s="388"/>
      <c r="B19" s="279" t="s">
        <v>78</v>
      </c>
      <c r="C19" s="280"/>
      <c r="D19" s="387"/>
    </row>
    <row r="20" spans="1:4" ht="13.5" customHeight="1">
      <c r="A20" s="388"/>
      <c r="B20" s="279" t="s">
        <v>90</v>
      </c>
      <c r="C20" s="280">
        <v>800000</v>
      </c>
      <c r="D20" s="387"/>
    </row>
    <row r="21" spans="1:4" ht="14.25" customHeight="1">
      <c r="A21" s="388"/>
      <c r="B21" s="279" t="s">
        <v>90</v>
      </c>
      <c r="C21" s="280">
        <v>420000</v>
      </c>
      <c r="D21" s="387"/>
    </row>
    <row r="22" spans="1:4" ht="15" customHeight="1">
      <c r="A22" s="388"/>
      <c r="B22" s="279" t="s">
        <v>90</v>
      </c>
      <c r="C22" s="280">
        <v>34000</v>
      </c>
      <c r="D22" s="387"/>
    </row>
    <row r="23" spans="1:4" ht="66">
      <c r="A23" s="388"/>
      <c r="B23" s="331" t="s">
        <v>241</v>
      </c>
      <c r="C23" s="330">
        <f>SUM(C24:C27)</f>
        <v>6391380</v>
      </c>
      <c r="D23" s="387"/>
    </row>
    <row r="24" spans="1:4" ht="14.25" customHeight="1">
      <c r="A24" s="388"/>
      <c r="B24" s="279" t="s">
        <v>166</v>
      </c>
      <c r="C24" s="280">
        <v>1045845</v>
      </c>
      <c r="D24" s="387"/>
    </row>
    <row r="25" spans="1:4" ht="14.25" customHeight="1">
      <c r="A25" s="388"/>
      <c r="B25" s="279" t="s">
        <v>245</v>
      </c>
      <c r="C25" s="280">
        <v>3459965</v>
      </c>
      <c r="D25" s="387"/>
    </row>
    <row r="26" spans="1:4" ht="14.25" customHeight="1">
      <c r="A26" s="388"/>
      <c r="B26" s="279" t="s">
        <v>244</v>
      </c>
      <c r="C26" s="280">
        <v>892606</v>
      </c>
      <c r="D26" s="387"/>
    </row>
    <row r="27" spans="1:4" ht="15" customHeight="1">
      <c r="A27" s="388"/>
      <c r="B27" s="279" t="s">
        <v>246</v>
      </c>
      <c r="C27" s="280">
        <v>992964</v>
      </c>
      <c r="D27" s="387"/>
    </row>
    <row r="28" spans="1:4" ht="15.75">
      <c r="A28" s="386">
        <v>955</v>
      </c>
      <c r="B28" s="281" t="s">
        <v>79</v>
      </c>
      <c r="C28" s="282">
        <f>32657810+85000-180000+2745</f>
        <v>32565555</v>
      </c>
      <c r="D28" s="390"/>
    </row>
    <row r="29" spans="1:4" ht="16.5" customHeight="1">
      <c r="A29" s="388"/>
      <c r="B29" s="283"/>
      <c r="C29" s="284"/>
      <c r="D29" s="389"/>
    </row>
    <row r="30" spans="1:4" ht="15.75">
      <c r="A30" s="386">
        <v>992</v>
      </c>
      <c r="B30" s="285" t="s">
        <v>80</v>
      </c>
      <c r="C30" s="286"/>
      <c r="D30" s="391">
        <f>SUM(D32:D37)</f>
        <v>21183325</v>
      </c>
    </row>
    <row r="31" spans="1:4" ht="15.75">
      <c r="A31" s="388"/>
      <c r="B31" s="277" t="s">
        <v>75</v>
      </c>
      <c r="C31" s="286"/>
      <c r="D31" s="392"/>
    </row>
    <row r="32" spans="1:4" s="287" customFormat="1" ht="12.75">
      <c r="A32" s="393"/>
      <c r="B32" s="279" t="s">
        <v>81</v>
      </c>
      <c r="C32" s="324"/>
      <c r="D32" s="394">
        <v>1524800</v>
      </c>
    </row>
    <row r="33" spans="1:4" s="287" customFormat="1" ht="12.75">
      <c r="A33" s="393"/>
      <c r="B33" s="279" t="s">
        <v>82</v>
      </c>
      <c r="C33" s="324"/>
      <c r="D33" s="394">
        <v>9295500</v>
      </c>
    </row>
    <row r="34" spans="1:4" s="287" customFormat="1" ht="12.75">
      <c r="A34" s="393"/>
      <c r="B34" s="288" t="s">
        <v>83</v>
      </c>
      <c r="C34" s="280"/>
      <c r="D34" s="395">
        <v>600000</v>
      </c>
    </row>
    <row r="35" spans="1:4" s="287" customFormat="1" ht="12.75">
      <c r="A35" s="393"/>
      <c r="B35" s="288" t="s">
        <v>84</v>
      </c>
      <c r="C35" s="280"/>
      <c r="D35" s="395">
        <v>1392900</v>
      </c>
    </row>
    <row r="36" spans="1:4" s="287" customFormat="1" ht="38.25">
      <c r="A36" s="393"/>
      <c r="B36" s="279" t="s">
        <v>243</v>
      </c>
      <c r="C36" s="280"/>
      <c r="D36" s="395">
        <v>1978745</v>
      </c>
    </row>
    <row r="37" spans="1:4" s="287" customFormat="1" ht="39" thickBot="1">
      <c r="A37" s="393"/>
      <c r="B37" s="279" t="s">
        <v>242</v>
      </c>
      <c r="C37" s="280"/>
      <c r="D37" s="395">
        <v>6391380</v>
      </c>
    </row>
    <row r="38" spans="1:4" ht="18.75" thickBot="1" thickTop="1">
      <c r="A38" s="396"/>
      <c r="B38" s="289" t="s">
        <v>85</v>
      </c>
      <c r="C38" s="290">
        <f>C13+C28</f>
        <v>63210935</v>
      </c>
      <c r="D38" s="397">
        <f>D30</f>
        <v>21183325</v>
      </c>
    </row>
    <row r="39" spans="1:4" ht="19.5" thickBot="1" thickTop="1">
      <c r="A39" s="396"/>
      <c r="B39" s="289" t="s">
        <v>86</v>
      </c>
      <c r="C39" s="291">
        <f>D38-C38</f>
        <v>-42027610</v>
      </c>
      <c r="D39" s="398"/>
    </row>
    <row r="40" spans="1:4" ht="16.5" thickTop="1">
      <c r="A40" s="292"/>
      <c r="B40" s="293"/>
      <c r="C40" s="294"/>
      <c r="D40" s="294"/>
    </row>
    <row r="41" spans="1:4" ht="15.75">
      <c r="A41" s="292"/>
      <c r="B41" s="293"/>
      <c r="C41" s="294"/>
      <c r="D41" s="294"/>
    </row>
    <row r="42" spans="1:4" ht="15.75">
      <c r="A42" s="292"/>
      <c r="B42" s="293"/>
      <c r="C42" s="294"/>
      <c r="D42" s="294"/>
    </row>
    <row r="43" spans="1:4" ht="15.75">
      <c r="A43" s="292"/>
      <c r="B43" s="293"/>
      <c r="C43" s="294"/>
      <c r="D43" s="294"/>
    </row>
    <row r="44" spans="1:4" ht="15.75">
      <c r="A44" s="292"/>
      <c r="B44" s="293"/>
      <c r="C44" s="294"/>
      <c r="D44" s="294"/>
    </row>
    <row r="45" spans="1:4" ht="15.75">
      <c r="A45" s="292"/>
      <c r="B45" s="293"/>
      <c r="C45" s="294"/>
      <c r="D45" s="294"/>
    </row>
    <row r="46" spans="1:4" ht="12.75">
      <c r="A46" s="292"/>
      <c r="B46" s="292"/>
      <c r="C46" s="295"/>
      <c r="D46" s="295"/>
    </row>
    <row r="47" spans="1:4" ht="12.75">
      <c r="A47" s="292"/>
      <c r="B47" s="292"/>
      <c r="C47" s="295"/>
      <c r="D47" s="295"/>
    </row>
    <row r="48" spans="1:4" ht="12.75">
      <c r="A48" s="292"/>
      <c r="B48" s="292"/>
      <c r="C48" s="295"/>
      <c r="D48" s="295"/>
    </row>
    <row r="49" spans="3:4" ht="12.75">
      <c r="C49" s="296"/>
      <c r="D49" s="296"/>
    </row>
    <row r="50" spans="3:4" ht="12.75">
      <c r="C50" s="296"/>
      <c r="D50" s="296"/>
    </row>
    <row r="51" spans="3:4" ht="12.75">
      <c r="C51" s="296"/>
      <c r="D51" s="296"/>
    </row>
    <row r="52" spans="3:4" ht="12.75">
      <c r="C52" s="296"/>
      <c r="D52" s="296"/>
    </row>
    <row r="53" spans="3:4" ht="12.75">
      <c r="C53" s="296"/>
      <c r="D53" s="296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C3" sqref="C3"/>
    </sheetView>
  </sheetViews>
  <sheetFormatPr defaultColWidth="9.00390625" defaultRowHeight="12.75"/>
  <cols>
    <col min="1" max="1" width="1.25" style="644" customWidth="1"/>
    <col min="2" max="2" width="8.25390625" style="644" customWidth="1"/>
    <col min="3" max="3" width="47.375" style="644" customWidth="1"/>
    <col min="4" max="4" width="15.25390625" style="644" customWidth="1"/>
    <col min="5" max="5" width="15.75390625" style="644" customWidth="1"/>
    <col min="6" max="6" width="2.00390625" style="644" customWidth="1"/>
    <col min="7" max="16384" width="9.125" style="644" customWidth="1"/>
  </cols>
  <sheetData>
    <row r="1" ht="12.75">
      <c r="C1" s="268" t="s">
        <v>213</v>
      </c>
    </row>
    <row r="2" ht="12.75">
      <c r="C2" s="268" t="s">
        <v>260</v>
      </c>
    </row>
    <row r="3" ht="12.75">
      <c r="C3" s="268" t="s">
        <v>197</v>
      </c>
    </row>
    <row r="4" ht="12.75">
      <c r="C4" s="268" t="s">
        <v>212</v>
      </c>
    </row>
    <row r="5" ht="36.75" customHeight="1"/>
    <row r="6" spans="2:6" ht="20.25" customHeight="1">
      <c r="B6" s="645" t="s">
        <v>248</v>
      </c>
      <c r="C6" s="646"/>
      <c r="D6" s="646"/>
      <c r="E6" s="646"/>
      <c r="F6" s="646"/>
    </row>
    <row r="7" spans="2:6" ht="20.25" customHeight="1">
      <c r="B7" s="645" t="s">
        <v>249</v>
      </c>
      <c r="C7" s="646"/>
      <c r="D7" s="646"/>
      <c r="E7" s="646"/>
      <c r="F7" s="646"/>
    </row>
    <row r="8" spans="2:6" ht="18" customHeight="1">
      <c r="B8" s="645"/>
      <c r="C8" s="647" t="s">
        <v>198</v>
      </c>
      <c r="D8" s="646"/>
      <c r="E8" s="646"/>
      <c r="F8" s="646"/>
    </row>
    <row r="9" spans="2:5" ht="33.75" customHeight="1" thickBot="1">
      <c r="B9" s="648"/>
      <c r="C9" s="649"/>
      <c r="D9" s="650" t="s">
        <v>35</v>
      </c>
      <c r="E9" s="650"/>
    </row>
    <row r="10" spans="2:4" s="654" customFormat="1" ht="50.25" customHeight="1" thickTop="1">
      <c r="B10" s="651" t="s">
        <v>199</v>
      </c>
      <c r="C10" s="652" t="s">
        <v>72</v>
      </c>
      <c r="D10" s="653" t="s">
        <v>200</v>
      </c>
    </row>
    <row r="11" spans="2:4" s="287" customFormat="1" ht="10.5" customHeight="1">
      <c r="B11" s="655">
        <v>1</v>
      </c>
      <c r="C11" s="656">
        <v>2</v>
      </c>
      <c r="D11" s="657">
        <v>4</v>
      </c>
    </row>
    <row r="12" spans="2:4" s="287" customFormat="1" ht="24" customHeight="1" thickBot="1">
      <c r="B12" s="658" t="s">
        <v>201</v>
      </c>
      <c r="C12" s="659" t="s">
        <v>202</v>
      </c>
      <c r="D12" s="676">
        <v>0</v>
      </c>
    </row>
    <row r="13" spans="2:4" s="647" customFormat="1" ht="26.25" customHeight="1" thickBot="1" thickTop="1">
      <c r="B13" s="660" t="s">
        <v>203</v>
      </c>
      <c r="C13" s="661" t="s">
        <v>204</v>
      </c>
      <c r="D13" s="677">
        <f>D14</f>
        <v>5000</v>
      </c>
    </row>
    <row r="14" spans="2:4" ht="27.75" customHeight="1" thickBot="1" thickTop="1">
      <c r="B14" s="662">
        <v>852</v>
      </c>
      <c r="C14" s="663" t="s">
        <v>27</v>
      </c>
      <c r="D14" s="678">
        <f>D15</f>
        <v>5000</v>
      </c>
    </row>
    <row r="15" spans="2:4" ht="25.5" customHeight="1" thickTop="1">
      <c r="B15" s="664">
        <v>85203</v>
      </c>
      <c r="C15" s="665" t="s">
        <v>205</v>
      </c>
      <c r="D15" s="679">
        <f>D16</f>
        <v>5000</v>
      </c>
    </row>
    <row r="16" spans="2:4" s="667" customFormat="1" ht="37.5" customHeight="1" thickBot="1">
      <c r="B16" s="666" t="s">
        <v>206</v>
      </c>
      <c r="C16" s="342" t="s">
        <v>207</v>
      </c>
      <c r="D16" s="680">
        <v>5000</v>
      </c>
    </row>
    <row r="17" spans="2:4" s="647" customFormat="1" ht="30.75" customHeight="1" thickBot="1" thickTop="1">
      <c r="B17" s="668" t="s">
        <v>208</v>
      </c>
      <c r="C17" s="669" t="s">
        <v>209</v>
      </c>
      <c r="D17" s="677">
        <f>D18</f>
        <v>5000</v>
      </c>
    </row>
    <row r="18" spans="2:4" ht="27" customHeight="1" thickBot="1" thickTop="1">
      <c r="B18" s="662">
        <v>852</v>
      </c>
      <c r="C18" s="663" t="s">
        <v>27</v>
      </c>
      <c r="D18" s="678">
        <f>D19</f>
        <v>5000</v>
      </c>
    </row>
    <row r="19" spans="2:4" ht="25.5" customHeight="1" thickTop="1">
      <c r="B19" s="664">
        <v>85203</v>
      </c>
      <c r="C19" s="665" t="s">
        <v>205</v>
      </c>
      <c r="D19" s="679">
        <f>D20</f>
        <v>5000</v>
      </c>
    </row>
    <row r="20" spans="2:4" s="667" customFormat="1" ht="27" customHeight="1" thickBot="1">
      <c r="B20" s="670" t="s">
        <v>18</v>
      </c>
      <c r="C20" s="671" t="s">
        <v>19</v>
      </c>
      <c r="D20" s="680">
        <v>5000</v>
      </c>
    </row>
    <row r="21" spans="2:4" s="675" customFormat="1" ht="28.5" customHeight="1" thickBot="1" thickTop="1">
      <c r="B21" s="672" t="s">
        <v>210</v>
      </c>
      <c r="C21" s="673" t="s">
        <v>211</v>
      </c>
      <c r="D21" s="674">
        <f>D12+D13-D17</f>
        <v>0</v>
      </c>
    </row>
    <row r="22" ht="13.5" thickTop="1"/>
  </sheetData>
  <printOptions horizontalCentered="1"/>
  <pageMargins left="0" right="0" top="0.8267716535433072" bottom="0.4330708661417323" header="0.5118110236220472" footer="0.5118110236220472"/>
  <pageSetup firstPageNumber="1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4"/>
  <sheetViews>
    <sheetView workbookViewId="0" topLeftCell="A1">
      <selection activeCell="C3" sqref="C3"/>
    </sheetView>
  </sheetViews>
  <sheetFormatPr defaultColWidth="9.00390625" defaultRowHeight="12.75"/>
  <cols>
    <col min="1" max="1" width="7.75390625" style="681" customWidth="1"/>
    <col min="2" max="2" width="44.625" style="287" customWidth="1"/>
    <col min="3" max="5" width="11.75390625" style="682" customWidth="1"/>
    <col min="6" max="16384" width="10.00390625" style="287" customWidth="1"/>
  </cols>
  <sheetData>
    <row r="1" spans="3:5" ht="12.75" customHeight="1">
      <c r="C1" s="267" t="s">
        <v>250</v>
      </c>
      <c r="D1" s="267"/>
      <c r="E1" s="287"/>
    </row>
    <row r="2" spans="3:5" ht="12.75" customHeight="1">
      <c r="C2" s="267" t="s">
        <v>261</v>
      </c>
      <c r="D2" s="267"/>
      <c r="E2" s="287"/>
    </row>
    <row r="3" spans="2:5" ht="12.75" customHeight="1">
      <c r="B3" s="271"/>
      <c r="C3" s="267" t="s">
        <v>214</v>
      </c>
      <c r="D3" s="267"/>
      <c r="E3" s="287"/>
    </row>
    <row r="4" spans="3:5" ht="12.75" customHeight="1">
      <c r="C4" s="267" t="s">
        <v>251</v>
      </c>
      <c r="D4" s="267"/>
      <c r="E4" s="287"/>
    </row>
    <row r="5" ht="12.75" customHeight="1" hidden="1"/>
    <row r="6" ht="14.25" customHeight="1"/>
    <row r="7" spans="1:5" s="675" customFormat="1" ht="17.25" customHeight="1">
      <c r="A7" s="683"/>
      <c r="B7" s="645" t="s">
        <v>252</v>
      </c>
      <c r="C7" s="684"/>
      <c r="D7" s="684"/>
      <c r="E7" s="684"/>
    </row>
    <row r="8" spans="1:5" s="675" customFormat="1" ht="17.25" customHeight="1">
      <c r="A8" s="683"/>
      <c r="B8" s="675" t="s">
        <v>253</v>
      </c>
      <c r="C8" s="684"/>
      <c r="D8" s="684"/>
      <c r="E8" s="684"/>
    </row>
    <row r="9" spans="1:5" s="675" customFormat="1" ht="17.25" customHeight="1">
      <c r="A9" s="683"/>
      <c r="B9" s="645" t="s">
        <v>254</v>
      </c>
      <c r="C9" s="684"/>
      <c r="D9" s="684"/>
      <c r="E9" s="684"/>
    </row>
    <row r="10" spans="1:5" s="675" customFormat="1" ht="17.25" customHeight="1">
      <c r="A10" s="683"/>
      <c r="B10" s="645" t="s">
        <v>255</v>
      </c>
      <c r="C10" s="684"/>
      <c r="D10" s="684"/>
      <c r="E10" s="684"/>
    </row>
    <row r="11" spans="1:5" s="675" customFormat="1" ht="17.25" customHeight="1" hidden="1">
      <c r="A11" s="683"/>
      <c r="B11" s="272"/>
      <c r="C11" s="684"/>
      <c r="D11" s="684"/>
      <c r="E11" s="684"/>
    </row>
    <row r="12" spans="1:5" ht="22.5" customHeight="1" thickBot="1">
      <c r="A12" s="685"/>
      <c r="B12" s="686"/>
      <c r="C12" s="687"/>
      <c r="D12" s="688"/>
      <c r="E12" s="688" t="s">
        <v>35</v>
      </c>
    </row>
    <row r="13" spans="1:5" s="693" customFormat="1" ht="42.75" customHeight="1" thickTop="1">
      <c r="A13" s="689" t="s">
        <v>215</v>
      </c>
      <c r="B13" s="652" t="s">
        <v>72</v>
      </c>
      <c r="C13" s="690" t="s">
        <v>216</v>
      </c>
      <c r="D13" s="691" t="s">
        <v>217</v>
      </c>
      <c r="E13" s="692" t="s">
        <v>218</v>
      </c>
    </row>
    <row r="14" spans="1:5" s="699" customFormat="1" ht="12.75" customHeight="1">
      <c r="A14" s="694">
        <v>1</v>
      </c>
      <c r="B14" s="695">
        <v>2</v>
      </c>
      <c r="C14" s="696">
        <v>3</v>
      </c>
      <c r="D14" s="697">
        <v>4</v>
      </c>
      <c r="E14" s="698">
        <v>5</v>
      </c>
    </row>
    <row r="15" spans="1:5" s="705" customFormat="1" ht="21" customHeight="1">
      <c r="A15" s="700">
        <v>710</v>
      </c>
      <c r="B15" s="701" t="s">
        <v>184</v>
      </c>
      <c r="C15" s="702"/>
      <c r="D15" s="703"/>
      <c r="E15" s="704"/>
    </row>
    <row r="16" spans="1:5" s="711" customFormat="1" ht="30" customHeight="1" thickBot="1">
      <c r="A16" s="706">
        <v>71030</v>
      </c>
      <c r="B16" s="707" t="s">
        <v>219</v>
      </c>
      <c r="C16" s="708"/>
      <c r="D16" s="709"/>
      <c r="E16" s="710"/>
    </row>
    <row r="17" spans="1:5" s="716" customFormat="1" ht="35.25" customHeight="1" thickBot="1" thickTop="1">
      <c r="A17" s="712" t="s">
        <v>201</v>
      </c>
      <c r="B17" s="673" t="s">
        <v>220</v>
      </c>
      <c r="C17" s="713">
        <f>C18+C19-C20</f>
        <v>1159127</v>
      </c>
      <c r="D17" s="714"/>
      <c r="E17" s="715">
        <f>E18+E19-E20</f>
        <v>1159127</v>
      </c>
    </row>
    <row r="18" spans="1:7" ht="15.75" customHeight="1" thickTop="1">
      <c r="A18" s="717"/>
      <c r="B18" s="718" t="s">
        <v>221</v>
      </c>
      <c r="C18" s="719">
        <v>1155381</v>
      </c>
      <c r="D18" s="720"/>
      <c r="E18" s="721">
        <f>C18+D18</f>
        <v>1155381</v>
      </c>
      <c r="G18" s="722"/>
    </row>
    <row r="19" spans="1:5" ht="15.75" customHeight="1">
      <c r="A19" s="717"/>
      <c r="B19" s="718" t="s">
        <v>222</v>
      </c>
      <c r="C19" s="719">
        <v>44532</v>
      </c>
      <c r="D19" s="720"/>
      <c r="E19" s="721">
        <f>C19+D19</f>
        <v>44532</v>
      </c>
    </row>
    <row r="20" spans="1:5" ht="15.75" customHeight="1" thickBot="1">
      <c r="A20" s="717"/>
      <c r="B20" s="718" t="s">
        <v>223</v>
      </c>
      <c r="C20" s="719">
        <v>40786</v>
      </c>
      <c r="D20" s="720"/>
      <c r="E20" s="721">
        <f>C20+D20</f>
        <v>40786</v>
      </c>
    </row>
    <row r="21" spans="1:5" s="716" customFormat="1" ht="21" customHeight="1" thickBot="1" thickTop="1">
      <c r="A21" s="712" t="s">
        <v>203</v>
      </c>
      <c r="B21" s="673" t="s">
        <v>224</v>
      </c>
      <c r="C21" s="713">
        <f>SUM(C22:C24)</f>
        <v>400000</v>
      </c>
      <c r="D21" s="714"/>
      <c r="E21" s="715">
        <f>SUM(E22:E24)</f>
        <v>400000</v>
      </c>
    </row>
    <row r="22" spans="1:5" s="711" customFormat="1" ht="32.25" customHeight="1" hidden="1">
      <c r="A22" s="723" t="s">
        <v>225</v>
      </c>
      <c r="B22" s="724" t="s">
        <v>226</v>
      </c>
      <c r="C22" s="719">
        <v>0</v>
      </c>
      <c r="D22" s="720">
        <v>0</v>
      </c>
      <c r="E22" s="721">
        <v>0</v>
      </c>
    </row>
    <row r="23" spans="1:5" ht="19.5" customHeight="1" thickTop="1">
      <c r="A23" s="723" t="s">
        <v>227</v>
      </c>
      <c r="B23" s="718" t="s">
        <v>228</v>
      </c>
      <c r="C23" s="719">
        <v>360000</v>
      </c>
      <c r="D23" s="720"/>
      <c r="E23" s="721">
        <f>C23+D23</f>
        <v>360000</v>
      </c>
    </row>
    <row r="24" spans="1:5" ht="19.5" customHeight="1" thickBot="1">
      <c r="A24" s="723" t="s">
        <v>139</v>
      </c>
      <c r="B24" s="718" t="s">
        <v>119</v>
      </c>
      <c r="C24" s="719">
        <v>40000</v>
      </c>
      <c r="D24" s="720"/>
      <c r="E24" s="721">
        <f>C24+D24</f>
        <v>40000</v>
      </c>
    </row>
    <row r="25" spans="1:5" s="725" customFormat="1" ht="21.75" customHeight="1" thickBot="1" thickTop="1">
      <c r="A25" s="712" t="s">
        <v>208</v>
      </c>
      <c r="B25" s="673" t="s">
        <v>204</v>
      </c>
      <c r="C25" s="713">
        <f>SUM(C21+C17)</f>
        <v>1559127</v>
      </c>
      <c r="D25" s="714"/>
      <c r="E25" s="715">
        <f>SUM(E21+E17)</f>
        <v>1559127</v>
      </c>
    </row>
    <row r="26" spans="1:5" s="675" customFormat="1" ht="21.75" customHeight="1" thickBot="1" thickTop="1">
      <c r="A26" s="712" t="s">
        <v>210</v>
      </c>
      <c r="B26" s="673" t="s">
        <v>209</v>
      </c>
      <c r="C26" s="713">
        <f>SUM(C27+C34)</f>
        <v>1119400</v>
      </c>
      <c r="D26" s="714">
        <f>SUM(D27+D34)</f>
        <v>-3500</v>
      </c>
      <c r="E26" s="715">
        <f>SUM(E27+E34)</f>
        <v>1115900</v>
      </c>
    </row>
    <row r="27" spans="1:5" s="729" customFormat="1" ht="18" customHeight="1" thickTop="1">
      <c r="A27" s="726"/>
      <c r="B27" s="276" t="s">
        <v>229</v>
      </c>
      <c r="C27" s="727">
        <f>SUM(C28:C33)</f>
        <v>1049400</v>
      </c>
      <c r="D27" s="282">
        <f>SUM(D28:D33)</f>
        <v>-3500</v>
      </c>
      <c r="E27" s="728">
        <f>SUM(E28:E33)</f>
        <v>1045900</v>
      </c>
    </row>
    <row r="28" spans="1:5" ht="19.5" customHeight="1">
      <c r="A28" s="717">
        <v>2960</v>
      </c>
      <c r="B28" s="718" t="s">
        <v>230</v>
      </c>
      <c r="C28" s="719">
        <f>C21*20%</f>
        <v>80000</v>
      </c>
      <c r="D28" s="720"/>
      <c r="E28" s="721">
        <f aca="true" t="shared" si="0" ref="E28:E33">C28+D28</f>
        <v>80000</v>
      </c>
    </row>
    <row r="29" spans="1:5" ht="19.5" customHeight="1">
      <c r="A29" s="717">
        <v>4110</v>
      </c>
      <c r="B29" s="718" t="s">
        <v>17</v>
      </c>
      <c r="C29" s="719">
        <v>1000</v>
      </c>
      <c r="D29" s="720">
        <v>1000</v>
      </c>
      <c r="E29" s="721">
        <f t="shared" si="0"/>
        <v>2000</v>
      </c>
    </row>
    <row r="30" spans="1:5" ht="19.5" customHeight="1">
      <c r="A30" s="717">
        <v>4120</v>
      </c>
      <c r="B30" s="718" t="s">
        <v>231</v>
      </c>
      <c r="C30" s="719">
        <v>1000</v>
      </c>
      <c r="D30" s="720">
        <v>-500</v>
      </c>
      <c r="E30" s="721">
        <f t="shared" si="0"/>
        <v>500</v>
      </c>
    </row>
    <row r="31" spans="1:5" ht="19.5" customHeight="1">
      <c r="A31" s="717">
        <v>4210</v>
      </c>
      <c r="B31" s="718" t="s">
        <v>232</v>
      </c>
      <c r="C31" s="719">
        <v>9400</v>
      </c>
      <c r="D31" s="720">
        <v>-7000</v>
      </c>
      <c r="E31" s="721">
        <f t="shared" si="0"/>
        <v>2400</v>
      </c>
    </row>
    <row r="32" spans="1:5" ht="19.5" customHeight="1">
      <c r="A32" s="717">
        <v>4300</v>
      </c>
      <c r="B32" s="718" t="s">
        <v>233</v>
      </c>
      <c r="C32" s="719">
        <v>950000</v>
      </c>
      <c r="D32" s="720"/>
      <c r="E32" s="721">
        <f t="shared" si="0"/>
        <v>950000</v>
      </c>
    </row>
    <row r="33" spans="1:5" ht="19.5" customHeight="1">
      <c r="A33" s="717">
        <v>4170</v>
      </c>
      <c r="B33" s="718" t="s">
        <v>234</v>
      </c>
      <c r="C33" s="719">
        <v>8000</v>
      </c>
      <c r="D33" s="720">
        <v>3000</v>
      </c>
      <c r="E33" s="721">
        <f t="shared" si="0"/>
        <v>11000</v>
      </c>
    </row>
    <row r="34" spans="1:5" s="730" customFormat="1" ht="18" customHeight="1">
      <c r="A34" s="726"/>
      <c r="B34" s="276" t="s">
        <v>235</v>
      </c>
      <c r="C34" s="727">
        <f>C35</f>
        <v>70000</v>
      </c>
      <c r="D34" s="282"/>
      <c r="E34" s="728">
        <f>E35</f>
        <v>70000</v>
      </c>
    </row>
    <row r="35" spans="1:5" s="736" customFormat="1" ht="33.75" customHeight="1" thickBot="1">
      <c r="A35" s="731">
        <v>6120</v>
      </c>
      <c r="B35" s="732" t="s">
        <v>236</v>
      </c>
      <c r="C35" s="733">
        <v>70000</v>
      </c>
      <c r="D35" s="734"/>
      <c r="E35" s="735">
        <f>C35+D35</f>
        <v>70000</v>
      </c>
    </row>
    <row r="36" spans="1:5" s="736" customFormat="1" ht="36.75" customHeight="1" thickBot="1" thickTop="1">
      <c r="A36" s="712" t="s">
        <v>237</v>
      </c>
      <c r="B36" s="737" t="s">
        <v>238</v>
      </c>
      <c r="C36" s="738">
        <f>C25-C26</f>
        <v>439727</v>
      </c>
      <c r="D36" s="739"/>
      <c r="E36" s="740">
        <f>E25-E26</f>
        <v>443227</v>
      </c>
    </row>
    <row r="37" ht="16.5" thickTop="1">
      <c r="E37" s="741"/>
    </row>
    <row r="38" ht="15.75">
      <c r="E38" s="741"/>
    </row>
    <row r="39" ht="15.75">
      <c r="E39" s="741"/>
    </row>
    <row r="40" ht="15.75">
      <c r="E40" s="741"/>
    </row>
    <row r="41" ht="15.75">
      <c r="E41" s="741"/>
    </row>
    <row r="42" ht="15.75">
      <c r="E42" s="741"/>
    </row>
    <row r="43" ht="15.75">
      <c r="E43" s="741"/>
    </row>
    <row r="44" ht="15.75">
      <c r="E44" s="741"/>
    </row>
    <row r="45" ht="15.75">
      <c r="E45" s="741"/>
    </row>
    <row r="46" ht="15.75">
      <c r="E46" s="741"/>
    </row>
    <row r="47" ht="15.75">
      <c r="E47" s="741"/>
    </row>
    <row r="48" ht="15.75">
      <c r="E48" s="741"/>
    </row>
    <row r="49" ht="15.75">
      <c r="E49" s="741"/>
    </row>
    <row r="50" ht="15.75">
      <c r="E50" s="741"/>
    </row>
    <row r="51" ht="15.75">
      <c r="E51" s="741"/>
    </row>
    <row r="52" ht="15.75">
      <c r="E52" s="741"/>
    </row>
    <row r="53" ht="15.75">
      <c r="E53" s="741"/>
    </row>
    <row r="54" ht="15.75">
      <c r="E54" s="741"/>
    </row>
    <row r="55" ht="15.75">
      <c r="E55" s="741"/>
    </row>
    <row r="56" ht="15.75">
      <c r="E56" s="741"/>
    </row>
    <row r="57" ht="15.75">
      <c r="E57" s="741"/>
    </row>
    <row r="58" ht="15.75">
      <c r="E58" s="741"/>
    </row>
    <row r="59" ht="15.75">
      <c r="E59" s="741"/>
    </row>
    <row r="60" ht="15.75">
      <c r="E60" s="741"/>
    </row>
    <row r="61" ht="15.75">
      <c r="E61" s="741"/>
    </row>
    <row r="62" ht="15.75">
      <c r="E62" s="741"/>
    </row>
    <row r="63" ht="15.75">
      <c r="E63" s="741"/>
    </row>
    <row r="64" ht="15.75">
      <c r="E64" s="741"/>
    </row>
    <row r="65" ht="15.75">
      <c r="E65" s="741"/>
    </row>
    <row r="66" ht="15.75">
      <c r="E66" s="741"/>
    </row>
    <row r="67" ht="15.75">
      <c r="E67" s="741"/>
    </row>
    <row r="68" ht="15.75">
      <c r="E68" s="741"/>
    </row>
    <row r="69" ht="15.75">
      <c r="E69" s="741"/>
    </row>
    <row r="70" ht="15.75">
      <c r="E70" s="741"/>
    </row>
    <row r="71" ht="15.75">
      <c r="E71" s="741"/>
    </row>
    <row r="72" ht="15.75">
      <c r="E72" s="741"/>
    </row>
    <row r="73" ht="15.75">
      <c r="E73" s="741"/>
    </row>
    <row r="74" ht="15.75">
      <c r="E74" s="741"/>
    </row>
    <row r="75" ht="15.75">
      <c r="E75" s="741"/>
    </row>
    <row r="76" ht="15.75">
      <c r="E76" s="741"/>
    </row>
    <row r="77" ht="15.75">
      <c r="E77" s="741"/>
    </row>
    <row r="78" ht="15.75">
      <c r="E78" s="741"/>
    </row>
    <row r="79" ht="15.75">
      <c r="E79" s="741"/>
    </row>
    <row r="80" ht="15.75">
      <c r="E80" s="741"/>
    </row>
    <row r="81" ht="15.75">
      <c r="E81" s="741"/>
    </row>
    <row r="82" ht="15.75">
      <c r="E82" s="741"/>
    </row>
    <row r="83" ht="15.75">
      <c r="E83" s="741"/>
    </row>
    <row r="84" ht="15.75">
      <c r="E84" s="741"/>
    </row>
    <row r="85" ht="15.75">
      <c r="E85" s="741"/>
    </row>
    <row r="86" ht="15.75">
      <c r="E86" s="741"/>
    </row>
    <row r="87" ht="15.75">
      <c r="E87" s="741"/>
    </row>
    <row r="88" ht="15.75">
      <c r="E88" s="741"/>
    </row>
    <row r="89" ht="15.75">
      <c r="E89" s="741"/>
    </row>
    <row r="90" ht="15.75">
      <c r="E90" s="741"/>
    </row>
    <row r="91" ht="15.75">
      <c r="E91" s="741"/>
    </row>
    <row r="92" ht="15.75">
      <c r="E92" s="741"/>
    </row>
    <row r="93" ht="15.75">
      <c r="E93" s="741"/>
    </row>
    <row r="94" ht="15.75">
      <c r="E94" s="741"/>
    </row>
    <row r="95" ht="15.75">
      <c r="E95" s="741"/>
    </row>
    <row r="96" ht="15.75">
      <c r="E96" s="741"/>
    </row>
    <row r="97" ht="15.75">
      <c r="E97" s="741"/>
    </row>
    <row r="98" ht="15.75">
      <c r="E98" s="741"/>
    </row>
    <row r="99" ht="15.75">
      <c r="E99" s="741"/>
    </row>
    <row r="100" ht="15.75">
      <c r="E100" s="741"/>
    </row>
    <row r="101" ht="15.75">
      <c r="E101" s="741"/>
    </row>
    <row r="102" ht="15.75">
      <c r="E102" s="741"/>
    </row>
    <row r="103" ht="15.75">
      <c r="E103" s="741"/>
    </row>
    <row r="104" ht="15.75">
      <c r="E104" s="741"/>
    </row>
    <row r="105" ht="15.75">
      <c r="E105" s="741"/>
    </row>
    <row r="106" ht="15.75">
      <c r="E106" s="741"/>
    </row>
    <row r="107" ht="15.75">
      <c r="E107" s="741"/>
    </row>
    <row r="108" ht="15.75">
      <c r="E108" s="741"/>
    </row>
    <row r="109" ht="15.75">
      <c r="E109" s="741"/>
    </row>
    <row r="110" ht="15.75">
      <c r="E110" s="741"/>
    </row>
    <row r="111" ht="15.75">
      <c r="E111" s="741"/>
    </row>
    <row r="112" ht="15.75">
      <c r="E112" s="741"/>
    </row>
    <row r="113" ht="15.75">
      <c r="E113" s="741"/>
    </row>
    <row r="114" ht="15.75">
      <c r="E114" s="741"/>
    </row>
    <row r="115" ht="15.75">
      <c r="E115" s="741"/>
    </row>
    <row r="116" ht="15.75">
      <c r="E116" s="741"/>
    </row>
    <row r="117" ht="15.75">
      <c r="E117" s="741"/>
    </row>
    <row r="118" ht="15.75">
      <c r="E118" s="741"/>
    </row>
    <row r="119" ht="15.75">
      <c r="E119" s="741"/>
    </row>
    <row r="120" ht="15.75">
      <c r="E120" s="741"/>
    </row>
    <row r="121" ht="15.75">
      <c r="E121" s="741"/>
    </row>
    <row r="122" ht="15.75">
      <c r="E122" s="741"/>
    </row>
    <row r="123" ht="15.75">
      <c r="E123" s="741"/>
    </row>
    <row r="124" ht="15.75">
      <c r="E124" s="741"/>
    </row>
    <row r="125" ht="15.75">
      <c r="E125" s="741"/>
    </row>
    <row r="126" ht="15.75">
      <c r="E126" s="741"/>
    </row>
    <row r="127" ht="15.75">
      <c r="E127" s="741"/>
    </row>
    <row r="128" ht="15.75">
      <c r="E128" s="741"/>
    </row>
    <row r="129" ht="15.75">
      <c r="E129" s="741"/>
    </row>
    <row r="130" ht="15.75">
      <c r="E130" s="741"/>
    </row>
    <row r="131" ht="15.75">
      <c r="E131" s="741"/>
    </row>
    <row r="132" ht="15.75">
      <c r="E132" s="741"/>
    </row>
    <row r="133" ht="15.75">
      <c r="E133" s="741"/>
    </row>
    <row r="134" ht="15.75">
      <c r="E134" s="741"/>
    </row>
    <row r="135" ht="15.75">
      <c r="E135" s="741"/>
    </row>
    <row r="136" ht="15.75">
      <c r="E136" s="741"/>
    </row>
    <row r="137" ht="15.75">
      <c r="E137" s="741"/>
    </row>
    <row r="138" ht="15.75">
      <c r="E138" s="741"/>
    </row>
    <row r="139" ht="15.75">
      <c r="E139" s="741"/>
    </row>
    <row r="140" ht="15.75">
      <c r="E140" s="741"/>
    </row>
    <row r="141" ht="15.75">
      <c r="E141" s="741"/>
    </row>
    <row r="142" ht="15.75">
      <c r="E142" s="741"/>
    </row>
    <row r="143" ht="15.75">
      <c r="E143" s="741"/>
    </row>
    <row r="144" ht="15.75">
      <c r="E144" s="741"/>
    </row>
    <row r="145" ht="15.75">
      <c r="E145" s="741"/>
    </row>
    <row r="146" ht="15.75">
      <c r="E146" s="741"/>
    </row>
    <row r="147" ht="15.75">
      <c r="E147" s="741"/>
    </row>
    <row r="148" ht="15.75">
      <c r="E148" s="741"/>
    </row>
    <row r="149" ht="15.75">
      <c r="E149" s="741"/>
    </row>
    <row r="150" ht="15.75">
      <c r="E150" s="741"/>
    </row>
    <row r="151" ht="15.75">
      <c r="E151" s="741"/>
    </row>
    <row r="152" ht="15.75">
      <c r="E152" s="741"/>
    </row>
    <row r="153" ht="15.75">
      <c r="E153" s="741"/>
    </row>
    <row r="154" ht="15.75">
      <c r="E154" s="741"/>
    </row>
    <row r="155" ht="15.75">
      <c r="E155" s="741"/>
    </row>
    <row r="156" ht="15.75">
      <c r="E156" s="741"/>
    </row>
    <row r="157" ht="15.75">
      <c r="E157" s="741"/>
    </row>
    <row r="158" ht="15.75">
      <c r="E158" s="741"/>
    </row>
    <row r="159" ht="15.75">
      <c r="E159" s="741"/>
    </row>
    <row r="160" ht="15.75">
      <c r="E160" s="741"/>
    </row>
    <row r="161" ht="15.75">
      <c r="E161" s="741"/>
    </row>
    <row r="162" ht="15.75">
      <c r="E162" s="741"/>
    </row>
    <row r="163" ht="15.75">
      <c r="E163" s="741"/>
    </row>
    <row r="164" ht="15.75">
      <c r="E164" s="741"/>
    </row>
    <row r="165" ht="15.75">
      <c r="E165" s="741"/>
    </row>
    <row r="166" ht="15.75">
      <c r="E166" s="741"/>
    </row>
    <row r="167" ht="15.75">
      <c r="E167" s="741"/>
    </row>
    <row r="168" ht="15.75">
      <c r="E168" s="741"/>
    </row>
    <row r="169" ht="15.75">
      <c r="E169" s="741"/>
    </row>
    <row r="170" ht="15.75">
      <c r="E170" s="741"/>
    </row>
    <row r="171" ht="15.75">
      <c r="E171" s="741"/>
    </row>
    <row r="172" ht="15.75">
      <c r="E172" s="741"/>
    </row>
    <row r="173" ht="15.75">
      <c r="E173" s="741"/>
    </row>
    <row r="174" ht="15.75">
      <c r="E174" s="741"/>
    </row>
    <row r="175" ht="15.75">
      <c r="E175" s="741"/>
    </row>
    <row r="176" ht="15.75">
      <c r="E176" s="741"/>
    </row>
    <row r="177" ht="15.75">
      <c r="E177" s="741"/>
    </row>
    <row r="178" ht="15.75">
      <c r="E178" s="741"/>
    </row>
    <row r="179" ht="15.75">
      <c r="E179" s="741"/>
    </row>
    <row r="180" ht="15.75">
      <c r="E180" s="741"/>
    </row>
    <row r="181" ht="15.75">
      <c r="E181" s="741"/>
    </row>
    <row r="182" ht="15.75">
      <c r="E182" s="741"/>
    </row>
    <row r="183" ht="15.75">
      <c r="E183" s="741"/>
    </row>
    <row r="184" ht="15.75">
      <c r="E184" s="741"/>
    </row>
    <row r="185" ht="15.75">
      <c r="E185" s="741"/>
    </row>
    <row r="186" ht="15.75">
      <c r="E186" s="741"/>
    </row>
    <row r="187" ht="15.75">
      <c r="E187" s="741"/>
    </row>
    <row r="188" ht="15.75">
      <c r="E188" s="741"/>
    </row>
    <row r="189" ht="15.75">
      <c r="E189" s="741"/>
    </row>
    <row r="190" ht="15.75">
      <c r="E190" s="741"/>
    </row>
    <row r="191" ht="15.75">
      <c r="E191" s="741"/>
    </row>
    <row r="192" ht="15.75">
      <c r="E192" s="741"/>
    </row>
    <row r="193" ht="15.75">
      <c r="E193" s="741"/>
    </row>
    <row r="194" ht="15.75">
      <c r="E194" s="741"/>
    </row>
    <row r="195" ht="15.75">
      <c r="E195" s="741"/>
    </row>
    <row r="196" ht="15.75">
      <c r="E196" s="741"/>
    </row>
    <row r="197" ht="15.75">
      <c r="E197" s="741"/>
    </row>
    <row r="198" ht="15.75">
      <c r="E198" s="741"/>
    </row>
    <row r="199" ht="15.75">
      <c r="E199" s="741"/>
    </row>
    <row r="200" ht="15.75">
      <c r="E200" s="741"/>
    </row>
    <row r="201" ht="15.75">
      <c r="E201" s="741"/>
    </row>
    <row r="202" ht="15.75">
      <c r="E202" s="741"/>
    </row>
    <row r="203" ht="15.75">
      <c r="E203" s="741"/>
    </row>
    <row r="204" ht="15.75">
      <c r="E204" s="741"/>
    </row>
    <row r="205" ht="15.75">
      <c r="E205" s="741"/>
    </row>
    <row r="206" ht="15.75">
      <c r="E206" s="741"/>
    </row>
    <row r="207" ht="15.75">
      <c r="E207" s="741"/>
    </row>
    <row r="208" ht="15.75">
      <c r="E208" s="741"/>
    </row>
    <row r="209" ht="15.75">
      <c r="E209" s="741"/>
    </row>
    <row r="210" ht="15.75">
      <c r="E210" s="741"/>
    </row>
    <row r="211" ht="15.75">
      <c r="E211" s="741"/>
    </row>
    <row r="212" ht="15.75">
      <c r="E212" s="741"/>
    </row>
    <row r="213" ht="15.75">
      <c r="E213" s="741"/>
    </row>
    <row r="214" ht="15.75">
      <c r="E214" s="741"/>
    </row>
    <row r="215" ht="15.75">
      <c r="E215" s="741"/>
    </row>
    <row r="216" ht="15.75">
      <c r="E216" s="741"/>
    </row>
    <row r="217" ht="15.75">
      <c r="E217" s="741"/>
    </row>
    <row r="218" ht="15.75">
      <c r="E218" s="741"/>
    </row>
    <row r="219" ht="15.75">
      <c r="E219" s="741"/>
    </row>
    <row r="220" ht="15.75">
      <c r="E220" s="741"/>
    </row>
    <row r="221" ht="15.75">
      <c r="E221" s="741"/>
    </row>
    <row r="222" ht="15.75">
      <c r="E222" s="741"/>
    </row>
    <row r="223" ht="15.75">
      <c r="E223" s="741"/>
    </row>
    <row r="224" ht="15.75">
      <c r="E224" s="741"/>
    </row>
  </sheetData>
  <printOptions horizontalCentered="1"/>
  <pageMargins left="0.2755905511811024" right="0.31496062992125984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Malgorzata Krol</cp:lastModifiedBy>
  <cp:lastPrinted>2006-07-03T07:53:19Z</cp:lastPrinted>
  <dcterms:created xsi:type="dcterms:W3CDTF">2005-03-29T09:14:57Z</dcterms:created>
  <dcterms:modified xsi:type="dcterms:W3CDTF">2006-07-04T07:22:36Z</dcterms:modified>
  <cp:category/>
  <cp:version/>
  <cp:contentType/>
  <cp:contentStatus/>
</cp:coreProperties>
</file>