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14595" windowHeight="9000" firstSheet="1" activeTab="1"/>
  </bookViews>
  <sheets>
    <sheet name="Wykres1" sheetId="1" r:id="rId1"/>
    <sheet name="Arkusz1" sheetId="2" r:id="rId2"/>
    <sheet name="Arkusz2" sheetId="3" r:id="rId3"/>
    <sheet name="Arkusz3" sheetId="4" r:id="rId4"/>
    <sheet name="Arkusz4" sheetId="5" r:id="rId5"/>
    <sheet name="Arkusz5" sheetId="6" r:id="rId6"/>
    <sheet name="Arkusz6" sheetId="7" r:id="rId7"/>
    <sheet name="Arkusz7" sheetId="8" r:id="rId8"/>
    <sheet name="Arkusz8" sheetId="9" r:id="rId9"/>
    <sheet name="Arkusz9" sheetId="10" r:id="rId10"/>
    <sheet name="Arkusz10" sheetId="11" r:id="rId11"/>
    <sheet name="Arkusz11" sheetId="12" r:id="rId12"/>
    <sheet name="Arkusz12" sheetId="13" r:id="rId13"/>
    <sheet name="Arkusz13" sheetId="14" r:id="rId14"/>
    <sheet name="Arkusz14" sheetId="15" r:id="rId15"/>
    <sheet name="Arkusz15" sheetId="16" r:id="rId16"/>
    <sheet name="Arkusz16" sheetId="17" r:id="rId17"/>
  </sheets>
  <definedNames>
    <definedName name="_xlnm.Print_Titles" localSheetId="1">'Arkusz1'!$5:$8</definedName>
  </definedNames>
  <calcPr fullCalcOnLoad="1"/>
</workbook>
</file>

<file path=xl/sharedStrings.xml><?xml version="1.0" encoding="utf-8"?>
<sst xmlns="http://schemas.openxmlformats.org/spreadsheetml/2006/main" count="555" uniqueCount="432">
  <si>
    <t>( w tys. zł.)</t>
  </si>
  <si>
    <t xml:space="preserve">Łącznie </t>
  </si>
  <si>
    <t>Lp</t>
  </si>
  <si>
    <t>Punkty</t>
  </si>
  <si>
    <t>w latach planu</t>
  </si>
  <si>
    <t>Uwagi</t>
  </si>
  <si>
    <t>proponowane</t>
  </si>
  <si>
    <t>Transport i Łączność</t>
  </si>
  <si>
    <t>Remonty dróg i ulic</t>
  </si>
  <si>
    <t>ciągłe</t>
  </si>
  <si>
    <t>nakłady ciągłe</t>
  </si>
  <si>
    <t>Gospodarka Mieszkaniowa</t>
  </si>
  <si>
    <t>Działalność Usługowa</t>
  </si>
  <si>
    <t>Administracja Publiczna</t>
  </si>
  <si>
    <t>Bezpieczeństwo Publiczne i Ochrona Przeciwpożarowa</t>
  </si>
  <si>
    <t>Oświata i Wychowanie</t>
  </si>
  <si>
    <t>E/001/00</t>
  </si>
  <si>
    <t>Gospodarka Komunalna i Ochrona Środowiska</t>
  </si>
  <si>
    <t>ciągle</t>
  </si>
  <si>
    <t>Remonty placów zabaw</t>
  </si>
  <si>
    <t>Kultura i Ochrona Dziedzictwa Narodowego</t>
  </si>
  <si>
    <t>Kultura Fizyczna i Sport</t>
  </si>
  <si>
    <t>A/002/03</t>
  </si>
  <si>
    <t>E/003/00</t>
  </si>
  <si>
    <t>Modernizacja magistrali wodociągowej z Mostowa do Koszalina</t>
  </si>
  <si>
    <t>Usługi remontowe - naprawy i konserwacja sprzętu komputerowego</t>
  </si>
  <si>
    <t>IK/003/03</t>
  </si>
  <si>
    <t>Turystyka</t>
  </si>
  <si>
    <t>A/009/04</t>
  </si>
  <si>
    <t>KS/002/02</t>
  </si>
  <si>
    <t>KS/029/03</t>
  </si>
  <si>
    <t>Pomoc Społeczna</t>
  </si>
  <si>
    <t>Zakupy inwestycyjne</t>
  </si>
  <si>
    <t>planowane środki UE</t>
  </si>
  <si>
    <t>Uwaga:</t>
  </si>
  <si>
    <t xml:space="preserve"> -  Lp *   zadania nowe </t>
  </si>
  <si>
    <t>Realizacja programu wyrównywania szans osób niepełnosprawnych</t>
  </si>
  <si>
    <t>wnioskowane</t>
  </si>
  <si>
    <t>Inwestycyjne inicjatywy społeczne</t>
  </si>
  <si>
    <t>finansowane przez MWiK, planowane środki UE</t>
  </si>
  <si>
    <t>Ochrona Zdrowia</t>
  </si>
  <si>
    <t>KS/047/05</t>
  </si>
  <si>
    <t>Budowa budynku Hospicjum Stacjonarnego przy ulicy Zdobywców Wału Pomorskiego 70</t>
  </si>
  <si>
    <t xml:space="preserve"> - pogrubiona czcionka - zadania strategiczne</t>
  </si>
  <si>
    <t>KS/030/06</t>
  </si>
  <si>
    <t>KS/011/06</t>
  </si>
  <si>
    <t>a</t>
  </si>
  <si>
    <t>b</t>
  </si>
  <si>
    <t>c</t>
  </si>
  <si>
    <t>d</t>
  </si>
  <si>
    <t>e</t>
  </si>
  <si>
    <t>f</t>
  </si>
  <si>
    <t>Przeprawa przez jezioro Jamno</t>
  </si>
  <si>
    <t>Realizacja programu poprawy wyposażenia bazy dydaktycznej koszalińskich szkół</t>
  </si>
  <si>
    <t>Cmentarz Komunalny - rozbudowa i remonty</t>
  </si>
  <si>
    <t>Remonty i inwestycje oświetlenia ulicznego</t>
  </si>
  <si>
    <t>Oświetlenie iluminacyjne</t>
  </si>
  <si>
    <t>RWZ/003/06</t>
  </si>
  <si>
    <t xml:space="preserve">Kod </t>
  </si>
  <si>
    <t>2010r.</t>
  </si>
  <si>
    <t>Budowa ścieżek rowerowych</t>
  </si>
  <si>
    <t>IK/018/07</t>
  </si>
  <si>
    <t>Budowa szaletów w mieście</t>
  </si>
  <si>
    <t>IK/028/07</t>
  </si>
  <si>
    <t>IK/030/07</t>
  </si>
  <si>
    <t>IK/032/07</t>
  </si>
  <si>
    <t>finansowane przez MWiK, nakłady ciągłe</t>
  </si>
  <si>
    <t>E/007/05</t>
  </si>
  <si>
    <t>Uruchomienie lotniska cywilnego w Zegrzu Pomorskim koło Koszalina</t>
  </si>
  <si>
    <t>RWZ/002/07</t>
  </si>
  <si>
    <t>KS/02/06,     KS/005/06</t>
  </si>
  <si>
    <t xml:space="preserve"> - Koszalińska Biblioteka Publiczna - modernizacje i remonty budynków</t>
  </si>
  <si>
    <t xml:space="preserve">IK/002/05   </t>
  </si>
  <si>
    <t>g</t>
  </si>
  <si>
    <t>h</t>
  </si>
  <si>
    <t>i</t>
  </si>
  <si>
    <t xml:space="preserve">IK/004/07    </t>
  </si>
  <si>
    <t xml:space="preserve"> -ulica Monte Cassino</t>
  </si>
  <si>
    <t xml:space="preserve">IK/005/07              </t>
  </si>
  <si>
    <t>j</t>
  </si>
  <si>
    <t>k</t>
  </si>
  <si>
    <t>l</t>
  </si>
  <si>
    <t>m</t>
  </si>
  <si>
    <t>o</t>
  </si>
  <si>
    <t xml:space="preserve"> - Osiedle Topolowe - drogi</t>
  </si>
  <si>
    <t xml:space="preserve"> - Osiedle Unii Europejskiej - drogi</t>
  </si>
  <si>
    <t xml:space="preserve"> - Osiedle Bukowe - drogi</t>
  </si>
  <si>
    <t xml:space="preserve"> - Osiedle Lipowe - drogi</t>
  </si>
  <si>
    <t xml:space="preserve"> - Osiedle Parkowe - drogi</t>
  </si>
  <si>
    <t xml:space="preserve">IK/006/07              </t>
  </si>
  <si>
    <t xml:space="preserve">IK/007/07       </t>
  </si>
  <si>
    <t xml:space="preserve"> - ulica Młyńska</t>
  </si>
  <si>
    <t xml:space="preserve"> - ulica Juliana Fałata</t>
  </si>
  <si>
    <t xml:space="preserve"> - ulica Brzozowa</t>
  </si>
  <si>
    <t xml:space="preserve"> - KTBS - budownictwo mieszkaniowe</t>
  </si>
  <si>
    <t>KS/049/06</t>
  </si>
  <si>
    <t xml:space="preserve"> - Budowa hali judo przy ul. Juliana Fałata</t>
  </si>
  <si>
    <t xml:space="preserve"> -Uzbrojenie terenu Słupskiej Specjalnej Strefy Ekonomicznej - Kompleks Koszalin</t>
  </si>
  <si>
    <t xml:space="preserve"> - Uzbrojenie rejonu ulicy Szczecińskiej</t>
  </si>
  <si>
    <t xml:space="preserve"> - Uzbrojenie Osiedla Unii Europejskiej</t>
  </si>
  <si>
    <t xml:space="preserve"> - Uzbrojenie Osiedla Wilkowo</t>
  </si>
  <si>
    <t xml:space="preserve"> - Uzbrojenie Osiedla Raduszka</t>
  </si>
  <si>
    <t xml:space="preserve"> - Uzbrojenie Osiedla Sarzyno</t>
  </si>
  <si>
    <t xml:space="preserve"> - Uzbrojenie Osiedla Chełmoniewo</t>
  </si>
  <si>
    <t xml:space="preserve"> - Uzbrojenie Osiedla Podgórne-Batalionów Chłopskich</t>
  </si>
  <si>
    <t xml:space="preserve"> - Uzbrojenie terenów pod budownictwo mieszkaniowe</t>
  </si>
  <si>
    <t xml:space="preserve"> - Urządzenia do podczyszczania wód deszczowych</t>
  </si>
  <si>
    <t>KS/001/06</t>
  </si>
  <si>
    <t>KS/007/06</t>
  </si>
  <si>
    <t xml:space="preserve"> - Mury miejskie - remont</t>
  </si>
  <si>
    <t xml:space="preserve"> - Amfiteatr - modernizacja</t>
  </si>
  <si>
    <t xml:space="preserve"> - Sala sportowa przy Gimnazjum nr 6,                                           ul.Stanisława Dąbka</t>
  </si>
  <si>
    <r>
      <t>Realizacja programu "Inteligentny Koszalin"</t>
    </r>
    <r>
      <rPr>
        <b/>
        <sz val="10"/>
        <rFont val="Arial CE"/>
        <family val="0"/>
      </rPr>
      <t xml:space="preserve">                                                           </t>
    </r>
    <r>
      <rPr>
        <b/>
        <sz val="7"/>
        <rFont val="Arial CE"/>
        <family val="0"/>
      </rPr>
      <t>Budowa zintegrowanego systemu informatycznego               w Urzędzie Miejskim</t>
    </r>
  </si>
  <si>
    <t xml:space="preserve">IK/008/07                </t>
  </si>
  <si>
    <t xml:space="preserve"> - ulica Eugeniusza Kwiatkowskiego</t>
  </si>
  <si>
    <t xml:space="preserve"> - Boisko sportowe ze sztuczną trawą, ul. Juliana Fałata</t>
  </si>
  <si>
    <t xml:space="preserve"> - Tereny sportowo-rekreacyjne na osiedlach mieszkaniowych</t>
  </si>
  <si>
    <t>planowane dofinansowanie zewnętrzne</t>
  </si>
  <si>
    <r>
      <t>Schronisko dla zwierząt -</t>
    </r>
    <r>
      <rPr>
        <sz val="8"/>
        <rFont val="Arial CE"/>
        <family val="0"/>
      </rPr>
      <t>budowa i utrzymanie</t>
    </r>
  </si>
  <si>
    <t>Renowacja i konserwacja średniowiecznych Katedr Pomorza Zachodniego</t>
  </si>
  <si>
    <r>
      <t xml:space="preserve"> - ulica Zdobywców Wału Pomorskiego                                                              </t>
    </r>
    <r>
      <rPr>
        <sz val="7"/>
        <rFont val="Arial CE"/>
        <family val="0"/>
      </rPr>
      <t>(odcinek od ulicy Sianowskiej do Słonecznej)</t>
    </r>
  </si>
  <si>
    <r>
      <t xml:space="preserve"> - ulica Rzeczna   </t>
    </r>
    <r>
      <rPr>
        <sz val="7"/>
        <rFont val="Arial CE"/>
        <family val="0"/>
      </rPr>
      <t>(dojazd do Specjalnego Ośrodka Szkolno-Wychowawczego)</t>
    </r>
  </si>
  <si>
    <t xml:space="preserve"> - Boisko sportowe przy Szkole Podstawowej                                       Nr 7, ul. Wojska Polskiego</t>
  </si>
  <si>
    <r>
      <t xml:space="preserve">SUMA  WYDATKÓW </t>
    </r>
    <r>
      <rPr>
        <b/>
        <sz val="10"/>
        <rFont val="Arial CE"/>
        <family val="0"/>
      </rPr>
      <t>MAJĄTKOWYCH I REMONTÓW</t>
    </r>
  </si>
  <si>
    <t>b*</t>
  </si>
  <si>
    <t xml:space="preserve">RWZ/005/07 </t>
  </si>
  <si>
    <t>2011r.</t>
  </si>
  <si>
    <r>
      <t xml:space="preserve">Modernizacja układu komunikacyjnego w rejonie ulic Gnieźnieńskiej - 4-go Marca - Połczyńskiej     , </t>
    </r>
    <r>
      <rPr>
        <sz val="7"/>
        <rFont val="Arial CE"/>
        <family val="0"/>
      </rPr>
      <t>w tym:</t>
    </r>
  </si>
  <si>
    <t>u</t>
  </si>
  <si>
    <t xml:space="preserve"> - rejon ulic: Lutyków, Obotrytów, Piotra Skargi, Łużycka, Poprzeczna</t>
  </si>
  <si>
    <t xml:space="preserve"> - ulica Wenedów</t>
  </si>
  <si>
    <t xml:space="preserve"> - Kolektor północny</t>
  </si>
  <si>
    <t xml:space="preserve"> - ulica Kędzierzyńska</t>
  </si>
  <si>
    <t xml:space="preserve"> - Osiedle Podgórne-Batalionów Chłopskich - drogi</t>
  </si>
  <si>
    <t>n</t>
  </si>
  <si>
    <t xml:space="preserve"> - ulica Grabowa</t>
  </si>
  <si>
    <t xml:space="preserve"> - ulica Połtawska</t>
  </si>
  <si>
    <t xml:space="preserve"> - ulica Dzierżęcińska</t>
  </si>
  <si>
    <t xml:space="preserve"> - ulica Marynarzy</t>
  </si>
  <si>
    <t xml:space="preserve"> - ulica Generała Władysława Sikorskiego</t>
  </si>
  <si>
    <t xml:space="preserve"> - ulica Bursztynowa</t>
  </si>
  <si>
    <t xml:space="preserve"> - ulica Jabłoniowa</t>
  </si>
  <si>
    <t xml:space="preserve"> - ulica Tytusa Chałubińskiego-Leśna-Promykowa</t>
  </si>
  <si>
    <t xml:space="preserve"> - Przebudowa Rynku Staromiejskiego</t>
  </si>
  <si>
    <t xml:space="preserve">zgodnie z Wieloletnim Planem Rozwoju i </t>
  </si>
  <si>
    <t xml:space="preserve">współfinansowanie z GFOŚiGW, </t>
  </si>
  <si>
    <t>drogowych</t>
  </si>
  <si>
    <t>środki Miasta na opracowanie koncepcji</t>
  </si>
  <si>
    <t xml:space="preserve">Modernizacji Urządzeń Wodociągowych i </t>
  </si>
  <si>
    <t>remonty - nakłady ciągłe finansowane przez PGK</t>
  </si>
  <si>
    <t xml:space="preserve"> - Parking przy ulicy Na Skarpie-Eugeniusza Kwiatkowskiego</t>
  </si>
  <si>
    <r>
      <t xml:space="preserve"> - ulica Szczecińska </t>
    </r>
    <r>
      <rPr>
        <sz val="7"/>
        <rFont val="Arial CE"/>
        <family val="0"/>
      </rPr>
      <t xml:space="preserve"> (pętla autobusowa)</t>
    </r>
  </si>
  <si>
    <t xml:space="preserve"> - ulica Kosynierów</t>
  </si>
  <si>
    <t xml:space="preserve"> - system informacji pasażerskiej</t>
  </si>
  <si>
    <r>
      <t xml:space="preserve"> - </t>
    </r>
    <r>
      <rPr>
        <sz val="8"/>
        <rFont val="Arial CE"/>
        <family val="0"/>
      </rPr>
      <t xml:space="preserve">budowa stacji paliw </t>
    </r>
    <r>
      <rPr>
        <sz val="7"/>
        <rFont val="Arial CE"/>
        <family val="0"/>
      </rPr>
      <t>płynnych i dystrybucji autogazu</t>
    </r>
  </si>
  <si>
    <r>
      <t xml:space="preserve"> - </t>
    </r>
    <r>
      <rPr>
        <sz val="8"/>
        <rFont val="Arial CE"/>
        <family val="0"/>
      </rPr>
      <t>budowa myjni</t>
    </r>
    <r>
      <rPr>
        <sz val="7"/>
        <rFont val="Arial CE"/>
        <family val="0"/>
      </rPr>
      <t xml:space="preserve"> autobusów i samochodów ciężarowych</t>
    </r>
  </si>
  <si>
    <t>finansowane przez MZK</t>
  </si>
  <si>
    <t>środki ZOS, remonty - nakłady ciągłe</t>
  </si>
  <si>
    <t>KS/053/08</t>
  </si>
  <si>
    <t>finansowane przez Hospicjum i Miasto</t>
  </si>
  <si>
    <t xml:space="preserve"> - Modernizacja budynku Bałtyckiego Teatru Dramatycznego, zakup wyposażenia, zagospodarowanie posesji</t>
  </si>
  <si>
    <r>
      <t xml:space="preserve">INF/03/05                                                                                                                                               </t>
    </r>
    <r>
      <rPr>
        <sz val="8"/>
        <rFont val="Arial CE"/>
        <family val="0"/>
      </rPr>
      <t xml:space="preserve"> b</t>
    </r>
  </si>
  <si>
    <t xml:space="preserve"> - Sala sportowa przy Zespole Szkół Nr 7                                       ul.Orląt Lwowskich</t>
  </si>
  <si>
    <t>Zakupy i remonty bieżące, ewidencja dróg, dokumentacje</t>
  </si>
  <si>
    <t>KS/051/07</t>
  </si>
  <si>
    <t>KS/052/07</t>
  </si>
  <si>
    <r>
      <t xml:space="preserve">INF/01/01  </t>
    </r>
    <r>
      <rPr>
        <sz val="9"/>
        <rFont val="Arial CE"/>
        <family val="0"/>
      </rPr>
      <t xml:space="preserve"> a</t>
    </r>
  </si>
  <si>
    <t>Realizacja programu bieżące konserwacje i naprawy maszyn, sprzętu, urządzeń, pomieszczeń i budynków szkół i przedszkoli</t>
  </si>
  <si>
    <t>MOPS - remonty i modernizacje budynków, zakupy, wyposażenie w sprzęt komuterowy (w tym PCPR)</t>
  </si>
  <si>
    <t xml:space="preserve"> - Parking przy ulicy Jana Baczewskiego</t>
  </si>
  <si>
    <t xml:space="preserve"> - Boiska sportowe przy Zespole Szkół                                    Nr 13, ul. Franciszkańska</t>
  </si>
  <si>
    <r>
      <t xml:space="preserve">Inwestycje i zakupy Miejskiego Zakładu Komunikacji,    </t>
    </r>
    <r>
      <rPr>
        <sz val="7"/>
        <rFont val="Arial CE"/>
        <family val="0"/>
      </rPr>
      <t>w tym:</t>
    </r>
  </si>
  <si>
    <t xml:space="preserve"> - Parking wielopoziomowy SM "Przylesie"</t>
  </si>
  <si>
    <t xml:space="preserve"> - Boiska sportowe przy Szkole Podstawowej                      Nr 13,  ul. Rzemieślnicza</t>
  </si>
  <si>
    <t xml:space="preserve"> - Utworzenie MultiCentrum w Koszalińskiej Bibliotece Publicznej</t>
  </si>
  <si>
    <t>73, 67</t>
  </si>
  <si>
    <t xml:space="preserve"> - ulica Stanisława Moniuszki</t>
  </si>
  <si>
    <t>2012r.</t>
  </si>
  <si>
    <t>Przewidywane nakłady finansowe w latach 2010-2012</t>
  </si>
  <si>
    <t>Nazwa zadania</t>
  </si>
  <si>
    <t>"Koszalin sprawny komunikacyjnie"</t>
  </si>
  <si>
    <r>
      <t xml:space="preserve">Parkingi w mieście,   </t>
    </r>
    <r>
      <rPr>
        <sz val="7"/>
        <rFont val="Arial CE"/>
        <family val="0"/>
      </rPr>
      <t>w tym:</t>
    </r>
  </si>
  <si>
    <r>
      <t xml:space="preserve">Budowa dróg w mieście,     </t>
    </r>
    <r>
      <rPr>
        <sz val="7"/>
        <rFont val="Arial CE"/>
        <family val="0"/>
      </rPr>
      <t>w tym:</t>
    </r>
  </si>
  <si>
    <r>
      <t xml:space="preserve">Przebudowa dróg w mieście,   </t>
    </r>
    <r>
      <rPr>
        <sz val="7"/>
        <rFont val="Arial CE"/>
        <family val="0"/>
      </rPr>
      <t xml:space="preserve"> w tym:</t>
    </r>
  </si>
  <si>
    <t>" Razem można więcej"</t>
  </si>
  <si>
    <r>
      <t xml:space="preserve"> - Przebudowa ulic w centrum zabytkowym miasta,    </t>
    </r>
    <r>
      <rPr>
        <sz val="7"/>
        <rFont val="Arial CE"/>
        <family val="0"/>
      </rPr>
      <t xml:space="preserve"> w tym:</t>
    </r>
  </si>
  <si>
    <t>"Koszalin piękny i zielony"</t>
  </si>
  <si>
    <t>IK/009/07</t>
  </si>
  <si>
    <t>IK/012/08</t>
  </si>
  <si>
    <t>IK/013/08</t>
  </si>
  <si>
    <t>"Dla ciała i ducha"</t>
  </si>
  <si>
    <t xml:space="preserve"> "Ku morzu"</t>
  </si>
  <si>
    <t>"Bezpieczny i Inteligentny Koszalin"</t>
  </si>
  <si>
    <r>
      <t xml:space="preserve">Pozostałe wydatki </t>
    </r>
    <r>
      <rPr>
        <sz val="11"/>
        <rFont val="Arial CE"/>
        <family val="0"/>
      </rPr>
      <t xml:space="preserve"> (nie ujęte w programach)</t>
    </r>
  </si>
  <si>
    <t>"Mieszkajmy w Koszalinie"</t>
  </si>
  <si>
    <t>KS/003/02</t>
  </si>
  <si>
    <t xml:space="preserve">IK/014/07    </t>
  </si>
  <si>
    <t>IK/015/07</t>
  </si>
  <si>
    <t>" Nowa edukacja"</t>
  </si>
  <si>
    <r>
      <t xml:space="preserve">Realizacja programu budowy obiektów sportowych w szkołach                                </t>
    </r>
    <r>
      <rPr>
        <sz val="7"/>
        <rFont val="Arial CE"/>
        <family val="0"/>
      </rPr>
      <t xml:space="preserve">   (sale gimnastyczne,  boiska),   w tym:</t>
    </r>
  </si>
  <si>
    <t>"Zdrowie dla wszystkich"</t>
  </si>
  <si>
    <t>"Miasto równych szans"</t>
  </si>
  <si>
    <t>"Infrastruktura dla rozwoju"</t>
  </si>
  <si>
    <t>IK/21/09</t>
  </si>
  <si>
    <t>" Mieszkajmy w Koszalinie"</t>
  </si>
  <si>
    <t>IK/19/09</t>
  </si>
  <si>
    <t>Modernizacja instalacji do ograniczenia emisji zanieczyszczeń pyłowych w MEC Koszalin</t>
  </si>
  <si>
    <t>Budowa obiektów do termicznej obróbki osadów na oczyszczalni ścieków w Jamnie</t>
  </si>
  <si>
    <t>Inwestycje realizowane w ramach Programu "Moje boikso - ORLIK 2012'</t>
  </si>
  <si>
    <t xml:space="preserve">IK/035/07      </t>
  </si>
  <si>
    <t xml:space="preserve"> - ulica Ludwika Waryńskiego ze skrzyżowaniem ulic Zwycięstwa-Marszałka Józefa Piłsudskiego-Tadeusza Kościuszki</t>
  </si>
  <si>
    <t xml:space="preserve"> - ulica Władysława Reymonta - Leopolda Staffa-Andrzeja Struga-Kazimierza Przerwy Tetmajera-Stefana Żeromskiego</t>
  </si>
  <si>
    <t xml:space="preserve">E/002/03,                                                                                                                                                                             IK/016/07  </t>
  </si>
  <si>
    <t xml:space="preserve">e </t>
  </si>
  <si>
    <t>Optymalizacja miejskiego systemu ciepłowniczego - II etap</t>
  </si>
  <si>
    <r>
      <t xml:space="preserve">Uzbrojenie terenów inwestycyjnych miasta,  </t>
    </r>
    <r>
      <rPr>
        <sz val="7"/>
        <rFont val="Arial CE"/>
        <family val="0"/>
      </rPr>
      <t>w tym:</t>
    </r>
  </si>
  <si>
    <t xml:space="preserve">IK/022/07   </t>
  </si>
  <si>
    <t xml:space="preserve"> - ul.Różana-Lniana                                                           (porządkowanie gospodarki wodnościekowej)</t>
  </si>
  <si>
    <t xml:space="preserve">IK/023/07 </t>
  </si>
  <si>
    <t>s</t>
  </si>
  <si>
    <t xml:space="preserve"> - Modernizacja kanałów sanitarnych w mieście</t>
  </si>
  <si>
    <t xml:space="preserve"> - Wymiana sieci wodociągowych w mieście</t>
  </si>
  <si>
    <t xml:space="preserve"> - Budowa boisk sportowych przy Szkole Podstawowej Nr 10, ul. Fryderyka Chopina</t>
  </si>
  <si>
    <t xml:space="preserve"> - Parking przy ulicy Budowniczych</t>
  </si>
  <si>
    <t xml:space="preserve"> - rondo w ulicach 4-go Marca-Sybiraków</t>
  </si>
  <si>
    <t xml:space="preserve"> - ulica Syrenki-Gdańska</t>
  </si>
  <si>
    <r>
      <t xml:space="preserve"> - Przebudowa drogi krajowej nr 6                                 </t>
    </r>
    <r>
      <rPr>
        <sz val="7"/>
        <rFont val="Arial CE"/>
        <family val="0"/>
      </rPr>
      <t xml:space="preserve">  (ul.Bohaterów Warszawy-Monte Cassino-Juliana Fałata)</t>
    </r>
  </si>
  <si>
    <r>
      <t xml:space="preserve"> - ulica Mieszka I-go  </t>
    </r>
    <r>
      <rPr>
        <sz val="7"/>
        <rFont val="Arial CE"/>
        <family val="0"/>
      </rPr>
      <t>(od ul. BOWiD do wiaduktu)</t>
    </r>
  </si>
  <si>
    <t>r*</t>
  </si>
  <si>
    <t>p</t>
  </si>
  <si>
    <t xml:space="preserve"> - Przebudowa/budowa skrzyżowań z ruchem okrężnym</t>
  </si>
  <si>
    <t xml:space="preserve"> - Srzyżowanie ulic Armii Krajowej-Bohaterów Warszawy-Morska</t>
  </si>
  <si>
    <t xml:space="preserve"> - Skrzyżowanie ulic Monte Cassino-Juliana Fałata</t>
  </si>
  <si>
    <t xml:space="preserve">g </t>
  </si>
  <si>
    <t xml:space="preserve"> - ulica Niepodległości</t>
  </si>
  <si>
    <t>ł *</t>
  </si>
  <si>
    <t>i *</t>
  </si>
  <si>
    <t xml:space="preserve"> - ulica Paproci-Wrzosów</t>
  </si>
  <si>
    <t>o *</t>
  </si>
  <si>
    <t xml:space="preserve"> - ulica Krakusa i Wandy</t>
  </si>
  <si>
    <t xml:space="preserve"> - ul. Zawiszy Czarnego-Dąbrówki-Księżnej Anastazji-Kazimierza Wielkiego-Marii Ludwiki</t>
  </si>
  <si>
    <t xml:space="preserve"> - odcinek od ulicy BOWiD do ul.Władysława IV-go (uzbrojenie Strefy Zorganizowanej Działalności Inwestycyjno-Przemysłowej w Koszalinie)</t>
  </si>
  <si>
    <r>
      <t>Budowa i przebudowa dróg stanowiących zewnętrzny pierścień układu komunikacyjnego,</t>
    </r>
    <r>
      <rPr>
        <b/>
        <sz val="7"/>
        <rFont val="Arial CE"/>
        <family val="0"/>
      </rPr>
      <t xml:space="preserve"> </t>
    </r>
    <r>
      <rPr>
        <sz val="7"/>
        <rFont val="Arial CE"/>
        <family val="0"/>
      </rPr>
      <t>w tym:</t>
    </r>
  </si>
  <si>
    <r>
      <t xml:space="preserve">IK/010/07,  </t>
    </r>
    <r>
      <rPr>
        <sz val="6"/>
        <rFont val="Arial CE"/>
        <family val="0"/>
      </rPr>
      <t>RWZ 002/08</t>
    </r>
  </si>
  <si>
    <t>IK/011/01</t>
  </si>
  <si>
    <r>
      <t xml:space="preserve">Realizacja programu remontów i modernizacji obiektów szkolnych,  </t>
    </r>
    <r>
      <rPr>
        <sz val="7"/>
        <rFont val="Arial CE"/>
        <family val="0"/>
      </rPr>
      <t xml:space="preserve"> w tym:</t>
    </r>
  </si>
  <si>
    <t xml:space="preserve"> - Łącznik budynku II LO im.Władysława Broniewskiego</t>
  </si>
  <si>
    <r>
      <t xml:space="preserve">Porządkowanie gospodarki wodno ściekowej w mieście,   </t>
    </r>
    <r>
      <rPr>
        <sz val="7"/>
        <rFont val="Arial CE"/>
        <family val="0"/>
      </rPr>
      <t>w tym:</t>
    </r>
  </si>
  <si>
    <t xml:space="preserve"> - Uzbrojenie rejonu ulicy Romualda Traugutta</t>
  </si>
  <si>
    <t>l *</t>
  </si>
  <si>
    <t xml:space="preserve"> - Uzbrojenie Osiedla Dzierżęcin-Lubiatowo</t>
  </si>
  <si>
    <t>IK/026/07</t>
  </si>
  <si>
    <t>IK/029/07</t>
  </si>
  <si>
    <t xml:space="preserve">IK/034/07       </t>
  </si>
  <si>
    <t xml:space="preserve"> - Filharmonia - sala koncertowa</t>
  </si>
  <si>
    <t>e *</t>
  </si>
  <si>
    <t>f *</t>
  </si>
  <si>
    <t xml:space="preserve"> - Budowa boisk sportowych przy Szkole Podstawowej Nr 17, ul. Melchiora Wańkowicza</t>
  </si>
  <si>
    <t xml:space="preserve"> - Budowa boisk sportowych na Osiedlu Wenedów</t>
  </si>
  <si>
    <t>c *</t>
  </si>
  <si>
    <t xml:space="preserve"> - ulica Bajkowa</t>
  </si>
  <si>
    <t>b *</t>
  </si>
  <si>
    <t>d *</t>
  </si>
  <si>
    <t xml:space="preserve"> - ulica Powstańców Wielkopolskich</t>
  </si>
  <si>
    <r>
      <t xml:space="preserve"> - Przebudowa ulicy Połczyńskiej                                          </t>
    </r>
    <r>
      <rPr>
        <sz val="7"/>
        <rFont val="Arial CE"/>
        <family val="0"/>
      </rPr>
      <t>(w tym plac, odcinek od ulicy Działkowej do Żytniej)</t>
    </r>
  </si>
  <si>
    <t>g *</t>
  </si>
  <si>
    <t xml:space="preserve"> - ulica Lubiatowska</t>
  </si>
  <si>
    <t xml:space="preserve"> - ulica Zwycięstwa  </t>
  </si>
  <si>
    <t xml:space="preserve">ł </t>
  </si>
  <si>
    <t>r *</t>
  </si>
  <si>
    <t xml:space="preserve"> - ulica Rolna</t>
  </si>
  <si>
    <t>a *</t>
  </si>
  <si>
    <t xml:space="preserve"> - ulica Wojska Polskiego</t>
  </si>
  <si>
    <t xml:space="preserve"> - ulica Partyzantów</t>
  </si>
  <si>
    <t xml:space="preserve">h </t>
  </si>
  <si>
    <t>s *</t>
  </si>
  <si>
    <t>t *</t>
  </si>
  <si>
    <t>u *</t>
  </si>
  <si>
    <t>w *</t>
  </si>
  <si>
    <t>x *</t>
  </si>
  <si>
    <t>y *</t>
  </si>
  <si>
    <t xml:space="preserve"> - ulica Legnicka</t>
  </si>
  <si>
    <t xml:space="preserve"> - ulica Emilii Gierczak</t>
  </si>
  <si>
    <r>
      <t xml:space="preserve"> - ulica  Podgórna </t>
    </r>
    <r>
      <rPr>
        <sz val="7"/>
        <rFont val="Arial CE"/>
        <family val="0"/>
      </rPr>
      <t>(w tym dojazd do garaży)</t>
    </r>
  </si>
  <si>
    <t xml:space="preserve"> - ulica Hugo Kołłątaja</t>
  </si>
  <si>
    <t xml:space="preserve"> - ulica Fryderyka Chopina</t>
  </si>
  <si>
    <r>
      <t xml:space="preserve"> - ulica Kalinowa </t>
    </r>
    <r>
      <rPr>
        <sz val="7"/>
        <rFont val="Arial CE"/>
        <family val="0"/>
      </rPr>
      <t xml:space="preserve"> (chodnik)</t>
    </r>
  </si>
  <si>
    <t>Przystanek Koszalin</t>
  </si>
  <si>
    <r>
      <t xml:space="preserve"> - zakup autobusów                                                                     </t>
    </r>
    <r>
      <rPr>
        <sz val="7"/>
        <rFont val="Arial CE"/>
        <family val="0"/>
      </rPr>
      <t>(z silnikiem spełniającym wymogi EURO 4)</t>
    </r>
  </si>
  <si>
    <t xml:space="preserve"> - Kolektor deszczowy południe</t>
  </si>
  <si>
    <t>finansowane przez  MWiK</t>
  </si>
  <si>
    <r>
      <t xml:space="preserve"> - Uzbrojenie terenu pomiędzy ulicą Władysława IV-go - Batalionów Chłopskich </t>
    </r>
    <r>
      <rPr>
        <sz val="7"/>
        <rFont val="Arial CE"/>
        <family val="0"/>
      </rPr>
      <t xml:space="preserve"> ( za torami)</t>
    </r>
  </si>
  <si>
    <t>finansowane przez MWiK</t>
  </si>
  <si>
    <t>p *</t>
  </si>
  <si>
    <t xml:space="preserve"> - Uzbrojenie terenów pod ogródki dzialkowe przy ulicy Władysława IV-go</t>
  </si>
  <si>
    <t xml:space="preserve"> - Uzbrojenie Osiedla Rokosowo</t>
  </si>
  <si>
    <t>t</t>
  </si>
  <si>
    <t xml:space="preserve"> - Modernizacja kanałów deszczowych w mieście</t>
  </si>
  <si>
    <t>IK/025/09</t>
  </si>
  <si>
    <t>IK/027/01</t>
  </si>
  <si>
    <t>IK/031/01</t>
  </si>
  <si>
    <t xml:space="preserve">program obejmuje modernizację dróg i skrzyżowań, pozostałe po 2012r., </t>
  </si>
  <si>
    <t xml:space="preserve">planowane środki UE   </t>
  </si>
  <si>
    <t xml:space="preserve">program obejmuje budowę dróg w mieście, pozostałe po 2012r., </t>
  </si>
  <si>
    <t>program obejmuje modernizację dróg w mieście, pozostałe po 2012r.</t>
  </si>
  <si>
    <t xml:space="preserve">zadanie realizowane wspólnie ze Stowarzyszeniem Gmin i Powiatów Pomorza Środkowego, pozostałe po 2012r., planowane środki UE  (RPO Woj.Zachodn.), współfinansowanie z GFOŚiGW </t>
  </si>
  <si>
    <t xml:space="preserve">program obejmuje budowę mieszkań socjalnych, komunalnych, w ramach KTBS i remontów zasobów komunalnych, pozostałe po 2012r., </t>
  </si>
  <si>
    <t>planowane środki UE                            (POIiŚ)</t>
  </si>
  <si>
    <t xml:space="preserve"> - Remonty, modernizacje obiektów szkolnych</t>
  </si>
  <si>
    <t xml:space="preserve">program obejmuje budowę kanalizacji sanitarnej, deszczowej,urządzeń podczyszczających, pozostałe po 2012r., </t>
  </si>
  <si>
    <t>Kanalizacyjnych na lata 2009-2012 MWiK,</t>
  </si>
  <si>
    <t>z udziałem środków mieszkańców, zgodnie z Regulaminem Inwestycyjnych Inicjatyw Społecznych, pozostałe po 2012r.</t>
  </si>
  <si>
    <t>pozostałe po 2012r.</t>
  </si>
  <si>
    <t xml:space="preserve">program obejmuje budowę i modernizacje obiektów sportowo-rekreacyujnych (stadion Bałtyk, zjazd narciarski, Trasa Turystyczna-dolina Dzierżęcinki, hala judo,), pozostałe po 2012r., </t>
  </si>
  <si>
    <t xml:space="preserve"> "Gospodarny Koszalin"</t>
  </si>
  <si>
    <t>RWZ/001/01</t>
  </si>
  <si>
    <t>Koszaliński Inkubator Technologiczny</t>
  </si>
  <si>
    <t>program obejmuje budowę uzbrojenia terenów Strefy Zorganizowanej Działalności Inwestcyycjno-Przemysłowej - 90ha, w tym SSSE-Kompleks Koszalin, rejonu ulic Lnianej-Różanej i Szczecińskiej, pozostałe po 2012r.,</t>
  </si>
  <si>
    <t xml:space="preserve"> nakłady ciągłe - utrzymanie; budowa - planowana preferencyjna pożyczka z WFOŚiGW</t>
  </si>
  <si>
    <r>
      <t xml:space="preserve">Modernizacja układu komunikacyjnego - skrzyżowania i drogi krajowe, wojewódzkie i powiatowe,  </t>
    </r>
    <r>
      <rPr>
        <b/>
        <sz val="7"/>
        <rFont val="Arial CE"/>
        <family val="0"/>
      </rPr>
      <t xml:space="preserve">  w tym:</t>
    </r>
  </si>
  <si>
    <t xml:space="preserve"> Staromiejska trasa turystyczna</t>
  </si>
  <si>
    <t>b,   KS/056/08 KS/055/08</t>
  </si>
  <si>
    <t xml:space="preserve"> - Centrum Kultury 105 - remont budynków,zakup wyposażenia</t>
  </si>
  <si>
    <t>KS/054/08*</t>
  </si>
  <si>
    <t>Budowa hali widowiskowo-sportowej</t>
  </si>
  <si>
    <t xml:space="preserve">Handel </t>
  </si>
  <si>
    <r>
      <t xml:space="preserve"> - łącznik</t>
    </r>
    <r>
      <rPr>
        <sz val="7"/>
        <rFont val="Arial CE"/>
        <family val="0"/>
      </rPr>
      <t xml:space="preserve"> ulic</t>
    </r>
    <r>
      <rPr>
        <sz val="8"/>
        <rFont val="Arial CE"/>
        <family val="0"/>
      </rPr>
      <t xml:space="preserve"> </t>
    </r>
    <r>
      <rPr>
        <sz val="7"/>
        <rFont val="Arial CE"/>
        <family val="0"/>
      </rPr>
      <t>Dywizji Drezdeńskiej-</t>
    </r>
    <r>
      <rPr>
        <sz val="8"/>
        <rFont val="Arial CE"/>
        <family val="0"/>
      </rPr>
      <t>Przyjaźni</t>
    </r>
    <r>
      <rPr>
        <sz val="7"/>
        <rFont val="Arial CE"/>
        <family val="0"/>
      </rPr>
      <t xml:space="preserve">, </t>
    </r>
    <r>
      <rPr>
        <sz val="8"/>
        <rFont val="Arial CE"/>
        <family val="0"/>
      </rPr>
      <t>Klonowa</t>
    </r>
  </si>
  <si>
    <t>IK/017/09a</t>
  </si>
  <si>
    <t>IK/024/07</t>
  </si>
  <si>
    <t>KS/003/00</t>
  </si>
  <si>
    <r>
      <t>Zespół Obiektów Sportowych</t>
    </r>
    <r>
      <rPr>
        <sz val="8"/>
        <rFont val="Arial CE"/>
        <family val="0"/>
      </rPr>
      <t>-modernizacje i remonty obiektów</t>
    </r>
  </si>
  <si>
    <t>ciagłe</t>
  </si>
  <si>
    <t>E/008/05   IK/017/09b</t>
  </si>
  <si>
    <t>E/009/09</t>
  </si>
  <si>
    <t>Polsko-Niemiecka współpraca młodzieży Koszalin-Strazburg</t>
  </si>
  <si>
    <r>
      <t>Realizacja programu "Inteligentny Koszalin"</t>
    </r>
    <r>
      <rPr>
        <b/>
        <sz val="10"/>
        <rFont val="Arial CE"/>
        <family val="0"/>
      </rPr>
      <t xml:space="preserve"> </t>
    </r>
    <r>
      <rPr>
        <b/>
        <sz val="7"/>
        <rFont val="Arial CE"/>
        <family val="0"/>
      </rPr>
      <t>Rozbudowa infrastruktury społeczeństwa informatycznego - e-Kosz@lin (budowa sieci teleinformatycznej)</t>
    </r>
  </si>
  <si>
    <t>Pociąg do Mielna Koszalińskiego</t>
  </si>
  <si>
    <t>OA/001/09</t>
  </si>
  <si>
    <t>INF/002/09</t>
  </si>
  <si>
    <t>OA/002/09  OA/003/09</t>
  </si>
  <si>
    <r>
      <t xml:space="preserve">Inwestycje w Urzędzie Miejskim </t>
    </r>
    <r>
      <rPr>
        <sz val="7"/>
        <rFont val="Arial CE"/>
        <family val="0"/>
      </rPr>
      <t>(klimatyzacja w USC, odnowienie elewacji, wymiana okien w USC, ocieplenie archiwum),</t>
    </r>
    <r>
      <rPr>
        <sz val="9"/>
        <rFont val="Arial CE"/>
        <family val="0"/>
      </rPr>
      <t xml:space="preserve"> winda w USC</t>
    </r>
  </si>
  <si>
    <t>OA/004/09</t>
  </si>
  <si>
    <t xml:space="preserve">Remonty bieżące </t>
  </si>
  <si>
    <r>
      <t>BZK/</t>
    </r>
    <r>
      <rPr>
        <sz val="7"/>
        <rFont val="Arial CE"/>
        <family val="2"/>
      </rPr>
      <t xml:space="preserve">001/01    </t>
    </r>
    <r>
      <rPr>
        <sz val="6"/>
        <rFont val="Arial CE"/>
        <family val="0"/>
      </rPr>
      <t>BZK/</t>
    </r>
    <r>
      <rPr>
        <sz val="7"/>
        <rFont val="Arial CE"/>
        <family val="2"/>
      </rPr>
      <t>002/03</t>
    </r>
  </si>
  <si>
    <t>współfinansowanie ze środków Państwowej Straży Pożarnej, pozostałe po 2012r.</t>
  </si>
  <si>
    <r>
      <t>BZK</t>
    </r>
    <r>
      <rPr>
        <sz val="7"/>
        <rFont val="Arial CE"/>
        <family val="2"/>
      </rPr>
      <t xml:space="preserve">/001/06   </t>
    </r>
    <r>
      <rPr>
        <sz val="6"/>
        <rFont val="Arial CE"/>
        <family val="0"/>
      </rPr>
      <t>BZK/</t>
    </r>
    <r>
      <rPr>
        <sz val="7"/>
        <rFont val="Arial CE"/>
        <family val="0"/>
      </rPr>
      <t>002/06</t>
    </r>
  </si>
  <si>
    <t>Komenda Miejska Policji - remonty budynków przy ulicy Juliusza Słowackiego, Krakusa i Wandy, zakup samochodów służbowych</t>
  </si>
  <si>
    <r>
      <t xml:space="preserve">Komenda Miejska Państwowej Straży Pożarnej -  </t>
    </r>
    <r>
      <rPr>
        <sz val="7"/>
        <rFont val="Arial CE"/>
        <family val="0"/>
      </rPr>
      <t>remonty budynku, zakupy (samochód ratowniczo-gaśniczy, autodrabiny)</t>
    </r>
  </si>
  <si>
    <r>
      <t xml:space="preserve">Przebudowa ulic w centrum zabytkowym miasta,   </t>
    </r>
    <r>
      <rPr>
        <sz val="7"/>
        <rFont val="Arial CE"/>
        <family val="0"/>
      </rPr>
      <t>w tym:</t>
    </r>
  </si>
  <si>
    <r>
      <t xml:space="preserve">Budownictwo mieszkaniowe,  </t>
    </r>
    <r>
      <rPr>
        <sz val="7"/>
        <rFont val="Arial CE"/>
        <family val="0"/>
      </rPr>
      <t>w tym:</t>
    </r>
  </si>
  <si>
    <t xml:space="preserve"> - Budownictwo mieszkaniowe socjalne,komunalne</t>
  </si>
  <si>
    <t>37*</t>
  </si>
  <si>
    <r>
      <t xml:space="preserve"> - Modernizacja obiektów kultury,  </t>
    </r>
    <r>
      <rPr>
        <sz val="7"/>
        <rFont val="Arial CE"/>
        <family val="0"/>
      </rPr>
      <t>w tym:</t>
    </r>
  </si>
  <si>
    <r>
      <t xml:space="preserve">Obiekty sportowo-rekreacyjne w mieście,                   </t>
    </r>
    <r>
      <rPr>
        <sz val="7"/>
        <rFont val="Arial CE"/>
        <family val="0"/>
      </rPr>
      <t>w tym:</t>
    </r>
  </si>
  <si>
    <t xml:space="preserve">Remonty, inwestycje budynków Żłobka Miejskiego </t>
  </si>
  <si>
    <t xml:space="preserve"> - Muzeum - inwestycje, remonty budynków</t>
  </si>
  <si>
    <t xml:space="preserve"> </t>
  </si>
  <si>
    <r>
      <t>Realizacja programu "Inteligentny Koszalin"</t>
    </r>
    <r>
      <rPr>
        <b/>
        <sz val="7"/>
        <rFont val="Arial CE"/>
        <family val="0"/>
      </rPr>
      <t xml:space="preserve">  , </t>
    </r>
    <r>
      <rPr>
        <sz val="7"/>
        <rFont val="Arial CE"/>
        <family val="0"/>
      </rPr>
      <t>w tym:</t>
    </r>
    <r>
      <rPr>
        <b/>
        <sz val="7"/>
        <rFont val="Arial CE"/>
        <family val="0"/>
      </rPr>
      <t xml:space="preserve">                                                                                                   Miejskie Centrum Zarządzania Kryzysowego,                                                        System monitoringu wizyjnego</t>
    </r>
  </si>
  <si>
    <r>
      <t xml:space="preserve">Obiekty mostowe, </t>
    </r>
    <r>
      <rPr>
        <sz val="9"/>
        <rFont val="Arial CE"/>
        <family val="0"/>
      </rPr>
      <t xml:space="preserve">   </t>
    </r>
    <r>
      <rPr>
        <sz val="7"/>
        <rFont val="Arial CE"/>
        <family val="0"/>
      </rPr>
      <t>w tym:</t>
    </r>
  </si>
  <si>
    <r>
      <t xml:space="preserve">Realizacja projektu "Termomodernizacja budynków oświatowych w gminie Miasto Koszalin", </t>
    </r>
    <r>
      <rPr>
        <sz val="7"/>
        <rFont val="Arial CE"/>
        <family val="0"/>
      </rPr>
      <t>w tym</t>
    </r>
    <r>
      <rPr>
        <sz val="9"/>
        <rFont val="Arial CE"/>
        <family val="2"/>
      </rPr>
      <t xml:space="preserve">                                                             elewacja budynku II LO im. Władysława Broniewskiego</t>
    </r>
  </si>
  <si>
    <t>nakłady ciągłe - remonty,  utworzenie Centrum-pozostałe po 2012r.</t>
  </si>
  <si>
    <t>program obejmuje budowę parkingów w mieście, parkingów wielopoziomowych (KSM Przylesie), pozostałe po 2012r.</t>
  </si>
  <si>
    <t xml:space="preserve">planowane środki UE (Europejska Współpraca Terytorialna - Program Polska Niemcy), </t>
  </si>
  <si>
    <r>
      <t xml:space="preserve">Nakłady 2009r.                         </t>
    </r>
    <r>
      <rPr>
        <b/>
        <sz val="7"/>
        <rFont val="Arial CE"/>
        <family val="0"/>
      </rPr>
      <t>(stan na dzień 30.04.2009r.</t>
    </r>
  </si>
  <si>
    <t>planowane nakłady po 2012r.</t>
  </si>
  <si>
    <t>Budowa wielofunkcyjnego kompleksu wodno-rekreacyjnego typu  Aquapark</t>
  </si>
  <si>
    <t>RWZ/001/09</t>
  </si>
  <si>
    <t>Park Technologiczny</t>
  </si>
  <si>
    <t>38*</t>
  </si>
  <si>
    <t>45*</t>
  </si>
  <si>
    <t xml:space="preserve"> - Trasa turystyczna (masyw Góry Chełmskiej, uzbrojenie dla potrzeb zjadu narciarskiego, - pradolina Dzierżęcinki, Zalew - Jezioro Lubiatowskie)</t>
  </si>
  <si>
    <t>finansowane przez MWiK, planowane środki z UE,realizacja po 2012r.</t>
  </si>
  <si>
    <t>47*</t>
  </si>
  <si>
    <r>
      <t xml:space="preserve">IK/033/07    a,b,    </t>
    </r>
    <r>
      <rPr>
        <sz val="6"/>
        <rFont val="Arial CE"/>
        <family val="0"/>
      </rPr>
      <t>RWZ/002/09</t>
    </r>
  </si>
  <si>
    <r>
      <t xml:space="preserve">Parki Miejskie                                                                 </t>
    </r>
    <r>
      <rPr>
        <sz val="7"/>
        <rFont val="Arial CE"/>
        <family val="0"/>
      </rPr>
      <t>(budowa, nasadzenia,  rewitalizacja zabytkowych parków miejskich).</t>
    </r>
  </si>
  <si>
    <r>
      <t xml:space="preserve">Dział                                                                                         </t>
    </r>
    <r>
      <rPr>
        <sz val="9"/>
        <rFont val="Arial CE"/>
        <family val="0"/>
      </rPr>
      <t xml:space="preserve">  (wg klasyfikacji budżetowej)</t>
    </r>
  </si>
  <si>
    <r>
      <t>BZK</t>
    </r>
    <r>
      <rPr>
        <sz val="7"/>
        <rFont val="Arial CE"/>
        <family val="2"/>
      </rPr>
      <t xml:space="preserve">/003/06  </t>
    </r>
    <r>
      <rPr>
        <sz val="6"/>
        <rFont val="Arial CE"/>
        <family val="0"/>
      </rPr>
      <t>BZK</t>
    </r>
    <r>
      <rPr>
        <sz val="7"/>
        <rFont val="Arial CE"/>
        <family val="2"/>
      </rPr>
      <t xml:space="preserve">/001/07  </t>
    </r>
    <r>
      <rPr>
        <sz val="6"/>
        <rFont val="Arial CE"/>
        <family val="0"/>
      </rPr>
      <t>BZK/</t>
    </r>
    <r>
      <rPr>
        <sz val="7"/>
        <rFont val="Arial CE"/>
        <family val="0"/>
      </rPr>
      <t xml:space="preserve">002/08    </t>
    </r>
    <r>
      <rPr>
        <sz val="6"/>
        <rFont val="Arial CE"/>
        <family val="0"/>
      </rPr>
      <t xml:space="preserve"> BZK</t>
    </r>
    <r>
      <rPr>
        <sz val="7"/>
        <rFont val="Arial CE"/>
        <family val="0"/>
      </rPr>
      <t>/001/09</t>
    </r>
  </si>
  <si>
    <r>
      <t xml:space="preserve">Nazwa programu                                                         </t>
    </r>
    <r>
      <rPr>
        <sz val="9"/>
        <rFont val="Arial CE"/>
        <family val="0"/>
      </rPr>
      <t xml:space="preserve"> (wg Planu Rozwoju Lokalnego)</t>
    </r>
  </si>
  <si>
    <r>
      <t xml:space="preserve">Targowisko miejskie </t>
    </r>
    <r>
      <rPr>
        <sz val="7"/>
        <rFont val="Arial CE"/>
        <family val="0"/>
      </rPr>
      <t xml:space="preserve">                                                             (w tym  </t>
    </r>
    <r>
      <rPr>
        <sz val="8"/>
        <rFont val="Arial CE"/>
        <family val="0"/>
      </rPr>
      <t>utrzymanie, remonty, utworzenie Centrum Handlu Hurtowego i Targowiskowego)</t>
    </r>
  </si>
  <si>
    <t>finansowane przez SM Przylesie,                                 planowane środki UE  (RPO WZ  2007-2013)</t>
  </si>
  <si>
    <t>pozostałe po 2012r., planowane środki UE (RPO WZ 2007-2013, Indykatywny Plan Inwestycyjny, podpisana preumowa na dofinansowanie).</t>
  </si>
  <si>
    <t>zadanie realizowane w ramach Stowarzyszenia Gmin i Powiatów Pomorza Środkowego, pozostałe po 2012r., planowane środki UE (RPO WZ 2007-2013)</t>
  </si>
  <si>
    <t>zadanie realizowane współnie Miasto, PKP, Poczta Polska, PKS, PRAXIS; pozostałe po 2012r.,                             planowane środki UE                  (RPO WZ 2007-2013)</t>
  </si>
  <si>
    <t>współfinansowane przez MZK; planowane środki UE (RPO WZ 2007-2013)</t>
  </si>
  <si>
    <t>pozostałe po 2012r., planowane środki UE                                     (RPO WZ 2007-2013, EWT).</t>
  </si>
  <si>
    <t>planowane środki UE (RPO WZ 2007-2013)</t>
  </si>
  <si>
    <t>zadanie współne z Politechniką Koszalińska; planowane dofinansowanie UE (POIG 2007-2013).</t>
  </si>
  <si>
    <t>program obejmuje budowę sieci teleinformatycznej, zintegrowanego systemu informatycznego w Urzędzie Miejskim, Miejskiego Centrum Zarządzania Kryzysowego, systemu monitoringu wizyjnego; pozostałe po 2012r, planowane środki UE (RPO WZ 2007-2013, Indykatywny Plan inwestycyjny).</t>
  </si>
  <si>
    <t>program budowy obiektów sportowych w szkołach, pozostałe po 2012r., planowane środki UE RPO WZ 2007-2013).</t>
  </si>
  <si>
    <t>Zmiana nazwy;                             realizator:Fundacja Centrum Innowacji i Przedsiębiorczości;  planowane dofinansowanie UE (RPO WZ 2007-2013, POInnowac.Gosp.).</t>
  </si>
  <si>
    <t>zadanie wspólne Miasta z organizacjami pozarządowymi, z MOPS, PUP, pracodawcami; program współfinansowany ze środków PFRON, pozostałe po 2012r., planowane środki UE PO Kapitał Ludzki).</t>
  </si>
  <si>
    <t>pozostałe po 2012r., planowane dofinansowanie UE  (RPO WZ 2007-2013, PO Kapitał Ludzki).</t>
  </si>
  <si>
    <t xml:space="preserve">finansowane przez MEC; pozostałe po 2012r.; planowaneśrodki UE                (RPO WZ 2007-2013,                 PO Infr.i Środow.). </t>
  </si>
  <si>
    <t>finansowane przez MEC z udziałem środków z UE, pozostałe po 2012r., planowane środki UE                  (RPO WZ 2007-2013,               PO Infr.i Środow.).)</t>
  </si>
  <si>
    <t xml:space="preserve"> planowane środki UE PO Infr. I Środow.), </t>
  </si>
  <si>
    <t>program modernizacji i remontów obiektów kultury (Muzeum, BTD, mury miejskie, CK, Amfiteatr, pozostałe po 2012r., planowane środki UE   (RPO WZ 2007-2013)</t>
  </si>
  <si>
    <t>planowane środki UE                  (RPO WZ 2007-2013, Indykatywny Plan Inwestycyjny, podpisana preumowa na dofinans.).</t>
  </si>
  <si>
    <t>planowane środki UE (RPO WZ 2007-2013).</t>
  </si>
  <si>
    <t xml:space="preserve"> finansowanie przez KBP, planowane środki UE                 (RPO WZ 2007-2013). </t>
  </si>
  <si>
    <t>inwestycja wspólna z Politechniką Koszalińską (koszty po 50%, w tym rok 2009 budżet Miasta w wysokości 734,5 tys.zł.), planowane dofinansowanie z Ministerstwa Edukacji, Ministerstwa Sportu, UE (Indykatywny Plan Inwestycyjny RPO WZ 2007-2013, podpisana preumowa na dofinansowanie).</t>
  </si>
  <si>
    <t xml:space="preserve">środki ZOS, planowane środki UE (RPO WZ 2007-2013). </t>
  </si>
  <si>
    <t>program obejmuje budowę sieci teleinformatycznej, zintegrowanego systemu informatycznego w Urzędzie Miejskim, Miejskiego Centrum Zarządzania Kryzysowego, systemu monitoringu wizyjnego; pozostałe po 2012r, planowane środki UE  (RPO WZ 2007-2013, Indykatywny Plan Inwestycyjny).</t>
  </si>
  <si>
    <r>
      <t xml:space="preserve">Pozostałe wydatki </t>
    </r>
    <r>
      <rPr>
        <sz val="12"/>
        <rFont val="Arial CE"/>
        <family val="0"/>
      </rPr>
      <t xml:space="preserve"> </t>
    </r>
    <r>
      <rPr>
        <sz val="11"/>
        <rFont val="Arial CE"/>
        <family val="0"/>
      </rPr>
      <t>(nie ujęte w programach)</t>
    </r>
  </si>
  <si>
    <r>
      <t>Pozostałe wydatki</t>
    </r>
    <r>
      <rPr>
        <b/>
        <sz val="11"/>
        <rFont val="Arial CE"/>
        <family val="0"/>
      </rPr>
      <t xml:space="preserve"> </t>
    </r>
    <r>
      <rPr>
        <sz val="11"/>
        <rFont val="Arial CE"/>
        <family val="0"/>
      </rPr>
      <t xml:space="preserve"> (nie ujęte w programach)</t>
    </r>
  </si>
  <si>
    <t>Nakłady poniesione do              31.12. 2008r.</t>
  </si>
  <si>
    <t xml:space="preserve">Szacunkowa wartość </t>
  </si>
  <si>
    <t xml:space="preserve"> Bank mieszkań chronionych</t>
  </si>
  <si>
    <t>program obejmuje budowę sieci teleinformatycznej, zintegrowanego systemu informatycznego w Urzędzie Miejskim, Miejskiego Centrum Zarządzania Kryzysowego, systemu monitoringu wizyjnego; pozostałe po 2012r, planowane środki UE (RPO Woj.Zachodn.)</t>
  </si>
  <si>
    <t>planowane środki UE                              ( RPO WZ 2007-2013, Indykatywny Plan Inwestycyjny-podpisana preumowa na dofinans., PO Infr.i Środow.).</t>
  </si>
  <si>
    <t>finansowane przez MWIK, dofinans.z GFOŚiGW</t>
  </si>
  <si>
    <t>(Sektorowy Program Operacyjny Transport 2004-2006, PO Infrastruktura i Środowisko 2007-2013, tylko drogi krajowe)</t>
  </si>
  <si>
    <t xml:space="preserve">IK/001/07   </t>
  </si>
  <si>
    <t>zadanie Koszalińsko-Kołobrzeskiej Kurii Biskupia; dofinansowanie zewnętrzne - środki Norweskiego Mechanizmu Finansowego i Mechanizmu Finansowego Europejskiego Obszaru Gospodarczego</t>
  </si>
  <si>
    <t>wspólfinansowanie MWiK</t>
  </si>
  <si>
    <t>System gospodarki odpadami oraz budowa zakładu termicznego przekszatłcania odpadów dla miast i gmin Pomorza Środkowego</t>
  </si>
  <si>
    <t xml:space="preserve"> - ulica Karola Szymanowskiego - Jana Matejki</t>
  </si>
  <si>
    <t>dofinansowanie ze środków Funduszu Rozwoju Kultury Fizycznej w wysokości 1,5 mln.zł.</t>
  </si>
  <si>
    <t xml:space="preserve"> - Budowa boisk sportowych przy Szkole Podstawowej Nr 18, ul.Stanisława Staszica</t>
  </si>
  <si>
    <t xml:space="preserve"> -Modernizacja stadionu KS Bałtyk</t>
  </si>
  <si>
    <t xml:space="preserve">zadanie obejmujące projekt "Góra Chełmska", Pradolina Dzieżęcinki", planowane środki UE (RPO WZ 2007-2013). </t>
  </si>
  <si>
    <t>zadanie w ramach projektu "Koszalińskie Planty", planowane śrdki UE (RPO WZ 2007-2013, EWT), współfinansowane ze środków GFOŚiGW, pozostałe po 2012r.</t>
  </si>
  <si>
    <t>51*</t>
  </si>
  <si>
    <r>
      <t xml:space="preserve"> - ulica Gnieźnieńska                                                                                       </t>
    </r>
    <r>
      <rPr>
        <sz val="7"/>
        <rFont val="Arial CE"/>
        <family val="0"/>
      </rPr>
      <t xml:space="preserve"> (odcinek od ul.4-go Marca do Połczyńskiej, parking, zatoki autobusowe, kan.deszczowa, skrzyżowanie)</t>
    </r>
  </si>
  <si>
    <t>planowane dofinansowanie z budżetu państwa</t>
  </si>
  <si>
    <t>planowane środki UE (Sektorowy Program Operacyjny Transport 2004-2006), z budżetu państwa</t>
  </si>
  <si>
    <t>Zmiana nazwy;                                                       nakłady ciągłe na utrzymanie-dotacja celowa;                                    w 2010r. planowane środki finansowe 8mln.zł. w przypadku konieczności zakupu taboru kolejowego; planowane śrdoki  UE (RPO WZ 2007-2013, fundusz szwajcarski).</t>
  </si>
  <si>
    <t>współfinansowanie przez MEC, PGK, GFOŚiGW; realizacja od 2013r., planowane środki UE (PO Infrastr.i Środow., Indykatywny Plan Inwest).</t>
  </si>
  <si>
    <t xml:space="preserve">IK/008/07      A/017/09           </t>
  </si>
  <si>
    <t>IK/036/09       KS/001/02</t>
  </si>
  <si>
    <t xml:space="preserve"> - w 2009r. ujęto w kwocie ogółem wszystkie planowane nakłady majątkowe (inwestycje, zakupy, wkłady) i remonty według stanu na dzień 30.04.2009r. budżetu Miasta w wysokości 111 909,4 tys.zł. oraz środki pozabudżetowe w wysokości 26 839,7 tys.zł., w tym: PGK, MEC, MWiK, Biblioteka Publiczna, ZOS, GFOŚiGW,  KSM "Przylesie", Stowarzyszenie Gmin i Powiatów Pomorza Środkowego, Politechnika Koszalińska (hala).</t>
  </si>
  <si>
    <t>82,55, 45</t>
  </si>
  <si>
    <t>Załącznik do Uchwały XXXVII/ 415 /2009  Rady Miejskiej w Koszalinie z dnia 25.06.2009r.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</si>
</sst>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\ &quot;zł&quot;"/>
    <numFmt numFmtId="167" formatCode="#,##0.0\ _z_ł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0"/>
    </font>
    <font>
      <b/>
      <sz val="9"/>
      <name val="Arial CE"/>
      <family val="2"/>
    </font>
    <font>
      <b/>
      <i/>
      <sz val="12"/>
      <name val="Arial CE"/>
      <family val="2"/>
    </font>
    <font>
      <sz val="9"/>
      <name val="Arial CE"/>
      <family val="2"/>
    </font>
    <font>
      <b/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i/>
      <sz val="9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0"/>
      <name val="Arial CE"/>
      <family val="0"/>
    </font>
    <font>
      <sz val="10"/>
      <color indexed="10"/>
      <name val="Arial CE"/>
      <family val="0"/>
    </font>
    <font>
      <b/>
      <sz val="12"/>
      <color indexed="10"/>
      <name val="Arial CE"/>
      <family val="0"/>
    </font>
    <font>
      <sz val="12"/>
      <color indexed="10"/>
      <name val="Arial CE"/>
      <family val="0"/>
    </font>
    <font>
      <i/>
      <sz val="12"/>
      <name val="Arial CE"/>
      <family val="0"/>
    </font>
    <font>
      <i/>
      <sz val="9"/>
      <name val="Arial CE"/>
      <family val="0"/>
    </font>
    <font>
      <i/>
      <sz val="7"/>
      <name val="Arial CE"/>
      <family val="0"/>
    </font>
    <font>
      <i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ck"/>
      <bottom style="thick"/>
    </border>
    <border>
      <left style="thin"/>
      <right style="double"/>
      <top style="double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5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10" fillId="0" borderId="0" xfId="0" applyFont="1" applyAlignment="1">
      <alignment horizontal="right" vertical="top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Continuous" vertical="center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2" borderId="3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Continuous" vertical="center" wrapText="1"/>
    </xf>
    <xf numFmtId="0" fontId="0" fillId="2" borderId="1" xfId="0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wrapText="1"/>
    </xf>
    <xf numFmtId="0" fontId="9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 wrapText="1"/>
    </xf>
    <xf numFmtId="0" fontId="8" fillId="2" borderId="4" xfId="0" applyFont="1" applyFill="1" applyBorder="1" applyAlignment="1">
      <alignment horizontal="centerContinuous" vertical="top" wrapText="1"/>
    </xf>
    <xf numFmtId="0" fontId="8" fillId="2" borderId="4" xfId="0" applyFont="1" applyFill="1" applyBorder="1" applyAlignment="1">
      <alignment horizontal="centerContinuous" vertical="top"/>
    </xf>
    <xf numFmtId="0" fontId="0" fillId="2" borderId="4" xfId="0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right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164" fontId="11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3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0" borderId="6" xfId="0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3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 wrapText="1"/>
    </xf>
    <xf numFmtId="165" fontId="14" fillId="3" borderId="7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164" fontId="1" fillId="2" borderId="8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64" fontId="11" fillId="0" borderId="5" xfId="0" applyNumberFormat="1" applyFont="1" applyBorder="1" applyAlignment="1">
      <alignment horizontal="right" vertical="center" wrapText="1"/>
    </xf>
    <xf numFmtId="165" fontId="8" fillId="3" borderId="7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1" xfId="0" applyFont="1" applyBorder="1" applyAlignment="1">
      <alignment horizontal="centerContinuous"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Alignment="1">
      <alignment/>
    </xf>
    <xf numFmtId="0" fontId="11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3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164" fontId="11" fillId="0" borderId="11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3" fillId="4" borderId="4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13" fillId="0" borderId="3" xfId="0" applyFont="1" applyBorder="1" applyAlignment="1">
      <alignment wrapText="1"/>
    </xf>
    <xf numFmtId="0" fontId="14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wrapText="1"/>
    </xf>
    <xf numFmtId="165" fontId="9" fillId="2" borderId="2" xfId="0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13" fillId="4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left" vertical="center"/>
    </xf>
    <xf numFmtId="3" fontId="11" fillId="4" borderId="12" xfId="0" applyNumberFormat="1" applyFont="1" applyFill="1" applyBorder="1" applyAlignment="1">
      <alignment horizontal="right" vertical="center"/>
    </xf>
    <xf numFmtId="0" fontId="13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9" fontId="13" fillId="0" borderId="4" xfId="0" applyNumberFormat="1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" fontId="11" fillId="0" borderId="11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1" fontId="4" fillId="0" borderId="9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164" fontId="4" fillId="0" borderId="9" xfId="0" applyNumberFormat="1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3" fontId="4" fillId="4" borderId="9" xfId="0" applyNumberFormat="1" applyFont="1" applyFill="1" applyBorder="1" applyAlignment="1">
      <alignment horizontal="right" vertical="center"/>
    </xf>
    <xf numFmtId="0" fontId="4" fillId="4" borderId="0" xfId="0" applyFont="1" applyFill="1" applyAlignment="1">
      <alignment/>
    </xf>
    <xf numFmtId="0" fontId="4" fillId="0" borderId="14" xfId="0" applyFont="1" applyBorder="1" applyAlignment="1">
      <alignment horizontal="right" vertical="center"/>
    </xf>
    <xf numFmtId="0" fontId="4" fillId="4" borderId="9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164" fontId="11" fillId="4" borderId="12" xfId="0" applyNumberFormat="1" applyFont="1" applyFill="1" applyBorder="1" applyAlignment="1">
      <alignment horizontal="right" vertical="center"/>
    </xf>
    <xf numFmtId="164" fontId="4" fillId="0" borderId="14" xfId="0" applyNumberFormat="1" applyFont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1" fillId="0" borderId="11" xfId="0" applyNumberFormat="1" applyFont="1" applyBorder="1" applyAlignment="1">
      <alignment vertical="center" wrapText="1"/>
    </xf>
    <xf numFmtId="164" fontId="11" fillId="0" borderId="11" xfId="0" applyNumberFormat="1" applyFont="1" applyBorder="1" applyAlignment="1">
      <alignment vertical="center"/>
    </xf>
    <xf numFmtId="1" fontId="11" fillId="0" borderId="1" xfId="0" applyNumberFormat="1" applyFont="1" applyBorder="1" applyAlignment="1">
      <alignment horizontal="right" vertical="center"/>
    </xf>
    <xf numFmtId="0" fontId="6" fillId="3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4" fillId="4" borderId="12" xfId="0" applyFont="1" applyFill="1" applyBorder="1" applyAlignment="1">
      <alignment horizontal="left" vertical="center" wrapText="1"/>
    </xf>
    <xf numFmtId="164" fontId="4" fillId="4" borderId="12" xfId="0" applyNumberFormat="1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right" vertical="center"/>
    </xf>
    <xf numFmtId="164" fontId="4" fillId="4" borderId="9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 vertical="center"/>
    </xf>
    <xf numFmtId="164" fontId="4" fillId="0" borderId="9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11" fillId="0" borderId="3" xfId="0" applyNumberFormat="1" applyFont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11" fillId="4" borderId="12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1" fontId="11" fillId="0" borderId="11" xfId="0" applyNumberFormat="1" applyFont="1" applyBorder="1" applyAlignment="1">
      <alignment vertical="center" wrapText="1"/>
    </xf>
    <xf numFmtId="165" fontId="9" fillId="2" borderId="2" xfId="0" applyNumberFormat="1" applyFont="1" applyFill="1" applyBorder="1" applyAlignment="1">
      <alignment horizontal="right" vertical="center"/>
    </xf>
    <xf numFmtId="1" fontId="11" fillId="0" borderId="9" xfId="0" applyNumberFormat="1" applyFont="1" applyBorder="1" applyAlignment="1">
      <alignment horizontal="right" vertical="center"/>
    </xf>
    <xf numFmtId="1" fontId="11" fillId="0" borderId="11" xfId="0" applyNumberFormat="1" applyFont="1" applyBorder="1" applyAlignment="1">
      <alignment vertical="center"/>
    </xf>
    <xf numFmtId="0" fontId="13" fillId="4" borderId="1" xfId="0" applyFont="1" applyFill="1" applyBorder="1" applyAlignment="1">
      <alignment vertical="center" wrapText="1"/>
    </xf>
    <xf numFmtId="1" fontId="1" fillId="2" borderId="2" xfId="0" applyNumberFormat="1" applyFont="1" applyFill="1" applyBorder="1" applyAlignment="1">
      <alignment horizontal="right" vertical="center"/>
    </xf>
    <xf numFmtId="164" fontId="9" fillId="2" borderId="2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wrapText="1"/>
    </xf>
    <xf numFmtId="0" fontId="14" fillId="2" borderId="3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wrapText="1"/>
    </xf>
    <xf numFmtId="0" fontId="13" fillId="0" borderId="3" xfId="0" applyFont="1" applyBorder="1" applyAlignment="1">
      <alignment horizontal="left" wrapText="1"/>
    </xf>
    <xf numFmtId="0" fontId="4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 wrapText="1"/>
    </xf>
    <xf numFmtId="164" fontId="4" fillId="0" borderId="17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1" fontId="11" fillId="0" borderId="5" xfId="0" applyNumberFormat="1" applyFont="1" applyBorder="1" applyAlignment="1">
      <alignment horizontal="right" vertical="center"/>
    </xf>
    <xf numFmtId="1" fontId="4" fillId="0" borderId="17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164" fontId="11" fillId="0" borderId="9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164" fontId="11" fillId="0" borderId="17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right" vertical="center"/>
    </xf>
    <xf numFmtId="1" fontId="4" fillId="0" borderId="12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vertical="center"/>
    </xf>
    <xf numFmtId="164" fontId="4" fillId="4" borderId="12" xfId="0" applyNumberFormat="1" applyFont="1" applyFill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164" fontId="11" fillId="0" borderId="5" xfId="0" applyNumberFormat="1" applyFont="1" applyBorder="1" applyAlignment="1">
      <alignment vertical="center"/>
    </xf>
    <xf numFmtId="164" fontId="4" fillId="4" borderId="9" xfId="0" applyNumberFormat="1" applyFont="1" applyFill="1" applyBorder="1" applyAlignment="1">
      <alignment vertical="center"/>
    </xf>
    <xf numFmtId="164" fontId="11" fillId="0" borderId="6" xfId="0" applyNumberFormat="1" applyFont="1" applyBorder="1" applyAlignment="1">
      <alignment vertical="center"/>
    </xf>
    <xf numFmtId="0" fontId="13" fillId="0" borderId="9" xfId="0" applyFont="1" applyBorder="1" applyAlignment="1">
      <alignment wrapText="1"/>
    </xf>
    <xf numFmtId="0" fontId="13" fillId="0" borderId="5" xfId="0" applyFont="1" applyBorder="1" applyAlignment="1">
      <alignment vertical="center" wrapText="1"/>
    </xf>
    <xf numFmtId="3" fontId="11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164" fontId="11" fillId="0" borderId="1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25" fillId="0" borderId="18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right" vertical="center"/>
    </xf>
    <xf numFmtId="0" fontId="25" fillId="0" borderId="13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right" vertical="center"/>
    </xf>
    <xf numFmtId="0" fontId="24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164" fontId="11" fillId="4" borderId="1" xfId="0" applyNumberFormat="1" applyFont="1" applyFill="1" applyBorder="1" applyAlignment="1">
      <alignment horizontal="right" vertical="center"/>
    </xf>
    <xf numFmtId="164" fontId="11" fillId="4" borderId="1" xfId="0" applyNumberFormat="1" applyFont="1" applyFill="1" applyBorder="1" applyAlignment="1">
      <alignment vertical="center"/>
    </xf>
    <xf numFmtId="1" fontId="11" fillId="4" borderId="1" xfId="0" applyNumberFormat="1" applyFont="1" applyFill="1" applyBorder="1" applyAlignment="1">
      <alignment horizontal="right" vertical="center"/>
    </xf>
    <xf numFmtId="0" fontId="27" fillId="0" borderId="19" xfId="0" applyFont="1" applyBorder="1" applyAlignment="1">
      <alignment vertical="center"/>
    </xf>
    <xf numFmtId="164" fontId="26" fillId="0" borderId="19" xfId="0" applyNumberFormat="1" applyFont="1" applyBorder="1" applyAlignment="1">
      <alignment horizontal="right" vertical="center"/>
    </xf>
    <xf numFmtId="164" fontId="26" fillId="0" borderId="19" xfId="0" applyNumberFormat="1" applyFont="1" applyBorder="1" applyAlignment="1">
      <alignment vertical="center"/>
    </xf>
    <xf numFmtId="0" fontId="26" fillId="0" borderId="19" xfId="0" applyFont="1" applyBorder="1" applyAlignment="1">
      <alignment horizontal="right" vertical="center"/>
    </xf>
    <xf numFmtId="1" fontId="26" fillId="0" borderId="19" xfId="0" applyNumberFormat="1" applyFont="1" applyBorder="1" applyAlignment="1">
      <alignment horizontal="right" vertical="center"/>
    </xf>
    <xf numFmtId="0" fontId="26" fillId="0" borderId="2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wrapText="1"/>
    </xf>
    <xf numFmtId="0" fontId="26" fillId="0" borderId="2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25" fillId="0" borderId="19" xfId="0" applyNumberFormat="1" applyFont="1" applyBorder="1" applyAlignment="1">
      <alignment horizontal="right" vertical="center"/>
    </xf>
    <xf numFmtId="0" fontId="25" fillId="0" borderId="19" xfId="0" applyFont="1" applyBorder="1" applyAlignment="1">
      <alignment horizontal="right" vertical="center"/>
    </xf>
    <xf numFmtId="1" fontId="25" fillId="0" borderId="19" xfId="0" applyNumberFormat="1" applyFont="1" applyBorder="1" applyAlignment="1">
      <alignment horizontal="right" vertical="center"/>
    </xf>
    <xf numFmtId="3" fontId="25" fillId="0" borderId="19" xfId="0" applyNumberFormat="1" applyFont="1" applyBorder="1" applyAlignment="1">
      <alignment horizontal="right" vertical="center"/>
    </xf>
    <xf numFmtId="0" fontId="25" fillId="0" borderId="20" xfId="0" applyFont="1" applyBorder="1" applyAlignment="1">
      <alignment horizontal="left" vertical="center" wrapText="1"/>
    </xf>
    <xf numFmtId="164" fontId="1" fillId="2" borderId="21" xfId="0" applyNumberFormat="1" applyFont="1" applyFill="1" applyBorder="1" applyAlignment="1">
      <alignment vertical="center"/>
    </xf>
    <xf numFmtId="0" fontId="24" fillId="4" borderId="2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4" borderId="12" xfId="0" applyFont="1" applyFill="1" applyBorder="1" applyAlignment="1">
      <alignment horizontal="center"/>
    </xf>
    <xf numFmtId="0" fontId="24" fillId="4" borderId="20" xfId="0" applyFont="1" applyFill="1" applyBorder="1" applyAlignment="1">
      <alignment vertical="center" wrapText="1"/>
    </xf>
    <xf numFmtId="0" fontId="13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164" fontId="11" fillId="0" borderId="14" xfId="0" applyNumberFormat="1" applyFont="1" applyBorder="1" applyAlignment="1">
      <alignment horizontal="right" vertical="center"/>
    </xf>
    <xf numFmtId="164" fontId="11" fillId="0" borderId="14" xfId="0" applyNumberFormat="1" applyFont="1" applyBorder="1" applyAlignment="1">
      <alignment vertical="center"/>
    </xf>
    <xf numFmtId="0" fontId="11" fillId="0" borderId="14" xfId="0" applyFont="1" applyBorder="1" applyAlignment="1">
      <alignment horizontal="right" vertical="center"/>
    </xf>
    <xf numFmtId="1" fontId="11" fillId="0" borderId="14" xfId="0" applyNumberFormat="1" applyFont="1" applyBorder="1" applyAlignment="1">
      <alignment horizontal="right" vertical="center"/>
    </xf>
    <xf numFmtId="164" fontId="24" fillId="4" borderId="22" xfId="0" applyNumberFormat="1" applyFont="1" applyFill="1" applyBorder="1" applyAlignment="1">
      <alignment horizontal="right" vertical="center"/>
    </xf>
    <xf numFmtId="164" fontId="24" fillId="4" borderId="22" xfId="0" applyNumberFormat="1" applyFont="1" applyFill="1" applyBorder="1" applyAlignment="1">
      <alignment vertical="center"/>
    </xf>
    <xf numFmtId="3" fontId="24" fillId="4" borderId="2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1" fontId="24" fillId="4" borderId="22" xfId="0" applyNumberFormat="1" applyFont="1" applyFill="1" applyBorder="1" applyAlignment="1">
      <alignment horizontal="right" vertical="center"/>
    </xf>
    <xf numFmtId="1" fontId="11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6" fillId="2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horizontal="right" vertical="center"/>
    </xf>
    <xf numFmtId="0" fontId="24" fillId="4" borderId="23" xfId="0" applyFont="1" applyFill="1" applyBorder="1" applyAlignment="1">
      <alignment horizontal="right" vertical="center"/>
    </xf>
    <xf numFmtId="164" fontId="24" fillId="4" borderId="23" xfId="0" applyNumberFormat="1" applyFont="1" applyFill="1" applyBorder="1" applyAlignment="1">
      <alignment vertical="center"/>
    </xf>
    <xf numFmtId="164" fontId="24" fillId="4" borderId="23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vertical="center" wrapText="1"/>
    </xf>
    <xf numFmtId="164" fontId="11" fillId="0" borderId="5" xfId="0" applyNumberFormat="1" applyFont="1" applyBorder="1" applyAlignment="1">
      <alignment vertical="center"/>
    </xf>
    <xf numFmtId="165" fontId="1" fillId="2" borderId="21" xfId="0" applyNumberFormat="1" applyFont="1" applyFill="1" applyBorder="1" applyAlignment="1">
      <alignment horizontal="right" vertical="center"/>
    </xf>
    <xf numFmtId="165" fontId="24" fillId="4" borderId="23" xfId="0" applyNumberFormat="1" applyFont="1" applyFill="1" applyBorder="1" applyAlignment="1">
      <alignment horizontal="right" vertical="center"/>
    </xf>
    <xf numFmtId="3" fontId="24" fillId="4" borderId="23" xfId="0" applyNumberFormat="1" applyFont="1" applyFill="1" applyBorder="1" applyAlignment="1">
      <alignment horizontal="right" vertical="center"/>
    </xf>
    <xf numFmtId="0" fontId="27" fillId="0" borderId="18" xfId="0" applyFont="1" applyBorder="1" applyAlignment="1">
      <alignment vertical="center"/>
    </xf>
    <xf numFmtId="1" fontId="25" fillId="0" borderId="18" xfId="0" applyNumberFormat="1" applyFont="1" applyBorder="1" applyAlignment="1">
      <alignment horizontal="right" vertical="center"/>
    </xf>
    <xf numFmtId="3" fontId="25" fillId="0" borderId="18" xfId="0" applyNumberFormat="1" applyFont="1" applyBorder="1" applyAlignment="1">
      <alignment horizontal="right" vertical="center"/>
    </xf>
    <xf numFmtId="1" fontId="4" fillId="0" borderId="14" xfId="0" applyNumberFormat="1" applyFont="1" applyBorder="1" applyAlignment="1">
      <alignment horizontal="right" vertical="center"/>
    </xf>
    <xf numFmtId="0" fontId="11" fillId="4" borderId="1" xfId="0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right" vertical="center"/>
    </xf>
    <xf numFmtId="0" fontId="11" fillId="4" borderId="0" xfId="0" applyFont="1" applyFill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64" fontId="11" fillId="0" borderId="9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165" fontId="4" fillId="4" borderId="1" xfId="0" applyNumberFormat="1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164" fontId="16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vertical="center" wrapText="1"/>
    </xf>
    <xf numFmtId="164" fontId="24" fillId="0" borderId="19" xfId="0" applyNumberFormat="1" applyFont="1" applyBorder="1" applyAlignment="1">
      <alignment horizontal="right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right" vertical="center"/>
    </xf>
    <xf numFmtId="164" fontId="11" fillId="0" borderId="24" xfId="0" applyNumberFormat="1" applyFont="1" applyBorder="1" applyAlignment="1">
      <alignment horizontal="right" vertical="center"/>
    </xf>
    <xf numFmtId="9" fontId="4" fillId="0" borderId="4" xfId="0" applyNumberFormat="1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Continuous" vertical="center"/>
    </xf>
    <xf numFmtId="0" fontId="13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horizontal="right" vertical="center"/>
    </xf>
    <xf numFmtId="0" fontId="24" fillId="4" borderId="22" xfId="0" applyFont="1" applyFill="1" applyBorder="1" applyAlignment="1">
      <alignment horizontal="right" vertical="center"/>
    </xf>
    <xf numFmtId="0" fontId="24" fillId="4" borderId="25" xfId="0" applyFont="1" applyFill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1" fontId="25" fillId="0" borderId="0" xfId="0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13" fillId="4" borderId="9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4" borderId="3" xfId="0" applyFont="1" applyFill="1" applyBorder="1" applyAlignment="1">
      <alignment wrapText="1"/>
    </xf>
    <xf numFmtId="0" fontId="13" fillId="4" borderId="5" xfId="0" applyFont="1" applyFill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11" fillId="0" borderId="1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right" vertical="center"/>
    </xf>
    <xf numFmtId="3" fontId="9" fillId="2" borderId="2" xfId="0" applyNumberFormat="1" applyFont="1" applyFill="1" applyBorder="1" applyAlignment="1">
      <alignment horizontal="right" vertical="center"/>
    </xf>
    <xf numFmtId="165" fontId="9" fillId="2" borderId="8" xfId="0" applyNumberFormat="1" applyFont="1" applyFill="1" applyBorder="1" applyAlignment="1">
      <alignment horizontal="right" vertical="center"/>
    </xf>
    <xf numFmtId="0" fontId="7" fillId="0" borderId="26" xfId="0" applyFont="1" applyBorder="1" applyAlignment="1">
      <alignment horizontal="center"/>
    </xf>
    <xf numFmtId="0" fontId="13" fillId="0" borderId="27" xfId="0" applyFont="1" applyBorder="1" applyAlignment="1">
      <alignment wrapText="1"/>
    </xf>
    <xf numFmtId="0" fontId="25" fillId="0" borderId="0" xfId="0" applyFont="1" applyBorder="1" applyAlignment="1">
      <alignment horizontal="centerContinuous" vertical="center"/>
    </xf>
    <xf numFmtId="164" fontId="25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64" fontId="11" fillId="0" borderId="11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right" vertical="center"/>
    </xf>
    <xf numFmtId="1" fontId="11" fillId="0" borderId="3" xfId="0" applyNumberFormat="1" applyFont="1" applyBorder="1" applyAlignment="1">
      <alignment horizontal="right" vertical="center"/>
    </xf>
    <xf numFmtId="3" fontId="9" fillId="2" borderId="2" xfId="0" applyNumberFormat="1" applyFont="1" applyFill="1" applyBorder="1" applyAlignment="1">
      <alignment horizontal="right" vertical="center"/>
    </xf>
    <xf numFmtId="165" fontId="9" fillId="2" borderId="8" xfId="0" applyNumberFormat="1" applyFont="1" applyFill="1" applyBorder="1" applyAlignment="1">
      <alignment horizontal="right" vertical="center"/>
    </xf>
    <xf numFmtId="1" fontId="1" fillId="2" borderId="2" xfId="0" applyNumberFormat="1" applyFont="1" applyFill="1" applyBorder="1" applyAlignment="1">
      <alignment horizontal="right" vertical="center"/>
    </xf>
    <xf numFmtId="164" fontId="4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13" fillId="4" borderId="9" xfId="0" applyFont="1" applyFill="1" applyBorder="1" applyAlignment="1">
      <alignment vertical="center" wrapText="1"/>
    </xf>
    <xf numFmtId="0" fontId="13" fillId="0" borderId="9" xfId="0" applyFont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/>
    </xf>
    <xf numFmtId="164" fontId="25" fillId="0" borderId="22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13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wrapText="1"/>
    </xf>
    <xf numFmtId="0" fontId="13" fillId="0" borderId="27" xfId="0" applyFont="1" applyBorder="1" applyAlignment="1">
      <alignment horizontal="left" vertical="center" wrapText="1"/>
    </xf>
    <xf numFmtId="0" fontId="14" fillId="0" borderId="27" xfId="0" applyFont="1" applyBorder="1" applyAlignment="1">
      <alignment vertical="center" wrapText="1"/>
    </xf>
    <xf numFmtId="0" fontId="25" fillId="0" borderId="25" xfId="0" applyFont="1" applyBorder="1" applyAlignment="1">
      <alignment horizontal="left" vertical="center" wrapText="1"/>
    </xf>
    <xf numFmtId="165" fontId="8" fillId="3" borderId="29" xfId="0" applyNumberFormat="1" applyFont="1" applyFill="1" applyBorder="1" applyAlignment="1">
      <alignment horizontal="right" vertical="center"/>
    </xf>
    <xf numFmtId="0" fontId="13" fillId="4" borderId="9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9" fontId="13" fillId="0" borderId="4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0" fillId="4" borderId="16" xfId="0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32" fillId="4" borderId="13" xfId="0" applyFont="1" applyFill="1" applyBorder="1" applyAlignment="1">
      <alignment wrapText="1"/>
    </xf>
    <xf numFmtId="0" fontId="30" fillId="4" borderId="0" xfId="0" applyFont="1" applyFill="1" applyBorder="1" applyAlignment="1">
      <alignment/>
    </xf>
    <xf numFmtId="0" fontId="30" fillId="4" borderId="0" xfId="0" applyFont="1" applyFill="1" applyBorder="1" applyAlignment="1">
      <alignment horizontal="center" vertical="center" wrapText="1"/>
    </xf>
    <xf numFmtId="165" fontId="32" fillId="4" borderId="0" xfId="0" applyNumberFormat="1" applyFont="1" applyFill="1" applyBorder="1" applyAlignment="1">
      <alignment horizontal="right" vertical="center"/>
    </xf>
    <xf numFmtId="165" fontId="33" fillId="4" borderId="0" xfId="0" applyNumberFormat="1" applyFont="1" applyFill="1" applyBorder="1" applyAlignment="1">
      <alignment horizontal="right" vertical="center"/>
    </xf>
    <xf numFmtId="164" fontId="33" fillId="4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2" borderId="3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1" fillId="4" borderId="30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8" fillId="4" borderId="22" xfId="0" applyFont="1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3" fillId="0" borderId="9" xfId="0" applyFont="1" applyBorder="1" applyAlignment="1">
      <alignment vertical="center" wrapText="1"/>
    </xf>
    <xf numFmtId="0" fontId="11" fillId="0" borderId="30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22" xfId="0" applyFont="1" applyBorder="1" applyAlignment="1">
      <alignment vertical="center"/>
    </xf>
    <xf numFmtId="0" fontId="6" fillId="4" borderId="22" xfId="0" applyFont="1" applyFill="1" applyBorder="1" applyAlignment="1">
      <alignment vertical="center"/>
    </xf>
    <xf numFmtId="0" fontId="6" fillId="2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164" fontId="4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164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164" fontId="11" fillId="0" borderId="24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164" fontId="1" fillId="2" borderId="39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8" fillId="2" borderId="3" xfId="0" applyFont="1" applyFill="1" applyBorder="1" applyAlignment="1">
      <alignment vertical="center" textRotation="90" wrapText="1"/>
    </xf>
    <xf numFmtId="0" fontId="8" fillId="2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1" fillId="0" borderId="22" xfId="0" applyFont="1" applyBorder="1" applyAlignment="1">
      <alignment/>
    </xf>
    <xf numFmtId="0" fontId="4" fillId="0" borderId="4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Arkusz1!$A$14</c:f>
              <c:strCache>
                <c:ptCount val="1"/>
                <c:pt idx="0">
                  <c:v>600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Arkusz1!$A$15:$B$231</c:f>
              <c:multiLvlStrCache>
                <c:ptCount val="216"/>
                <c:lvl>
                  <c:pt idx="0">
                    <c:v>IK/001/07   </c:v>
                  </c:pt>
                  <c:pt idx="1">
                    <c:v>52</c:v>
                  </c:pt>
                  <c:pt idx="2">
                    <c:v>0</c:v>
                  </c:pt>
                  <c:pt idx="3">
                    <c:v>64</c:v>
                  </c:pt>
                  <c:pt idx="4">
                    <c:v>46</c:v>
                  </c:pt>
                  <c:pt idx="5">
                    <c:v>IK/002/05   </c:v>
                  </c:pt>
                  <c:pt idx="6">
                    <c:v>88</c:v>
                  </c:pt>
                  <c:pt idx="7">
                    <c:v>108</c:v>
                  </c:pt>
                  <c:pt idx="8">
                    <c:v>0</c:v>
                  </c:pt>
                  <c:pt idx="9">
                    <c:v>IK/004/07    </c:v>
                  </c:pt>
                  <c:pt idx="10">
                    <c:v>72</c:v>
                  </c:pt>
                  <c:pt idx="11">
                    <c:v>0</c:v>
                  </c:pt>
                  <c:pt idx="12">
                    <c:v>80</c:v>
                  </c:pt>
                  <c:pt idx="13">
                    <c:v>85</c:v>
                  </c:pt>
                  <c:pt idx="14">
                    <c:v>64</c:v>
                  </c:pt>
                  <c:pt idx="15">
                    <c:v>70</c:v>
                  </c:pt>
                  <c:pt idx="16">
                    <c:v>0</c:v>
                  </c:pt>
                  <c:pt idx="17">
                    <c:v>0</c:v>
                  </c:pt>
                  <c:pt idx="18">
                    <c:v>87</c:v>
                  </c:pt>
                  <c:pt idx="19">
                    <c:v>74</c:v>
                  </c:pt>
                  <c:pt idx="20">
                    <c:v>73</c:v>
                  </c:pt>
                  <c:pt idx="21">
                    <c:v>73</c:v>
                  </c:pt>
                  <c:pt idx="22">
                    <c:v>35</c:v>
                  </c:pt>
                  <c:pt idx="23">
                    <c:v>0</c:v>
                  </c:pt>
                  <c:pt idx="24">
                    <c:v>37</c:v>
                  </c:pt>
                  <c:pt idx="25">
                    <c:v>0</c:v>
                  </c:pt>
                  <c:pt idx="26">
                    <c:v>60</c:v>
                  </c:pt>
                  <c:pt idx="27">
                    <c:v>0</c:v>
                  </c:pt>
                  <c:pt idx="28">
                    <c:v>IK/005/07              </c:v>
                  </c:pt>
                  <c:pt idx="29">
                    <c:v>88</c:v>
                  </c:pt>
                  <c:pt idx="30">
                    <c:v>IK/006/07              </c:v>
                  </c:pt>
                  <c:pt idx="31">
                    <c:v>63</c:v>
                  </c:pt>
                  <c:pt idx="32">
                    <c:v>77</c:v>
                  </c:pt>
                  <c:pt idx="33">
                    <c:v>63</c:v>
                  </c:pt>
                  <c:pt idx="34">
                    <c:v>81</c:v>
                  </c:pt>
                  <c:pt idx="35">
                    <c:v>55</c:v>
                  </c:pt>
                  <c:pt idx="36">
                    <c:v>55</c:v>
                  </c:pt>
                  <c:pt idx="37">
                    <c:v>41</c:v>
                  </c:pt>
                  <c:pt idx="38">
                    <c:v>53</c:v>
                  </c:pt>
                  <c:pt idx="39">
                    <c:v>79</c:v>
                  </c:pt>
                  <c:pt idx="40">
                    <c:v>49</c:v>
                  </c:pt>
                  <c:pt idx="41">
                    <c:v>45</c:v>
                  </c:pt>
                  <c:pt idx="42">
                    <c:v>0</c:v>
                  </c:pt>
                  <c:pt idx="43">
                    <c:v>IK/007/07       </c:v>
                  </c:pt>
                  <c:pt idx="44">
                    <c:v>0</c:v>
                  </c:pt>
                  <c:pt idx="45">
                    <c:v>53</c:v>
                  </c:pt>
                  <c:pt idx="46">
                    <c:v>76</c:v>
                  </c:pt>
                  <c:pt idx="47">
                    <c:v>65</c:v>
                  </c:pt>
                  <c:pt idx="48">
                    <c:v>76</c:v>
                  </c:pt>
                  <c:pt idx="49">
                    <c:v>41</c:v>
                  </c:pt>
                  <c:pt idx="50">
                    <c:v>55</c:v>
                  </c:pt>
                  <c:pt idx="51">
                    <c:v>47</c:v>
                  </c:pt>
                  <c:pt idx="52">
                    <c:v>0</c:v>
                  </c:pt>
                  <c:pt idx="53">
                    <c:v>0</c:v>
                  </c:pt>
                  <c:pt idx="54">
                    <c:v>49</c:v>
                  </c:pt>
                  <c:pt idx="55">
                    <c:v>47</c:v>
                  </c:pt>
                  <c:pt idx="56">
                    <c:v>0</c:v>
                  </c:pt>
                  <c:pt idx="57">
                    <c:v>51</c:v>
                  </c:pt>
                  <c:pt idx="58">
                    <c:v>47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IK/008/07                </c:v>
                  </c:pt>
                  <c:pt idx="67">
                    <c:v>78</c:v>
                  </c:pt>
                  <c:pt idx="68">
                    <c:v>75</c:v>
                  </c:pt>
                  <c:pt idx="69">
                    <c:v>0</c:v>
                  </c:pt>
                  <c:pt idx="70">
                    <c:v>0</c:v>
                  </c:pt>
                  <c:pt idx="71">
                    <c:v>103</c:v>
                  </c:pt>
                  <c:pt idx="72">
                    <c:v>55</c:v>
                  </c:pt>
                  <c:pt idx="73">
                    <c:v>84</c:v>
                  </c:pt>
                  <c:pt idx="74">
                    <c:v>0</c:v>
                  </c:pt>
                  <c:pt idx="75">
                    <c:v>69</c:v>
                  </c:pt>
                  <c:pt idx="76">
                    <c:v>0</c:v>
                  </c:pt>
                  <c:pt idx="77">
                    <c:v>14</c:v>
                  </c:pt>
                  <c:pt idx="78">
                    <c:v>74</c:v>
                  </c:pt>
                  <c:pt idx="79">
                    <c:v>0</c:v>
                  </c:pt>
                  <c:pt idx="80">
                    <c:v>102</c:v>
                  </c:pt>
                  <c:pt idx="81">
                    <c:v>0</c:v>
                  </c:pt>
                  <c:pt idx="82">
                    <c:v>78</c:v>
                  </c:pt>
                  <c:pt idx="83">
                    <c:v>0</c:v>
                  </c:pt>
                  <c:pt idx="84">
                    <c:v>78</c:v>
                  </c:pt>
                  <c:pt idx="85">
                    <c:v>54</c:v>
                  </c:pt>
                  <c:pt idx="86">
                    <c:v>19</c:v>
                  </c:pt>
                  <c:pt idx="87">
                    <c:v>50</c:v>
                  </c:pt>
                  <c:pt idx="88">
                    <c:v>38</c:v>
                  </c:pt>
                  <c:pt idx="89">
                    <c:v>36</c:v>
                  </c:pt>
                  <c:pt idx="90">
                    <c:v>63</c:v>
                  </c:pt>
                  <c:pt idx="91">
                    <c:v>630</c:v>
                  </c:pt>
                  <c:pt idx="92">
                    <c:v>0</c:v>
                  </c:pt>
                  <c:pt idx="93">
                    <c:v>59</c:v>
                  </c:pt>
                  <c:pt idx="94">
                    <c:v>700</c:v>
                  </c:pt>
                  <c:pt idx="95">
                    <c:v>0</c:v>
                  </c:pt>
                  <c:pt idx="96">
                    <c:v>46</c:v>
                  </c:pt>
                  <c:pt idx="97">
                    <c:v>0</c:v>
                  </c:pt>
                  <c:pt idx="98">
                    <c:v>22</c:v>
                  </c:pt>
                  <c:pt idx="99">
                    <c:v>59</c:v>
                  </c:pt>
                  <c:pt idx="100">
                    <c:v>101</c:v>
                  </c:pt>
                  <c:pt idx="101">
                    <c:v>710</c:v>
                  </c:pt>
                  <c:pt idx="102">
                    <c:v>0</c:v>
                  </c:pt>
                  <c:pt idx="103">
                    <c:v>73</c:v>
                  </c:pt>
                  <c:pt idx="104">
                    <c:v>750</c:v>
                  </c:pt>
                  <c:pt idx="105">
                    <c:v>0</c:v>
                  </c:pt>
                  <c:pt idx="106">
                    <c:v>44</c:v>
                  </c:pt>
                  <c:pt idx="107">
                    <c:v>79</c:v>
                  </c:pt>
                  <c:pt idx="108">
                    <c:v>0</c:v>
                  </c:pt>
                  <c:pt idx="109">
                    <c:v>80</c:v>
                  </c:pt>
                  <c:pt idx="110">
                    <c:v>0</c:v>
                  </c:pt>
                  <c:pt idx="111">
                    <c:v>48</c:v>
                  </c:pt>
                  <c:pt idx="112">
                    <c:v>28</c:v>
                  </c:pt>
                  <c:pt idx="113">
                    <c:v>59</c:v>
                  </c:pt>
                  <c:pt idx="114">
                    <c:v>46</c:v>
                  </c:pt>
                  <c:pt idx="115">
                    <c:v>754</c:v>
                  </c:pt>
                  <c:pt idx="116">
                    <c:v>0</c:v>
                  </c:pt>
                  <c:pt idx="117">
                    <c:v>82,     92</c:v>
                  </c:pt>
                  <c:pt idx="118">
                    <c:v>0</c:v>
                  </c:pt>
                  <c:pt idx="119">
                    <c:v>32</c:v>
                  </c:pt>
                  <c:pt idx="120">
                    <c:v>33</c:v>
                  </c:pt>
                  <c:pt idx="121">
                    <c:v>801</c:v>
                  </c:pt>
                  <c:pt idx="122">
                    <c:v>0</c:v>
                  </c:pt>
                  <c:pt idx="123">
                    <c:v>34</c:v>
                  </c:pt>
                  <c:pt idx="124">
                    <c:v>87</c:v>
                  </c:pt>
                  <c:pt idx="125">
                    <c:v>0</c:v>
                  </c:pt>
                  <c:pt idx="126">
                    <c:v>63</c:v>
                  </c:pt>
                  <c:pt idx="127">
                    <c:v>84</c:v>
                  </c:pt>
                  <c:pt idx="128">
                    <c:v>84</c:v>
                  </c:pt>
                  <c:pt idx="129">
                    <c:v>74</c:v>
                  </c:pt>
                  <c:pt idx="130">
                    <c:v>74</c:v>
                  </c:pt>
                  <c:pt idx="131">
                    <c:v>59</c:v>
                  </c:pt>
                  <c:pt idx="132">
                    <c:v>97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0</c:v>
                  </c:pt>
                  <c:pt idx="136">
                    <c:v>42</c:v>
                  </c:pt>
                  <c:pt idx="137">
                    <c:v>851</c:v>
                  </c:pt>
                  <c:pt idx="138">
                    <c:v>0</c:v>
                  </c:pt>
                  <c:pt idx="139">
                    <c:v>77</c:v>
                  </c:pt>
                  <c:pt idx="140">
                    <c:v>852</c:v>
                  </c:pt>
                  <c:pt idx="141">
                    <c:v>0</c:v>
                  </c:pt>
                  <c:pt idx="142">
                    <c:v>73</c:v>
                  </c:pt>
                  <c:pt idx="143">
                    <c:v>0</c:v>
                  </c:pt>
                  <c:pt idx="144">
                    <c:v>79</c:v>
                  </c:pt>
                  <c:pt idx="145">
                    <c:v>73, 67</c:v>
                  </c:pt>
                  <c:pt idx="146">
                    <c:v>900</c:v>
                  </c:pt>
                  <c:pt idx="147">
                    <c:v>0</c:v>
                  </c:pt>
                  <c:pt idx="148">
                    <c:v>44</c:v>
                  </c:pt>
                  <c:pt idx="149">
                    <c:v>106</c:v>
                  </c:pt>
                  <c:pt idx="150">
                    <c:v>100</c:v>
                  </c:pt>
                  <c:pt idx="151">
                    <c:v>92</c:v>
                  </c:pt>
                  <c:pt idx="152">
                    <c:v>45*</c:v>
                  </c:pt>
                  <c:pt idx="153">
                    <c:v>0</c:v>
                  </c:pt>
                  <c:pt idx="154">
                    <c:v>107</c:v>
                  </c:pt>
                  <c:pt idx="155">
                    <c:v>47*</c:v>
                  </c:pt>
                  <c:pt idx="156">
                    <c:v>48</c:v>
                  </c:pt>
                  <c:pt idx="157">
                    <c:v>80</c:v>
                  </c:pt>
                  <c:pt idx="158">
                    <c:v>53</c:v>
                  </c:pt>
                  <c:pt idx="159">
                    <c:v>70</c:v>
                  </c:pt>
                  <c:pt idx="160">
                    <c:v>66</c:v>
                  </c:pt>
                  <c:pt idx="161">
                    <c:v>76</c:v>
                  </c:pt>
                  <c:pt idx="162">
                    <c:v>47</c:v>
                  </c:pt>
                  <c:pt idx="163">
                    <c:v>65</c:v>
                  </c:pt>
                  <c:pt idx="164">
                    <c:v>69</c:v>
                  </c:pt>
                  <c:pt idx="165">
                    <c:v>0</c:v>
                  </c:pt>
                  <c:pt idx="166">
                    <c:v>54</c:v>
                  </c:pt>
                  <c:pt idx="167">
                    <c:v>0</c:v>
                  </c:pt>
                  <c:pt idx="168">
                    <c:v>47</c:v>
                  </c:pt>
                  <c:pt idx="169">
                    <c:v>38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83</c:v>
                  </c:pt>
                  <c:pt idx="173">
                    <c:v>85</c:v>
                  </c:pt>
                  <c:pt idx="174">
                    <c:v>76</c:v>
                  </c:pt>
                  <c:pt idx="175">
                    <c:v>42</c:v>
                  </c:pt>
                  <c:pt idx="176">
                    <c:v>0</c:v>
                  </c:pt>
                  <c:pt idx="177">
                    <c:v>63</c:v>
                  </c:pt>
                  <c:pt idx="178">
                    <c:v>0</c:v>
                  </c:pt>
                  <c:pt idx="179">
                    <c:v>51*</c:v>
                  </c:pt>
                  <c:pt idx="180">
                    <c:v>86</c:v>
                  </c:pt>
                  <c:pt idx="181">
                    <c:v>75</c:v>
                  </c:pt>
                  <c:pt idx="182">
                    <c:v>53</c:v>
                  </c:pt>
                  <c:pt idx="183">
                    <c:v>62</c:v>
                  </c:pt>
                  <c:pt idx="184">
                    <c:v>47</c:v>
                  </c:pt>
                  <c:pt idx="185">
                    <c:v>70</c:v>
                  </c:pt>
                  <c:pt idx="186">
                    <c:v>921</c:v>
                  </c:pt>
                  <c:pt idx="187">
                    <c:v>0</c:v>
                  </c:pt>
                  <c:pt idx="188">
                    <c:v>58</c:v>
                  </c:pt>
                  <c:pt idx="189">
                    <c:v>73</c:v>
                  </c:pt>
                  <c:pt idx="190">
                    <c:v>96,55, 45</c:v>
                  </c:pt>
                  <c:pt idx="191">
                    <c:v>78</c:v>
                  </c:pt>
                  <c:pt idx="192">
                    <c:v>71</c:v>
                  </c:pt>
                  <c:pt idx="193">
                    <c:v>59</c:v>
                  </c:pt>
                  <c:pt idx="194">
                    <c:v>67</c:v>
                  </c:pt>
                  <c:pt idx="195">
                    <c:v>65</c:v>
                  </c:pt>
                  <c:pt idx="196">
                    <c:v>47</c:v>
                  </c:pt>
                  <c:pt idx="197">
                    <c:v>0</c:v>
                  </c:pt>
                  <c:pt idx="198">
                    <c:v>55</c:v>
                  </c:pt>
                  <c:pt idx="199">
                    <c:v>926</c:v>
                  </c:pt>
                  <c:pt idx="200">
                    <c:v>0</c:v>
                  </c:pt>
                  <c:pt idx="201">
                    <c:v>60</c:v>
                  </c:pt>
                  <c:pt idx="202">
                    <c:v>72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82</c:v>
                  </c:pt>
                  <c:pt idx="208">
                    <c:v>44</c:v>
                  </c:pt>
                  <c:pt idx="209">
                    <c:v>53</c:v>
                  </c:pt>
                  <c:pt idx="210">
                    <c:v>80</c:v>
                  </c:pt>
                  <c:pt idx="211">
                    <c:v>61</c:v>
                  </c:pt>
                  <c:pt idx="212">
                    <c:v>0</c:v>
                  </c:pt>
                  <c:pt idx="213">
                    <c:v>68</c:v>
                  </c:pt>
                  <c:pt idx="214">
                    <c:v>0</c:v>
                  </c:pt>
                  <c:pt idx="215">
                    <c:v>65</c:v>
                  </c:pt>
                </c:lvl>
                <c:lvl>
                  <c:pt idx="0">
                    <c:v>2</c:v>
                  </c:pt>
                  <c:pt idx="5">
                    <c:v>3</c:v>
                  </c:pt>
                  <c:pt idx="9">
                    <c:v>4</c:v>
                  </c:pt>
                  <c:pt idx="28">
                    <c:v>5</c:v>
                  </c:pt>
                  <c:pt idx="30">
                    <c:v>6</c:v>
                  </c:pt>
                  <c:pt idx="43">
                    <c:v>7</c:v>
                  </c:pt>
                  <c:pt idx="66">
                    <c:v>8</c:v>
                  </c:pt>
                  <c:pt idx="68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3">
                    <c:v>12</c:v>
                  </c:pt>
                  <c:pt idx="75">
                    <c:v>13</c:v>
                  </c:pt>
                  <c:pt idx="78">
                    <c:v> </c:v>
                  </c:pt>
                  <c:pt idx="80">
                    <c:v>15</c:v>
                  </c:pt>
                  <c:pt idx="82">
                    <c:v>16</c:v>
                  </c:pt>
                  <c:pt idx="84">
                    <c:v>17</c:v>
                  </c:pt>
                  <c:pt idx="85">
                    <c:v>18</c:v>
                  </c:pt>
                  <c:pt idx="93">
                    <c:v>20</c:v>
                  </c:pt>
                  <c:pt idx="96">
                    <c:v>21</c:v>
                  </c:pt>
                  <c:pt idx="103">
                    <c:v>23</c:v>
                  </c:pt>
                  <c:pt idx="106">
                    <c:v>24</c:v>
                  </c:pt>
                  <c:pt idx="107">
                    <c:v>25</c:v>
                  </c:pt>
                  <c:pt idx="109">
                    <c:v>26</c:v>
                  </c:pt>
                  <c:pt idx="111">
                    <c:v>27</c:v>
                  </c:pt>
                  <c:pt idx="113">
                    <c:v>29</c:v>
                  </c:pt>
                  <c:pt idx="114">
                    <c:v>30</c:v>
                  </c:pt>
                  <c:pt idx="117">
                    <c:v>31</c:v>
                  </c:pt>
                  <c:pt idx="126">
                    <c:v>35</c:v>
                  </c:pt>
                  <c:pt idx="132">
                    <c:v>36</c:v>
                  </c:pt>
                  <c:pt idx="133">
                    <c:v>37*</c:v>
                  </c:pt>
                  <c:pt idx="134">
                    <c:v>38*</c:v>
                  </c:pt>
                  <c:pt idx="136">
                    <c:v>39</c:v>
                  </c:pt>
                  <c:pt idx="139">
                    <c:v>40</c:v>
                  </c:pt>
                  <c:pt idx="142">
                    <c:v>41</c:v>
                  </c:pt>
                  <c:pt idx="144">
                    <c:v>42</c:v>
                  </c:pt>
                  <c:pt idx="145">
                    <c:v>66</c:v>
                  </c:pt>
                  <c:pt idx="154">
                    <c:v>46</c:v>
                  </c:pt>
                  <c:pt idx="175">
                    <c:v>49</c:v>
                  </c:pt>
                  <c:pt idx="177">
                    <c:v>50</c:v>
                  </c:pt>
                  <c:pt idx="180">
                    <c:v>52</c:v>
                  </c:pt>
                  <c:pt idx="181">
                    <c:v>53</c:v>
                  </c:pt>
                  <c:pt idx="182">
                    <c:v>54</c:v>
                  </c:pt>
                  <c:pt idx="183">
                    <c:v>55</c:v>
                  </c:pt>
                  <c:pt idx="184">
                    <c:v>56</c:v>
                  </c:pt>
                  <c:pt idx="185">
                    <c:v>57</c:v>
                  </c:pt>
                  <c:pt idx="198">
                    <c:v>59</c:v>
                  </c:pt>
                  <c:pt idx="210">
                    <c:v>61</c:v>
                  </c:pt>
                  <c:pt idx="211">
                    <c:v>62</c:v>
                  </c:pt>
                  <c:pt idx="213">
                    <c:v>63</c:v>
                  </c:pt>
                  <c:pt idx="215">
                    <c:v>64</c:v>
                  </c:pt>
                </c:lvl>
              </c:multiLvlStrCache>
            </c:multiLvlStrRef>
          </c:cat>
          <c:val>
            <c:numRef>
              <c:f>Arkusz1!$C$15:$C$231</c:f>
              <c:numCache>
                <c:ptCount val="2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8">
                  <c:v>0</c:v>
                </c:pt>
                <c:pt idx="69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6">
                  <c:v>0</c:v>
                </c:pt>
                <c:pt idx="78">
                  <c:v>0</c:v>
                </c:pt>
                <c:pt idx="79">
                  <c:v>0</c:v>
                </c:pt>
                <c:pt idx="81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4">
                  <c:v>0</c:v>
                </c:pt>
                <c:pt idx="97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4">
                  <c:v>0</c:v>
                </c:pt>
                <c:pt idx="107">
                  <c:v>0</c:v>
                </c:pt>
                <c:pt idx="108">
                  <c:v>0</c:v>
                </c:pt>
                <c:pt idx="110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8">
                  <c:v>0</c:v>
                </c:pt>
                <c:pt idx="120">
                  <c:v>0</c:v>
                </c:pt>
                <c:pt idx="121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7">
                  <c:v>0</c:v>
                </c:pt>
                <c:pt idx="140">
                  <c:v>0</c:v>
                </c:pt>
                <c:pt idx="143">
                  <c:v>0</c:v>
                </c:pt>
                <c:pt idx="145">
                  <c:v>0</c:v>
                </c:pt>
                <c:pt idx="146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8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9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4">
                  <c:v>0</c:v>
                </c:pt>
                <c:pt idx="216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Arkusz1!$D$14</c:f>
              <c:strCache>
                <c:ptCount val="1"/>
                <c:pt idx="0">
                  <c:v>Transport i Łączność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Arkusz1!$A$15:$B$231</c:f>
              <c:multiLvlStrCache>
                <c:ptCount val="216"/>
                <c:lvl>
                  <c:pt idx="0">
                    <c:v>IK/001/07   </c:v>
                  </c:pt>
                  <c:pt idx="1">
                    <c:v>52</c:v>
                  </c:pt>
                  <c:pt idx="2">
                    <c:v>0</c:v>
                  </c:pt>
                  <c:pt idx="3">
                    <c:v>64</c:v>
                  </c:pt>
                  <c:pt idx="4">
                    <c:v>46</c:v>
                  </c:pt>
                  <c:pt idx="5">
                    <c:v>IK/002/05   </c:v>
                  </c:pt>
                  <c:pt idx="6">
                    <c:v>88</c:v>
                  </c:pt>
                  <c:pt idx="7">
                    <c:v>108</c:v>
                  </c:pt>
                  <c:pt idx="8">
                    <c:v>0</c:v>
                  </c:pt>
                  <c:pt idx="9">
                    <c:v>IK/004/07    </c:v>
                  </c:pt>
                  <c:pt idx="10">
                    <c:v>72</c:v>
                  </c:pt>
                  <c:pt idx="11">
                    <c:v>0</c:v>
                  </c:pt>
                  <c:pt idx="12">
                    <c:v>80</c:v>
                  </c:pt>
                  <c:pt idx="13">
                    <c:v>85</c:v>
                  </c:pt>
                  <c:pt idx="14">
                    <c:v>64</c:v>
                  </c:pt>
                  <c:pt idx="15">
                    <c:v>70</c:v>
                  </c:pt>
                  <c:pt idx="16">
                    <c:v>0</c:v>
                  </c:pt>
                  <c:pt idx="17">
                    <c:v>0</c:v>
                  </c:pt>
                  <c:pt idx="18">
                    <c:v>87</c:v>
                  </c:pt>
                  <c:pt idx="19">
                    <c:v>74</c:v>
                  </c:pt>
                  <c:pt idx="20">
                    <c:v>73</c:v>
                  </c:pt>
                  <c:pt idx="21">
                    <c:v>73</c:v>
                  </c:pt>
                  <c:pt idx="22">
                    <c:v>35</c:v>
                  </c:pt>
                  <c:pt idx="23">
                    <c:v>0</c:v>
                  </c:pt>
                  <c:pt idx="24">
                    <c:v>37</c:v>
                  </c:pt>
                  <c:pt idx="25">
                    <c:v>0</c:v>
                  </c:pt>
                  <c:pt idx="26">
                    <c:v>60</c:v>
                  </c:pt>
                  <c:pt idx="27">
                    <c:v>0</c:v>
                  </c:pt>
                  <c:pt idx="28">
                    <c:v>IK/005/07              </c:v>
                  </c:pt>
                  <c:pt idx="29">
                    <c:v>88</c:v>
                  </c:pt>
                  <c:pt idx="30">
                    <c:v>IK/006/07              </c:v>
                  </c:pt>
                  <c:pt idx="31">
                    <c:v>63</c:v>
                  </c:pt>
                  <c:pt idx="32">
                    <c:v>77</c:v>
                  </c:pt>
                  <c:pt idx="33">
                    <c:v>63</c:v>
                  </c:pt>
                  <c:pt idx="34">
                    <c:v>81</c:v>
                  </c:pt>
                  <c:pt idx="35">
                    <c:v>55</c:v>
                  </c:pt>
                  <c:pt idx="36">
                    <c:v>55</c:v>
                  </c:pt>
                  <c:pt idx="37">
                    <c:v>41</c:v>
                  </c:pt>
                  <c:pt idx="38">
                    <c:v>53</c:v>
                  </c:pt>
                  <c:pt idx="39">
                    <c:v>79</c:v>
                  </c:pt>
                  <c:pt idx="40">
                    <c:v>49</c:v>
                  </c:pt>
                  <c:pt idx="41">
                    <c:v>45</c:v>
                  </c:pt>
                  <c:pt idx="42">
                    <c:v>0</c:v>
                  </c:pt>
                  <c:pt idx="43">
                    <c:v>IK/007/07       </c:v>
                  </c:pt>
                  <c:pt idx="44">
                    <c:v>0</c:v>
                  </c:pt>
                  <c:pt idx="45">
                    <c:v>53</c:v>
                  </c:pt>
                  <c:pt idx="46">
                    <c:v>76</c:v>
                  </c:pt>
                  <c:pt idx="47">
                    <c:v>65</c:v>
                  </c:pt>
                  <c:pt idx="48">
                    <c:v>76</c:v>
                  </c:pt>
                  <c:pt idx="49">
                    <c:v>41</c:v>
                  </c:pt>
                  <c:pt idx="50">
                    <c:v>55</c:v>
                  </c:pt>
                  <c:pt idx="51">
                    <c:v>47</c:v>
                  </c:pt>
                  <c:pt idx="52">
                    <c:v>0</c:v>
                  </c:pt>
                  <c:pt idx="53">
                    <c:v>0</c:v>
                  </c:pt>
                  <c:pt idx="54">
                    <c:v>49</c:v>
                  </c:pt>
                  <c:pt idx="55">
                    <c:v>47</c:v>
                  </c:pt>
                  <c:pt idx="56">
                    <c:v>0</c:v>
                  </c:pt>
                  <c:pt idx="57">
                    <c:v>51</c:v>
                  </c:pt>
                  <c:pt idx="58">
                    <c:v>47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IK/008/07                </c:v>
                  </c:pt>
                  <c:pt idx="67">
                    <c:v>78</c:v>
                  </c:pt>
                  <c:pt idx="68">
                    <c:v>75</c:v>
                  </c:pt>
                  <c:pt idx="69">
                    <c:v>0</c:v>
                  </c:pt>
                  <c:pt idx="70">
                    <c:v>0</c:v>
                  </c:pt>
                  <c:pt idx="71">
                    <c:v>103</c:v>
                  </c:pt>
                  <c:pt idx="72">
                    <c:v>55</c:v>
                  </c:pt>
                  <c:pt idx="73">
                    <c:v>84</c:v>
                  </c:pt>
                  <c:pt idx="74">
                    <c:v>0</c:v>
                  </c:pt>
                  <c:pt idx="75">
                    <c:v>69</c:v>
                  </c:pt>
                  <c:pt idx="76">
                    <c:v>0</c:v>
                  </c:pt>
                  <c:pt idx="77">
                    <c:v>14</c:v>
                  </c:pt>
                  <c:pt idx="78">
                    <c:v>74</c:v>
                  </c:pt>
                  <c:pt idx="79">
                    <c:v>0</c:v>
                  </c:pt>
                  <c:pt idx="80">
                    <c:v>102</c:v>
                  </c:pt>
                  <c:pt idx="81">
                    <c:v>0</c:v>
                  </c:pt>
                  <c:pt idx="82">
                    <c:v>78</c:v>
                  </c:pt>
                  <c:pt idx="83">
                    <c:v>0</c:v>
                  </c:pt>
                  <c:pt idx="84">
                    <c:v>78</c:v>
                  </c:pt>
                  <c:pt idx="85">
                    <c:v>54</c:v>
                  </c:pt>
                  <c:pt idx="86">
                    <c:v>19</c:v>
                  </c:pt>
                  <c:pt idx="87">
                    <c:v>50</c:v>
                  </c:pt>
                  <c:pt idx="88">
                    <c:v>38</c:v>
                  </c:pt>
                  <c:pt idx="89">
                    <c:v>36</c:v>
                  </c:pt>
                  <c:pt idx="90">
                    <c:v>63</c:v>
                  </c:pt>
                  <c:pt idx="91">
                    <c:v>630</c:v>
                  </c:pt>
                  <c:pt idx="92">
                    <c:v>0</c:v>
                  </c:pt>
                  <c:pt idx="93">
                    <c:v>59</c:v>
                  </c:pt>
                  <c:pt idx="94">
                    <c:v>700</c:v>
                  </c:pt>
                  <c:pt idx="95">
                    <c:v>0</c:v>
                  </c:pt>
                  <c:pt idx="96">
                    <c:v>46</c:v>
                  </c:pt>
                  <c:pt idx="97">
                    <c:v>0</c:v>
                  </c:pt>
                  <c:pt idx="98">
                    <c:v>22</c:v>
                  </c:pt>
                  <c:pt idx="99">
                    <c:v>59</c:v>
                  </c:pt>
                  <c:pt idx="100">
                    <c:v>101</c:v>
                  </c:pt>
                  <c:pt idx="101">
                    <c:v>710</c:v>
                  </c:pt>
                  <c:pt idx="102">
                    <c:v>0</c:v>
                  </c:pt>
                  <c:pt idx="103">
                    <c:v>73</c:v>
                  </c:pt>
                  <c:pt idx="104">
                    <c:v>750</c:v>
                  </c:pt>
                  <c:pt idx="105">
                    <c:v>0</c:v>
                  </c:pt>
                  <c:pt idx="106">
                    <c:v>44</c:v>
                  </c:pt>
                  <c:pt idx="107">
                    <c:v>79</c:v>
                  </c:pt>
                  <c:pt idx="108">
                    <c:v>0</c:v>
                  </c:pt>
                  <c:pt idx="109">
                    <c:v>80</c:v>
                  </c:pt>
                  <c:pt idx="110">
                    <c:v>0</c:v>
                  </c:pt>
                  <c:pt idx="111">
                    <c:v>48</c:v>
                  </c:pt>
                  <c:pt idx="112">
                    <c:v>28</c:v>
                  </c:pt>
                  <c:pt idx="113">
                    <c:v>59</c:v>
                  </c:pt>
                  <c:pt idx="114">
                    <c:v>46</c:v>
                  </c:pt>
                  <c:pt idx="115">
                    <c:v>754</c:v>
                  </c:pt>
                  <c:pt idx="116">
                    <c:v>0</c:v>
                  </c:pt>
                  <c:pt idx="117">
                    <c:v>82,     92</c:v>
                  </c:pt>
                  <c:pt idx="118">
                    <c:v>0</c:v>
                  </c:pt>
                  <c:pt idx="119">
                    <c:v>32</c:v>
                  </c:pt>
                  <c:pt idx="120">
                    <c:v>33</c:v>
                  </c:pt>
                  <c:pt idx="121">
                    <c:v>801</c:v>
                  </c:pt>
                  <c:pt idx="122">
                    <c:v>0</c:v>
                  </c:pt>
                  <c:pt idx="123">
                    <c:v>34</c:v>
                  </c:pt>
                  <c:pt idx="124">
                    <c:v>87</c:v>
                  </c:pt>
                  <c:pt idx="125">
                    <c:v>0</c:v>
                  </c:pt>
                  <c:pt idx="126">
                    <c:v>63</c:v>
                  </c:pt>
                  <c:pt idx="127">
                    <c:v>84</c:v>
                  </c:pt>
                  <c:pt idx="128">
                    <c:v>84</c:v>
                  </c:pt>
                  <c:pt idx="129">
                    <c:v>74</c:v>
                  </c:pt>
                  <c:pt idx="130">
                    <c:v>74</c:v>
                  </c:pt>
                  <c:pt idx="131">
                    <c:v>59</c:v>
                  </c:pt>
                  <c:pt idx="132">
                    <c:v>97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0</c:v>
                  </c:pt>
                  <c:pt idx="136">
                    <c:v>42</c:v>
                  </c:pt>
                  <c:pt idx="137">
                    <c:v>851</c:v>
                  </c:pt>
                  <c:pt idx="138">
                    <c:v>0</c:v>
                  </c:pt>
                  <c:pt idx="139">
                    <c:v>77</c:v>
                  </c:pt>
                  <c:pt idx="140">
                    <c:v>852</c:v>
                  </c:pt>
                  <c:pt idx="141">
                    <c:v>0</c:v>
                  </c:pt>
                  <c:pt idx="142">
                    <c:v>73</c:v>
                  </c:pt>
                  <c:pt idx="143">
                    <c:v>0</c:v>
                  </c:pt>
                  <c:pt idx="144">
                    <c:v>79</c:v>
                  </c:pt>
                  <c:pt idx="145">
                    <c:v>73, 67</c:v>
                  </c:pt>
                  <c:pt idx="146">
                    <c:v>900</c:v>
                  </c:pt>
                  <c:pt idx="147">
                    <c:v>0</c:v>
                  </c:pt>
                  <c:pt idx="148">
                    <c:v>44</c:v>
                  </c:pt>
                  <c:pt idx="149">
                    <c:v>106</c:v>
                  </c:pt>
                  <c:pt idx="150">
                    <c:v>100</c:v>
                  </c:pt>
                  <c:pt idx="151">
                    <c:v>92</c:v>
                  </c:pt>
                  <c:pt idx="152">
                    <c:v>45*</c:v>
                  </c:pt>
                  <c:pt idx="153">
                    <c:v>0</c:v>
                  </c:pt>
                  <c:pt idx="154">
                    <c:v>107</c:v>
                  </c:pt>
                  <c:pt idx="155">
                    <c:v>47*</c:v>
                  </c:pt>
                  <c:pt idx="156">
                    <c:v>48</c:v>
                  </c:pt>
                  <c:pt idx="157">
                    <c:v>80</c:v>
                  </c:pt>
                  <c:pt idx="158">
                    <c:v>53</c:v>
                  </c:pt>
                  <c:pt idx="159">
                    <c:v>70</c:v>
                  </c:pt>
                  <c:pt idx="160">
                    <c:v>66</c:v>
                  </c:pt>
                  <c:pt idx="161">
                    <c:v>76</c:v>
                  </c:pt>
                  <c:pt idx="162">
                    <c:v>47</c:v>
                  </c:pt>
                  <c:pt idx="163">
                    <c:v>65</c:v>
                  </c:pt>
                  <c:pt idx="164">
                    <c:v>69</c:v>
                  </c:pt>
                  <c:pt idx="165">
                    <c:v>0</c:v>
                  </c:pt>
                  <c:pt idx="166">
                    <c:v>54</c:v>
                  </c:pt>
                  <c:pt idx="167">
                    <c:v>0</c:v>
                  </c:pt>
                  <c:pt idx="168">
                    <c:v>47</c:v>
                  </c:pt>
                  <c:pt idx="169">
                    <c:v>38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83</c:v>
                  </c:pt>
                  <c:pt idx="173">
                    <c:v>85</c:v>
                  </c:pt>
                  <c:pt idx="174">
                    <c:v>76</c:v>
                  </c:pt>
                  <c:pt idx="175">
                    <c:v>42</c:v>
                  </c:pt>
                  <c:pt idx="176">
                    <c:v>0</c:v>
                  </c:pt>
                  <c:pt idx="177">
                    <c:v>63</c:v>
                  </c:pt>
                  <c:pt idx="178">
                    <c:v>0</c:v>
                  </c:pt>
                  <c:pt idx="179">
                    <c:v>51*</c:v>
                  </c:pt>
                  <c:pt idx="180">
                    <c:v>86</c:v>
                  </c:pt>
                  <c:pt idx="181">
                    <c:v>75</c:v>
                  </c:pt>
                  <c:pt idx="182">
                    <c:v>53</c:v>
                  </c:pt>
                  <c:pt idx="183">
                    <c:v>62</c:v>
                  </c:pt>
                  <c:pt idx="184">
                    <c:v>47</c:v>
                  </c:pt>
                  <c:pt idx="185">
                    <c:v>70</c:v>
                  </c:pt>
                  <c:pt idx="186">
                    <c:v>921</c:v>
                  </c:pt>
                  <c:pt idx="187">
                    <c:v>0</c:v>
                  </c:pt>
                  <c:pt idx="188">
                    <c:v>58</c:v>
                  </c:pt>
                  <c:pt idx="189">
                    <c:v>73</c:v>
                  </c:pt>
                  <c:pt idx="190">
                    <c:v>96,55, 45</c:v>
                  </c:pt>
                  <c:pt idx="191">
                    <c:v>78</c:v>
                  </c:pt>
                  <c:pt idx="192">
                    <c:v>71</c:v>
                  </c:pt>
                  <c:pt idx="193">
                    <c:v>59</c:v>
                  </c:pt>
                  <c:pt idx="194">
                    <c:v>67</c:v>
                  </c:pt>
                  <c:pt idx="195">
                    <c:v>65</c:v>
                  </c:pt>
                  <c:pt idx="196">
                    <c:v>47</c:v>
                  </c:pt>
                  <c:pt idx="197">
                    <c:v>0</c:v>
                  </c:pt>
                  <c:pt idx="198">
                    <c:v>55</c:v>
                  </c:pt>
                  <c:pt idx="199">
                    <c:v>926</c:v>
                  </c:pt>
                  <c:pt idx="200">
                    <c:v>0</c:v>
                  </c:pt>
                  <c:pt idx="201">
                    <c:v>60</c:v>
                  </c:pt>
                  <c:pt idx="202">
                    <c:v>72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82</c:v>
                  </c:pt>
                  <c:pt idx="208">
                    <c:v>44</c:v>
                  </c:pt>
                  <c:pt idx="209">
                    <c:v>53</c:v>
                  </c:pt>
                  <c:pt idx="210">
                    <c:v>80</c:v>
                  </c:pt>
                  <c:pt idx="211">
                    <c:v>61</c:v>
                  </c:pt>
                  <c:pt idx="212">
                    <c:v>0</c:v>
                  </c:pt>
                  <c:pt idx="213">
                    <c:v>68</c:v>
                  </c:pt>
                  <c:pt idx="214">
                    <c:v>0</c:v>
                  </c:pt>
                  <c:pt idx="215">
                    <c:v>65</c:v>
                  </c:pt>
                </c:lvl>
                <c:lvl>
                  <c:pt idx="0">
                    <c:v>2</c:v>
                  </c:pt>
                  <c:pt idx="5">
                    <c:v>3</c:v>
                  </c:pt>
                  <c:pt idx="9">
                    <c:v>4</c:v>
                  </c:pt>
                  <c:pt idx="28">
                    <c:v>5</c:v>
                  </c:pt>
                  <c:pt idx="30">
                    <c:v>6</c:v>
                  </c:pt>
                  <c:pt idx="43">
                    <c:v>7</c:v>
                  </c:pt>
                  <c:pt idx="66">
                    <c:v>8</c:v>
                  </c:pt>
                  <c:pt idx="68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3">
                    <c:v>12</c:v>
                  </c:pt>
                  <c:pt idx="75">
                    <c:v>13</c:v>
                  </c:pt>
                  <c:pt idx="78">
                    <c:v> </c:v>
                  </c:pt>
                  <c:pt idx="80">
                    <c:v>15</c:v>
                  </c:pt>
                  <c:pt idx="82">
                    <c:v>16</c:v>
                  </c:pt>
                  <c:pt idx="84">
                    <c:v>17</c:v>
                  </c:pt>
                  <c:pt idx="85">
                    <c:v>18</c:v>
                  </c:pt>
                  <c:pt idx="93">
                    <c:v>20</c:v>
                  </c:pt>
                  <c:pt idx="96">
                    <c:v>21</c:v>
                  </c:pt>
                  <c:pt idx="103">
                    <c:v>23</c:v>
                  </c:pt>
                  <c:pt idx="106">
                    <c:v>24</c:v>
                  </c:pt>
                  <c:pt idx="107">
                    <c:v>25</c:v>
                  </c:pt>
                  <c:pt idx="109">
                    <c:v>26</c:v>
                  </c:pt>
                  <c:pt idx="111">
                    <c:v>27</c:v>
                  </c:pt>
                  <c:pt idx="113">
                    <c:v>29</c:v>
                  </c:pt>
                  <c:pt idx="114">
                    <c:v>30</c:v>
                  </c:pt>
                  <c:pt idx="117">
                    <c:v>31</c:v>
                  </c:pt>
                  <c:pt idx="126">
                    <c:v>35</c:v>
                  </c:pt>
                  <c:pt idx="132">
                    <c:v>36</c:v>
                  </c:pt>
                  <c:pt idx="133">
                    <c:v>37*</c:v>
                  </c:pt>
                  <c:pt idx="134">
                    <c:v>38*</c:v>
                  </c:pt>
                  <c:pt idx="136">
                    <c:v>39</c:v>
                  </c:pt>
                  <c:pt idx="139">
                    <c:v>40</c:v>
                  </c:pt>
                  <c:pt idx="142">
                    <c:v>41</c:v>
                  </c:pt>
                  <c:pt idx="144">
                    <c:v>42</c:v>
                  </c:pt>
                  <c:pt idx="145">
                    <c:v>66</c:v>
                  </c:pt>
                  <c:pt idx="154">
                    <c:v>46</c:v>
                  </c:pt>
                  <c:pt idx="175">
                    <c:v>49</c:v>
                  </c:pt>
                  <c:pt idx="177">
                    <c:v>50</c:v>
                  </c:pt>
                  <c:pt idx="180">
                    <c:v>52</c:v>
                  </c:pt>
                  <c:pt idx="181">
                    <c:v>53</c:v>
                  </c:pt>
                  <c:pt idx="182">
                    <c:v>54</c:v>
                  </c:pt>
                  <c:pt idx="183">
                    <c:v>55</c:v>
                  </c:pt>
                  <c:pt idx="184">
                    <c:v>56</c:v>
                  </c:pt>
                  <c:pt idx="185">
                    <c:v>57</c:v>
                  </c:pt>
                  <c:pt idx="198">
                    <c:v>59</c:v>
                  </c:pt>
                  <c:pt idx="210">
                    <c:v>61</c:v>
                  </c:pt>
                  <c:pt idx="211">
                    <c:v>62</c:v>
                  </c:pt>
                  <c:pt idx="213">
                    <c:v>63</c:v>
                  </c:pt>
                  <c:pt idx="215">
                    <c:v>64</c:v>
                  </c:pt>
                </c:lvl>
              </c:multiLvlStrCache>
            </c:multiLvlStrRef>
          </c:cat>
          <c:val>
            <c:numRef>
              <c:f>Arkusz1!$D$15:$D$231</c:f>
              <c:numCache>
                <c:ptCount val="2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Arkusz1!$E$14</c:f>
              <c:strCache>
                <c:ptCount val="1"/>
                <c:pt idx="0">
                  <c:v>465 609,1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Arkusz1!$A$15:$B$231</c:f>
              <c:multiLvlStrCache>
                <c:ptCount val="216"/>
                <c:lvl>
                  <c:pt idx="0">
                    <c:v>IK/001/07   </c:v>
                  </c:pt>
                  <c:pt idx="1">
                    <c:v>52</c:v>
                  </c:pt>
                  <c:pt idx="2">
                    <c:v>0</c:v>
                  </c:pt>
                  <c:pt idx="3">
                    <c:v>64</c:v>
                  </c:pt>
                  <c:pt idx="4">
                    <c:v>46</c:v>
                  </c:pt>
                  <c:pt idx="5">
                    <c:v>IK/002/05   </c:v>
                  </c:pt>
                  <c:pt idx="6">
                    <c:v>88</c:v>
                  </c:pt>
                  <c:pt idx="7">
                    <c:v>108</c:v>
                  </c:pt>
                  <c:pt idx="8">
                    <c:v>0</c:v>
                  </c:pt>
                  <c:pt idx="9">
                    <c:v>IK/004/07    </c:v>
                  </c:pt>
                  <c:pt idx="10">
                    <c:v>72</c:v>
                  </c:pt>
                  <c:pt idx="11">
                    <c:v>0</c:v>
                  </c:pt>
                  <c:pt idx="12">
                    <c:v>80</c:v>
                  </c:pt>
                  <c:pt idx="13">
                    <c:v>85</c:v>
                  </c:pt>
                  <c:pt idx="14">
                    <c:v>64</c:v>
                  </c:pt>
                  <c:pt idx="15">
                    <c:v>70</c:v>
                  </c:pt>
                  <c:pt idx="16">
                    <c:v>0</c:v>
                  </c:pt>
                  <c:pt idx="17">
                    <c:v>0</c:v>
                  </c:pt>
                  <c:pt idx="18">
                    <c:v>87</c:v>
                  </c:pt>
                  <c:pt idx="19">
                    <c:v>74</c:v>
                  </c:pt>
                  <c:pt idx="20">
                    <c:v>73</c:v>
                  </c:pt>
                  <c:pt idx="21">
                    <c:v>73</c:v>
                  </c:pt>
                  <c:pt idx="22">
                    <c:v>35</c:v>
                  </c:pt>
                  <c:pt idx="23">
                    <c:v>0</c:v>
                  </c:pt>
                  <c:pt idx="24">
                    <c:v>37</c:v>
                  </c:pt>
                  <c:pt idx="25">
                    <c:v>0</c:v>
                  </c:pt>
                  <c:pt idx="26">
                    <c:v>60</c:v>
                  </c:pt>
                  <c:pt idx="27">
                    <c:v>0</c:v>
                  </c:pt>
                  <c:pt idx="28">
                    <c:v>IK/005/07              </c:v>
                  </c:pt>
                  <c:pt idx="29">
                    <c:v>88</c:v>
                  </c:pt>
                  <c:pt idx="30">
                    <c:v>IK/006/07              </c:v>
                  </c:pt>
                  <c:pt idx="31">
                    <c:v>63</c:v>
                  </c:pt>
                  <c:pt idx="32">
                    <c:v>77</c:v>
                  </c:pt>
                  <c:pt idx="33">
                    <c:v>63</c:v>
                  </c:pt>
                  <c:pt idx="34">
                    <c:v>81</c:v>
                  </c:pt>
                  <c:pt idx="35">
                    <c:v>55</c:v>
                  </c:pt>
                  <c:pt idx="36">
                    <c:v>55</c:v>
                  </c:pt>
                  <c:pt idx="37">
                    <c:v>41</c:v>
                  </c:pt>
                  <c:pt idx="38">
                    <c:v>53</c:v>
                  </c:pt>
                  <c:pt idx="39">
                    <c:v>79</c:v>
                  </c:pt>
                  <c:pt idx="40">
                    <c:v>49</c:v>
                  </c:pt>
                  <c:pt idx="41">
                    <c:v>45</c:v>
                  </c:pt>
                  <c:pt idx="42">
                    <c:v>0</c:v>
                  </c:pt>
                  <c:pt idx="43">
                    <c:v>IK/007/07       </c:v>
                  </c:pt>
                  <c:pt idx="44">
                    <c:v>0</c:v>
                  </c:pt>
                  <c:pt idx="45">
                    <c:v>53</c:v>
                  </c:pt>
                  <c:pt idx="46">
                    <c:v>76</c:v>
                  </c:pt>
                  <c:pt idx="47">
                    <c:v>65</c:v>
                  </c:pt>
                  <c:pt idx="48">
                    <c:v>76</c:v>
                  </c:pt>
                  <c:pt idx="49">
                    <c:v>41</c:v>
                  </c:pt>
                  <c:pt idx="50">
                    <c:v>55</c:v>
                  </c:pt>
                  <c:pt idx="51">
                    <c:v>47</c:v>
                  </c:pt>
                  <c:pt idx="52">
                    <c:v>0</c:v>
                  </c:pt>
                  <c:pt idx="53">
                    <c:v>0</c:v>
                  </c:pt>
                  <c:pt idx="54">
                    <c:v>49</c:v>
                  </c:pt>
                  <c:pt idx="55">
                    <c:v>47</c:v>
                  </c:pt>
                  <c:pt idx="56">
                    <c:v>0</c:v>
                  </c:pt>
                  <c:pt idx="57">
                    <c:v>51</c:v>
                  </c:pt>
                  <c:pt idx="58">
                    <c:v>47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IK/008/07                </c:v>
                  </c:pt>
                  <c:pt idx="67">
                    <c:v>78</c:v>
                  </c:pt>
                  <c:pt idx="68">
                    <c:v>75</c:v>
                  </c:pt>
                  <c:pt idx="69">
                    <c:v>0</c:v>
                  </c:pt>
                  <c:pt idx="70">
                    <c:v>0</c:v>
                  </c:pt>
                  <c:pt idx="71">
                    <c:v>103</c:v>
                  </c:pt>
                  <c:pt idx="72">
                    <c:v>55</c:v>
                  </c:pt>
                  <c:pt idx="73">
                    <c:v>84</c:v>
                  </c:pt>
                  <c:pt idx="74">
                    <c:v>0</c:v>
                  </c:pt>
                  <c:pt idx="75">
                    <c:v>69</c:v>
                  </c:pt>
                  <c:pt idx="76">
                    <c:v>0</c:v>
                  </c:pt>
                  <c:pt idx="77">
                    <c:v>14</c:v>
                  </c:pt>
                  <c:pt idx="78">
                    <c:v>74</c:v>
                  </c:pt>
                  <c:pt idx="79">
                    <c:v>0</c:v>
                  </c:pt>
                  <c:pt idx="80">
                    <c:v>102</c:v>
                  </c:pt>
                  <c:pt idx="81">
                    <c:v>0</c:v>
                  </c:pt>
                  <c:pt idx="82">
                    <c:v>78</c:v>
                  </c:pt>
                  <c:pt idx="83">
                    <c:v>0</c:v>
                  </c:pt>
                  <c:pt idx="84">
                    <c:v>78</c:v>
                  </c:pt>
                  <c:pt idx="85">
                    <c:v>54</c:v>
                  </c:pt>
                  <c:pt idx="86">
                    <c:v>19</c:v>
                  </c:pt>
                  <c:pt idx="87">
                    <c:v>50</c:v>
                  </c:pt>
                  <c:pt idx="88">
                    <c:v>38</c:v>
                  </c:pt>
                  <c:pt idx="89">
                    <c:v>36</c:v>
                  </c:pt>
                  <c:pt idx="90">
                    <c:v>63</c:v>
                  </c:pt>
                  <c:pt idx="91">
                    <c:v>630</c:v>
                  </c:pt>
                  <c:pt idx="92">
                    <c:v>0</c:v>
                  </c:pt>
                  <c:pt idx="93">
                    <c:v>59</c:v>
                  </c:pt>
                  <c:pt idx="94">
                    <c:v>700</c:v>
                  </c:pt>
                  <c:pt idx="95">
                    <c:v>0</c:v>
                  </c:pt>
                  <c:pt idx="96">
                    <c:v>46</c:v>
                  </c:pt>
                  <c:pt idx="97">
                    <c:v>0</c:v>
                  </c:pt>
                  <c:pt idx="98">
                    <c:v>22</c:v>
                  </c:pt>
                  <c:pt idx="99">
                    <c:v>59</c:v>
                  </c:pt>
                  <c:pt idx="100">
                    <c:v>101</c:v>
                  </c:pt>
                  <c:pt idx="101">
                    <c:v>710</c:v>
                  </c:pt>
                  <c:pt idx="102">
                    <c:v>0</c:v>
                  </c:pt>
                  <c:pt idx="103">
                    <c:v>73</c:v>
                  </c:pt>
                  <c:pt idx="104">
                    <c:v>750</c:v>
                  </c:pt>
                  <c:pt idx="105">
                    <c:v>0</c:v>
                  </c:pt>
                  <c:pt idx="106">
                    <c:v>44</c:v>
                  </c:pt>
                  <c:pt idx="107">
                    <c:v>79</c:v>
                  </c:pt>
                  <c:pt idx="108">
                    <c:v>0</c:v>
                  </c:pt>
                  <c:pt idx="109">
                    <c:v>80</c:v>
                  </c:pt>
                  <c:pt idx="110">
                    <c:v>0</c:v>
                  </c:pt>
                  <c:pt idx="111">
                    <c:v>48</c:v>
                  </c:pt>
                  <c:pt idx="112">
                    <c:v>28</c:v>
                  </c:pt>
                  <c:pt idx="113">
                    <c:v>59</c:v>
                  </c:pt>
                  <c:pt idx="114">
                    <c:v>46</c:v>
                  </c:pt>
                  <c:pt idx="115">
                    <c:v>754</c:v>
                  </c:pt>
                  <c:pt idx="116">
                    <c:v>0</c:v>
                  </c:pt>
                  <c:pt idx="117">
                    <c:v>82,     92</c:v>
                  </c:pt>
                  <c:pt idx="118">
                    <c:v>0</c:v>
                  </c:pt>
                  <c:pt idx="119">
                    <c:v>32</c:v>
                  </c:pt>
                  <c:pt idx="120">
                    <c:v>33</c:v>
                  </c:pt>
                  <c:pt idx="121">
                    <c:v>801</c:v>
                  </c:pt>
                  <c:pt idx="122">
                    <c:v>0</c:v>
                  </c:pt>
                  <c:pt idx="123">
                    <c:v>34</c:v>
                  </c:pt>
                  <c:pt idx="124">
                    <c:v>87</c:v>
                  </c:pt>
                  <c:pt idx="125">
                    <c:v>0</c:v>
                  </c:pt>
                  <c:pt idx="126">
                    <c:v>63</c:v>
                  </c:pt>
                  <c:pt idx="127">
                    <c:v>84</c:v>
                  </c:pt>
                  <c:pt idx="128">
                    <c:v>84</c:v>
                  </c:pt>
                  <c:pt idx="129">
                    <c:v>74</c:v>
                  </c:pt>
                  <c:pt idx="130">
                    <c:v>74</c:v>
                  </c:pt>
                  <c:pt idx="131">
                    <c:v>59</c:v>
                  </c:pt>
                  <c:pt idx="132">
                    <c:v>97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0</c:v>
                  </c:pt>
                  <c:pt idx="136">
                    <c:v>42</c:v>
                  </c:pt>
                  <c:pt idx="137">
                    <c:v>851</c:v>
                  </c:pt>
                  <c:pt idx="138">
                    <c:v>0</c:v>
                  </c:pt>
                  <c:pt idx="139">
                    <c:v>77</c:v>
                  </c:pt>
                  <c:pt idx="140">
                    <c:v>852</c:v>
                  </c:pt>
                  <c:pt idx="141">
                    <c:v>0</c:v>
                  </c:pt>
                  <c:pt idx="142">
                    <c:v>73</c:v>
                  </c:pt>
                  <c:pt idx="143">
                    <c:v>0</c:v>
                  </c:pt>
                  <c:pt idx="144">
                    <c:v>79</c:v>
                  </c:pt>
                  <c:pt idx="145">
                    <c:v>73, 67</c:v>
                  </c:pt>
                  <c:pt idx="146">
                    <c:v>900</c:v>
                  </c:pt>
                  <c:pt idx="147">
                    <c:v>0</c:v>
                  </c:pt>
                  <c:pt idx="148">
                    <c:v>44</c:v>
                  </c:pt>
                  <c:pt idx="149">
                    <c:v>106</c:v>
                  </c:pt>
                  <c:pt idx="150">
                    <c:v>100</c:v>
                  </c:pt>
                  <c:pt idx="151">
                    <c:v>92</c:v>
                  </c:pt>
                  <c:pt idx="152">
                    <c:v>45*</c:v>
                  </c:pt>
                  <c:pt idx="153">
                    <c:v>0</c:v>
                  </c:pt>
                  <c:pt idx="154">
                    <c:v>107</c:v>
                  </c:pt>
                  <c:pt idx="155">
                    <c:v>47*</c:v>
                  </c:pt>
                  <c:pt idx="156">
                    <c:v>48</c:v>
                  </c:pt>
                  <c:pt idx="157">
                    <c:v>80</c:v>
                  </c:pt>
                  <c:pt idx="158">
                    <c:v>53</c:v>
                  </c:pt>
                  <c:pt idx="159">
                    <c:v>70</c:v>
                  </c:pt>
                  <c:pt idx="160">
                    <c:v>66</c:v>
                  </c:pt>
                  <c:pt idx="161">
                    <c:v>76</c:v>
                  </c:pt>
                  <c:pt idx="162">
                    <c:v>47</c:v>
                  </c:pt>
                  <c:pt idx="163">
                    <c:v>65</c:v>
                  </c:pt>
                  <c:pt idx="164">
                    <c:v>69</c:v>
                  </c:pt>
                  <c:pt idx="165">
                    <c:v>0</c:v>
                  </c:pt>
                  <c:pt idx="166">
                    <c:v>54</c:v>
                  </c:pt>
                  <c:pt idx="167">
                    <c:v>0</c:v>
                  </c:pt>
                  <c:pt idx="168">
                    <c:v>47</c:v>
                  </c:pt>
                  <c:pt idx="169">
                    <c:v>38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83</c:v>
                  </c:pt>
                  <c:pt idx="173">
                    <c:v>85</c:v>
                  </c:pt>
                  <c:pt idx="174">
                    <c:v>76</c:v>
                  </c:pt>
                  <c:pt idx="175">
                    <c:v>42</c:v>
                  </c:pt>
                  <c:pt idx="176">
                    <c:v>0</c:v>
                  </c:pt>
                  <c:pt idx="177">
                    <c:v>63</c:v>
                  </c:pt>
                  <c:pt idx="178">
                    <c:v>0</c:v>
                  </c:pt>
                  <c:pt idx="179">
                    <c:v>51*</c:v>
                  </c:pt>
                  <c:pt idx="180">
                    <c:v>86</c:v>
                  </c:pt>
                  <c:pt idx="181">
                    <c:v>75</c:v>
                  </c:pt>
                  <c:pt idx="182">
                    <c:v>53</c:v>
                  </c:pt>
                  <c:pt idx="183">
                    <c:v>62</c:v>
                  </c:pt>
                  <c:pt idx="184">
                    <c:v>47</c:v>
                  </c:pt>
                  <c:pt idx="185">
                    <c:v>70</c:v>
                  </c:pt>
                  <c:pt idx="186">
                    <c:v>921</c:v>
                  </c:pt>
                  <c:pt idx="187">
                    <c:v>0</c:v>
                  </c:pt>
                  <c:pt idx="188">
                    <c:v>58</c:v>
                  </c:pt>
                  <c:pt idx="189">
                    <c:v>73</c:v>
                  </c:pt>
                  <c:pt idx="190">
                    <c:v>96,55, 45</c:v>
                  </c:pt>
                  <c:pt idx="191">
                    <c:v>78</c:v>
                  </c:pt>
                  <c:pt idx="192">
                    <c:v>71</c:v>
                  </c:pt>
                  <c:pt idx="193">
                    <c:v>59</c:v>
                  </c:pt>
                  <c:pt idx="194">
                    <c:v>67</c:v>
                  </c:pt>
                  <c:pt idx="195">
                    <c:v>65</c:v>
                  </c:pt>
                  <c:pt idx="196">
                    <c:v>47</c:v>
                  </c:pt>
                  <c:pt idx="197">
                    <c:v>0</c:v>
                  </c:pt>
                  <c:pt idx="198">
                    <c:v>55</c:v>
                  </c:pt>
                  <c:pt idx="199">
                    <c:v>926</c:v>
                  </c:pt>
                  <c:pt idx="200">
                    <c:v>0</c:v>
                  </c:pt>
                  <c:pt idx="201">
                    <c:v>60</c:v>
                  </c:pt>
                  <c:pt idx="202">
                    <c:v>72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82</c:v>
                  </c:pt>
                  <c:pt idx="208">
                    <c:v>44</c:v>
                  </c:pt>
                  <c:pt idx="209">
                    <c:v>53</c:v>
                  </c:pt>
                  <c:pt idx="210">
                    <c:v>80</c:v>
                  </c:pt>
                  <c:pt idx="211">
                    <c:v>61</c:v>
                  </c:pt>
                  <c:pt idx="212">
                    <c:v>0</c:v>
                  </c:pt>
                  <c:pt idx="213">
                    <c:v>68</c:v>
                  </c:pt>
                  <c:pt idx="214">
                    <c:v>0</c:v>
                  </c:pt>
                  <c:pt idx="215">
                    <c:v>65</c:v>
                  </c:pt>
                </c:lvl>
                <c:lvl>
                  <c:pt idx="0">
                    <c:v>2</c:v>
                  </c:pt>
                  <c:pt idx="5">
                    <c:v>3</c:v>
                  </c:pt>
                  <c:pt idx="9">
                    <c:v>4</c:v>
                  </c:pt>
                  <c:pt idx="28">
                    <c:v>5</c:v>
                  </c:pt>
                  <c:pt idx="30">
                    <c:v>6</c:v>
                  </c:pt>
                  <c:pt idx="43">
                    <c:v>7</c:v>
                  </c:pt>
                  <c:pt idx="66">
                    <c:v>8</c:v>
                  </c:pt>
                  <c:pt idx="68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3">
                    <c:v>12</c:v>
                  </c:pt>
                  <c:pt idx="75">
                    <c:v>13</c:v>
                  </c:pt>
                  <c:pt idx="78">
                    <c:v> </c:v>
                  </c:pt>
                  <c:pt idx="80">
                    <c:v>15</c:v>
                  </c:pt>
                  <c:pt idx="82">
                    <c:v>16</c:v>
                  </c:pt>
                  <c:pt idx="84">
                    <c:v>17</c:v>
                  </c:pt>
                  <c:pt idx="85">
                    <c:v>18</c:v>
                  </c:pt>
                  <c:pt idx="93">
                    <c:v>20</c:v>
                  </c:pt>
                  <c:pt idx="96">
                    <c:v>21</c:v>
                  </c:pt>
                  <c:pt idx="103">
                    <c:v>23</c:v>
                  </c:pt>
                  <c:pt idx="106">
                    <c:v>24</c:v>
                  </c:pt>
                  <c:pt idx="107">
                    <c:v>25</c:v>
                  </c:pt>
                  <c:pt idx="109">
                    <c:v>26</c:v>
                  </c:pt>
                  <c:pt idx="111">
                    <c:v>27</c:v>
                  </c:pt>
                  <c:pt idx="113">
                    <c:v>29</c:v>
                  </c:pt>
                  <c:pt idx="114">
                    <c:v>30</c:v>
                  </c:pt>
                  <c:pt idx="117">
                    <c:v>31</c:v>
                  </c:pt>
                  <c:pt idx="126">
                    <c:v>35</c:v>
                  </c:pt>
                  <c:pt idx="132">
                    <c:v>36</c:v>
                  </c:pt>
                  <c:pt idx="133">
                    <c:v>37*</c:v>
                  </c:pt>
                  <c:pt idx="134">
                    <c:v>38*</c:v>
                  </c:pt>
                  <c:pt idx="136">
                    <c:v>39</c:v>
                  </c:pt>
                  <c:pt idx="139">
                    <c:v>40</c:v>
                  </c:pt>
                  <c:pt idx="142">
                    <c:v>41</c:v>
                  </c:pt>
                  <c:pt idx="144">
                    <c:v>42</c:v>
                  </c:pt>
                  <c:pt idx="145">
                    <c:v>66</c:v>
                  </c:pt>
                  <c:pt idx="154">
                    <c:v>46</c:v>
                  </c:pt>
                  <c:pt idx="175">
                    <c:v>49</c:v>
                  </c:pt>
                  <c:pt idx="177">
                    <c:v>50</c:v>
                  </c:pt>
                  <c:pt idx="180">
                    <c:v>52</c:v>
                  </c:pt>
                  <c:pt idx="181">
                    <c:v>53</c:v>
                  </c:pt>
                  <c:pt idx="182">
                    <c:v>54</c:v>
                  </c:pt>
                  <c:pt idx="183">
                    <c:v>55</c:v>
                  </c:pt>
                  <c:pt idx="184">
                    <c:v>56</c:v>
                  </c:pt>
                  <c:pt idx="185">
                    <c:v>57</c:v>
                  </c:pt>
                  <c:pt idx="198">
                    <c:v>59</c:v>
                  </c:pt>
                  <c:pt idx="210">
                    <c:v>61</c:v>
                  </c:pt>
                  <c:pt idx="211">
                    <c:v>62</c:v>
                  </c:pt>
                  <c:pt idx="213">
                    <c:v>63</c:v>
                  </c:pt>
                  <c:pt idx="215">
                    <c:v>64</c:v>
                  </c:pt>
                </c:lvl>
              </c:multiLvlStrCache>
            </c:multiLvlStrRef>
          </c:cat>
          <c:val>
            <c:numRef>
              <c:f>Arkusz1!$E$15:$E$231</c:f>
              <c:numCache>
                <c:ptCount val="217"/>
                <c:pt idx="1">
                  <c:v>16450.3</c:v>
                </c:pt>
                <c:pt idx="2">
                  <c:v>1020</c:v>
                </c:pt>
                <c:pt idx="3">
                  <c:v>14000</c:v>
                </c:pt>
                <c:pt idx="4">
                  <c:v>1230.3</c:v>
                </c:pt>
                <c:pt idx="5">
                  <c:v>200</c:v>
                </c:pt>
                <c:pt idx="6">
                  <c:v>13454.4</c:v>
                </c:pt>
                <c:pt idx="7">
                  <c:v>11687.3</c:v>
                </c:pt>
                <c:pt idx="8">
                  <c:v>1420</c:v>
                </c:pt>
                <c:pt idx="9">
                  <c:v>347.1</c:v>
                </c:pt>
                <c:pt idx="10">
                  <c:v>82272.5</c:v>
                </c:pt>
                <c:pt idx="11">
                  <c:v>22389.9</c:v>
                </c:pt>
                <c:pt idx="12">
                  <c:v>9000</c:v>
                </c:pt>
                <c:pt idx="13">
                  <c:v>3980</c:v>
                </c:pt>
                <c:pt idx="14">
                  <c:v>3000</c:v>
                </c:pt>
                <c:pt idx="15">
                  <c:v>2592.4</c:v>
                </c:pt>
                <c:pt idx="16">
                  <c:v>10731.8</c:v>
                </c:pt>
                <c:pt idx="17">
                  <c:v>900</c:v>
                </c:pt>
                <c:pt idx="18">
                  <c:v>1000</c:v>
                </c:pt>
                <c:pt idx="19">
                  <c:v>5991.9</c:v>
                </c:pt>
                <c:pt idx="20">
                  <c:v>4300</c:v>
                </c:pt>
                <c:pt idx="21">
                  <c:v>2467.3</c:v>
                </c:pt>
                <c:pt idx="22">
                  <c:v>1570</c:v>
                </c:pt>
                <c:pt idx="23">
                  <c:v>300</c:v>
                </c:pt>
                <c:pt idx="24">
                  <c:v>5729.3</c:v>
                </c:pt>
                <c:pt idx="25">
                  <c:v>500</c:v>
                </c:pt>
                <c:pt idx="26">
                  <c:v>500</c:v>
                </c:pt>
                <c:pt idx="27">
                  <c:v>1219.9</c:v>
                </c:pt>
                <c:pt idx="28">
                  <c:v>6100</c:v>
                </c:pt>
                <c:pt idx="29">
                  <c:v>13712.7</c:v>
                </c:pt>
                <c:pt idx="30">
                  <c:v>13712.7</c:v>
                </c:pt>
                <c:pt idx="31">
                  <c:v>56838.799999999996</c:v>
                </c:pt>
                <c:pt idx="32">
                  <c:v>6497.3</c:v>
                </c:pt>
                <c:pt idx="33">
                  <c:v>8999.3</c:v>
                </c:pt>
                <c:pt idx="34">
                  <c:v>3399.1</c:v>
                </c:pt>
                <c:pt idx="35">
                  <c:v>25562.9</c:v>
                </c:pt>
                <c:pt idx="36">
                  <c:v>2526.1</c:v>
                </c:pt>
                <c:pt idx="37">
                  <c:v>540</c:v>
                </c:pt>
                <c:pt idx="38">
                  <c:v>1000</c:v>
                </c:pt>
                <c:pt idx="39">
                  <c:v>2263.4</c:v>
                </c:pt>
                <c:pt idx="40">
                  <c:v>865.7</c:v>
                </c:pt>
                <c:pt idx="41">
                  <c:v>830</c:v>
                </c:pt>
                <c:pt idx="42">
                  <c:v>355</c:v>
                </c:pt>
                <c:pt idx="43">
                  <c:v>4000</c:v>
                </c:pt>
                <c:pt idx="44">
                  <c:v>62952.600000000006</c:v>
                </c:pt>
                <c:pt idx="45">
                  <c:v>7850</c:v>
                </c:pt>
                <c:pt idx="46">
                  <c:v>2199.8</c:v>
                </c:pt>
                <c:pt idx="47">
                  <c:v>6236.5</c:v>
                </c:pt>
                <c:pt idx="48">
                  <c:v>5391.2</c:v>
                </c:pt>
                <c:pt idx="49">
                  <c:v>1401.8</c:v>
                </c:pt>
                <c:pt idx="50">
                  <c:v>2600</c:v>
                </c:pt>
                <c:pt idx="51">
                  <c:v>1400</c:v>
                </c:pt>
                <c:pt idx="52">
                  <c:v>2800</c:v>
                </c:pt>
                <c:pt idx="53">
                  <c:v>3000</c:v>
                </c:pt>
                <c:pt idx="54">
                  <c:v>1100</c:v>
                </c:pt>
                <c:pt idx="55">
                  <c:v>843.3</c:v>
                </c:pt>
                <c:pt idx="56">
                  <c:v>400</c:v>
                </c:pt>
                <c:pt idx="57">
                  <c:v>9100</c:v>
                </c:pt>
                <c:pt idx="58">
                  <c:v>250</c:v>
                </c:pt>
                <c:pt idx="59">
                  <c:v>430</c:v>
                </c:pt>
                <c:pt idx="60">
                  <c:v>6850</c:v>
                </c:pt>
                <c:pt idx="61">
                  <c:v>1500</c:v>
                </c:pt>
                <c:pt idx="62">
                  <c:v>300</c:v>
                </c:pt>
                <c:pt idx="63">
                  <c:v>3150</c:v>
                </c:pt>
                <c:pt idx="64">
                  <c:v>2950</c:v>
                </c:pt>
                <c:pt idx="65">
                  <c:v>3000</c:v>
                </c:pt>
                <c:pt idx="66">
                  <c:v>200</c:v>
                </c:pt>
                <c:pt idx="67">
                  <c:v>4717.8</c:v>
                </c:pt>
                <c:pt idx="68">
                  <c:v>4717.8</c:v>
                </c:pt>
                <c:pt idx="69">
                  <c:v>90507</c:v>
                </c:pt>
                <c:pt idx="70">
                  <c:v>40064</c:v>
                </c:pt>
                <c:pt idx="72">
                  <c:v>72602.2</c:v>
                </c:pt>
                <c:pt idx="73">
                  <c:v>12000</c:v>
                </c:pt>
                <c:pt idx="74">
                  <c:v>4902.5</c:v>
                </c:pt>
                <c:pt idx="76">
                  <c:v>5418.3</c:v>
                </c:pt>
                <c:pt idx="78">
                  <c:v>3200</c:v>
                </c:pt>
                <c:pt idx="79">
                  <c:v>3200</c:v>
                </c:pt>
                <c:pt idx="81">
                  <c:v>0</c:v>
                </c:pt>
                <c:pt idx="83">
                  <c:v>20126</c:v>
                </c:pt>
                <c:pt idx="85">
                  <c:v>0</c:v>
                </c:pt>
                <c:pt idx="86">
                  <c:v>0</c:v>
                </c:pt>
                <c:pt idx="87">
                  <c:v>6454</c:v>
                </c:pt>
                <c:pt idx="88">
                  <c:v>3488</c:v>
                </c:pt>
                <c:pt idx="89">
                  <c:v>1346</c:v>
                </c:pt>
                <c:pt idx="90">
                  <c:v>800</c:v>
                </c:pt>
                <c:pt idx="91">
                  <c:v>820</c:v>
                </c:pt>
                <c:pt idx="92">
                  <c:v>51791</c:v>
                </c:pt>
                <c:pt idx="94">
                  <c:v>51791</c:v>
                </c:pt>
                <c:pt idx="95">
                  <c:v>230684.1</c:v>
                </c:pt>
                <c:pt idx="97">
                  <c:v>7760</c:v>
                </c:pt>
                <c:pt idx="99">
                  <c:v>222924.1</c:v>
                </c:pt>
                <c:pt idx="100">
                  <c:v>47028.1</c:v>
                </c:pt>
                <c:pt idx="101">
                  <c:v>175896</c:v>
                </c:pt>
                <c:pt idx="102">
                  <c:v>7658.8</c:v>
                </c:pt>
                <c:pt idx="104">
                  <c:v>7658.8</c:v>
                </c:pt>
                <c:pt idx="105">
                  <c:v>21445.3</c:v>
                </c:pt>
                <c:pt idx="107">
                  <c:v>12120</c:v>
                </c:pt>
                <c:pt idx="108">
                  <c:v>5000</c:v>
                </c:pt>
                <c:pt idx="110">
                  <c:v>4325.3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14233</c:v>
                </c:pt>
                <c:pt idx="118">
                  <c:v>10923</c:v>
                </c:pt>
                <c:pt idx="120">
                  <c:v>3310</c:v>
                </c:pt>
                <c:pt idx="121">
                  <c:v>0</c:v>
                </c:pt>
                <c:pt idx="122">
                  <c:v>68974.9</c:v>
                </c:pt>
                <c:pt idx="124">
                  <c:v>2200.8</c:v>
                </c:pt>
                <c:pt idx="125">
                  <c:v>0</c:v>
                </c:pt>
                <c:pt idx="126">
                  <c:v>2200.8</c:v>
                </c:pt>
                <c:pt idx="127">
                  <c:v>36624.1</c:v>
                </c:pt>
                <c:pt idx="128">
                  <c:v>7476.1</c:v>
                </c:pt>
                <c:pt idx="129">
                  <c:v>3250</c:v>
                </c:pt>
                <c:pt idx="130">
                  <c:v>1688.3</c:v>
                </c:pt>
                <c:pt idx="131">
                  <c:v>3046.7</c:v>
                </c:pt>
                <c:pt idx="132">
                  <c:v>10170</c:v>
                </c:pt>
                <c:pt idx="133">
                  <c:v>0</c:v>
                </c:pt>
                <c:pt idx="134">
                  <c:v>6780</c:v>
                </c:pt>
                <c:pt idx="135">
                  <c:v>23370</c:v>
                </c:pt>
                <c:pt idx="137">
                  <c:v>0</c:v>
                </c:pt>
                <c:pt idx="138">
                  <c:v>2072.2</c:v>
                </c:pt>
                <c:pt idx="140">
                  <c:v>2072.2</c:v>
                </c:pt>
                <c:pt idx="141">
                  <c:v>0</c:v>
                </c:pt>
                <c:pt idx="143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531058.1</c:v>
                </c:pt>
                <c:pt idx="149">
                  <c:v>59958.5</c:v>
                </c:pt>
                <c:pt idx="150">
                  <c:v>45374.5</c:v>
                </c:pt>
                <c:pt idx="151">
                  <c:v>7431</c:v>
                </c:pt>
                <c:pt idx="152">
                  <c:v>7153</c:v>
                </c:pt>
                <c:pt idx="153">
                  <c:v>280100</c:v>
                </c:pt>
                <c:pt idx="155">
                  <c:v>48910</c:v>
                </c:pt>
                <c:pt idx="156">
                  <c:v>13150</c:v>
                </c:pt>
                <c:pt idx="157">
                  <c:v>93315.1</c:v>
                </c:pt>
                <c:pt idx="158">
                  <c:v>10252.7</c:v>
                </c:pt>
                <c:pt idx="159">
                  <c:v>7030.7</c:v>
                </c:pt>
                <c:pt idx="160">
                  <c:v>34566.4</c:v>
                </c:pt>
                <c:pt idx="161">
                  <c:v>2140.8</c:v>
                </c:pt>
                <c:pt idx="162">
                  <c:v>5807.7</c:v>
                </c:pt>
                <c:pt idx="163">
                  <c:v>928.9</c:v>
                </c:pt>
                <c:pt idx="164">
                  <c:v>2426.8</c:v>
                </c:pt>
                <c:pt idx="165">
                  <c:v>2475.9</c:v>
                </c:pt>
                <c:pt idx="166">
                  <c:v>1200.2</c:v>
                </c:pt>
                <c:pt idx="167">
                  <c:v>0</c:v>
                </c:pt>
                <c:pt idx="168">
                  <c:v>1750</c:v>
                </c:pt>
                <c:pt idx="169">
                  <c:v>400</c:v>
                </c:pt>
                <c:pt idx="170">
                  <c:v>2490</c:v>
                </c:pt>
                <c:pt idx="171">
                  <c:v>5000</c:v>
                </c:pt>
                <c:pt idx="172">
                  <c:v>16845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7000</c:v>
                </c:pt>
                <c:pt idx="178">
                  <c:v>5906</c:v>
                </c:pt>
                <c:pt idx="180">
                  <c:v>3590</c:v>
                </c:pt>
                <c:pt idx="181">
                  <c:v>17000</c:v>
                </c:pt>
                <c:pt idx="182">
                  <c:v>0</c:v>
                </c:pt>
                <c:pt idx="183">
                  <c:v>1338</c:v>
                </c:pt>
                <c:pt idx="184">
                  <c:v>0</c:v>
                </c:pt>
                <c:pt idx="185">
                  <c:v>790.5</c:v>
                </c:pt>
                <c:pt idx="186">
                  <c:v>0</c:v>
                </c:pt>
                <c:pt idx="187">
                  <c:v>52869.2</c:v>
                </c:pt>
                <c:pt idx="189">
                  <c:v>48869.2</c:v>
                </c:pt>
                <c:pt idx="190">
                  <c:v>1515.9</c:v>
                </c:pt>
                <c:pt idx="191">
                  <c:v>13751.1</c:v>
                </c:pt>
                <c:pt idx="192">
                  <c:v>30003.2</c:v>
                </c:pt>
                <c:pt idx="193">
                  <c:v>0</c:v>
                </c:pt>
                <c:pt idx="194">
                  <c:v>0</c:v>
                </c:pt>
                <c:pt idx="195">
                  <c:v>2339</c:v>
                </c:pt>
                <c:pt idx="196">
                  <c:v>0</c:v>
                </c:pt>
                <c:pt idx="197">
                  <c:v>1260</c:v>
                </c:pt>
                <c:pt idx="199">
                  <c:v>4000</c:v>
                </c:pt>
                <c:pt idx="200">
                  <c:v>173270.9</c:v>
                </c:pt>
                <c:pt idx="202">
                  <c:v>31709.6</c:v>
                </c:pt>
                <c:pt idx="203">
                  <c:v>13607.2</c:v>
                </c:pt>
                <c:pt idx="204">
                  <c:v>1425.9</c:v>
                </c:pt>
                <c:pt idx="205">
                  <c:v>1498.4</c:v>
                </c:pt>
                <c:pt idx="206">
                  <c:v>1828.1</c:v>
                </c:pt>
                <c:pt idx="207">
                  <c:v>1800</c:v>
                </c:pt>
                <c:pt idx="208">
                  <c:v>7550</c:v>
                </c:pt>
                <c:pt idx="209">
                  <c:v>4000</c:v>
                </c:pt>
                <c:pt idx="210">
                  <c:v>0</c:v>
                </c:pt>
                <c:pt idx="211">
                  <c:v>53711.3</c:v>
                </c:pt>
                <c:pt idx="212">
                  <c:v>80100</c:v>
                </c:pt>
                <c:pt idx="214">
                  <c:v>7750</c:v>
                </c:pt>
                <c:pt idx="216">
                  <c:v>0</c:v>
                </c:pt>
              </c:numCache>
            </c:numRef>
          </c:val>
        </c:ser>
        <c:ser>
          <c:idx val="3"/>
          <c:order val="3"/>
          <c:tx>
            <c:strRef>
              <c:f>Arkusz1!$F$14</c:f>
              <c:strCache>
                <c:ptCount val="1"/>
                <c:pt idx="0">
                  <c:v>26 850,1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Arkusz1!$A$15:$B$231</c:f>
              <c:multiLvlStrCache>
                <c:ptCount val="216"/>
                <c:lvl>
                  <c:pt idx="0">
                    <c:v>IK/001/07   </c:v>
                  </c:pt>
                  <c:pt idx="1">
                    <c:v>52</c:v>
                  </c:pt>
                  <c:pt idx="2">
                    <c:v>0</c:v>
                  </c:pt>
                  <c:pt idx="3">
                    <c:v>64</c:v>
                  </c:pt>
                  <c:pt idx="4">
                    <c:v>46</c:v>
                  </c:pt>
                  <c:pt idx="5">
                    <c:v>IK/002/05   </c:v>
                  </c:pt>
                  <c:pt idx="6">
                    <c:v>88</c:v>
                  </c:pt>
                  <c:pt idx="7">
                    <c:v>108</c:v>
                  </c:pt>
                  <c:pt idx="8">
                    <c:v>0</c:v>
                  </c:pt>
                  <c:pt idx="9">
                    <c:v>IK/004/07    </c:v>
                  </c:pt>
                  <c:pt idx="10">
                    <c:v>72</c:v>
                  </c:pt>
                  <c:pt idx="11">
                    <c:v>0</c:v>
                  </c:pt>
                  <c:pt idx="12">
                    <c:v>80</c:v>
                  </c:pt>
                  <c:pt idx="13">
                    <c:v>85</c:v>
                  </c:pt>
                  <c:pt idx="14">
                    <c:v>64</c:v>
                  </c:pt>
                  <c:pt idx="15">
                    <c:v>70</c:v>
                  </c:pt>
                  <c:pt idx="16">
                    <c:v>0</c:v>
                  </c:pt>
                  <c:pt idx="17">
                    <c:v>0</c:v>
                  </c:pt>
                  <c:pt idx="18">
                    <c:v>87</c:v>
                  </c:pt>
                  <c:pt idx="19">
                    <c:v>74</c:v>
                  </c:pt>
                  <c:pt idx="20">
                    <c:v>73</c:v>
                  </c:pt>
                  <c:pt idx="21">
                    <c:v>73</c:v>
                  </c:pt>
                  <c:pt idx="22">
                    <c:v>35</c:v>
                  </c:pt>
                  <c:pt idx="23">
                    <c:v>0</c:v>
                  </c:pt>
                  <c:pt idx="24">
                    <c:v>37</c:v>
                  </c:pt>
                  <c:pt idx="25">
                    <c:v>0</c:v>
                  </c:pt>
                  <c:pt idx="26">
                    <c:v>60</c:v>
                  </c:pt>
                  <c:pt idx="27">
                    <c:v>0</c:v>
                  </c:pt>
                  <c:pt idx="28">
                    <c:v>IK/005/07              </c:v>
                  </c:pt>
                  <c:pt idx="29">
                    <c:v>88</c:v>
                  </c:pt>
                  <c:pt idx="30">
                    <c:v>IK/006/07              </c:v>
                  </c:pt>
                  <c:pt idx="31">
                    <c:v>63</c:v>
                  </c:pt>
                  <c:pt idx="32">
                    <c:v>77</c:v>
                  </c:pt>
                  <c:pt idx="33">
                    <c:v>63</c:v>
                  </c:pt>
                  <c:pt idx="34">
                    <c:v>81</c:v>
                  </c:pt>
                  <c:pt idx="35">
                    <c:v>55</c:v>
                  </c:pt>
                  <c:pt idx="36">
                    <c:v>55</c:v>
                  </c:pt>
                  <c:pt idx="37">
                    <c:v>41</c:v>
                  </c:pt>
                  <c:pt idx="38">
                    <c:v>53</c:v>
                  </c:pt>
                  <c:pt idx="39">
                    <c:v>79</c:v>
                  </c:pt>
                  <c:pt idx="40">
                    <c:v>49</c:v>
                  </c:pt>
                  <c:pt idx="41">
                    <c:v>45</c:v>
                  </c:pt>
                  <c:pt idx="42">
                    <c:v>0</c:v>
                  </c:pt>
                  <c:pt idx="43">
                    <c:v>IK/007/07       </c:v>
                  </c:pt>
                  <c:pt idx="44">
                    <c:v>0</c:v>
                  </c:pt>
                  <c:pt idx="45">
                    <c:v>53</c:v>
                  </c:pt>
                  <c:pt idx="46">
                    <c:v>76</c:v>
                  </c:pt>
                  <c:pt idx="47">
                    <c:v>65</c:v>
                  </c:pt>
                  <c:pt idx="48">
                    <c:v>76</c:v>
                  </c:pt>
                  <c:pt idx="49">
                    <c:v>41</c:v>
                  </c:pt>
                  <c:pt idx="50">
                    <c:v>55</c:v>
                  </c:pt>
                  <c:pt idx="51">
                    <c:v>47</c:v>
                  </c:pt>
                  <c:pt idx="52">
                    <c:v>0</c:v>
                  </c:pt>
                  <c:pt idx="53">
                    <c:v>0</c:v>
                  </c:pt>
                  <c:pt idx="54">
                    <c:v>49</c:v>
                  </c:pt>
                  <c:pt idx="55">
                    <c:v>47</c:v>
                  </c:pt>
                  <c:pt idx="56">
                    <c:v>0</c:v>
                  </c:pt>
                  <c:pt idx="57">
                    <c:v>51</c:v>
                  </c:pt>
                  <c:pt idx="58">
                    <c:v>47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IK/008/07                </c:v>
                  </c:pt>
                  <c:pt idx="67">
                    <c:v>78</c:v>
                  </c:pt>
                  <c:pt idx="68">
                    <c:v>75</c:v>
                  </c:pt>
                  <c:pt idx="69">
                    <c:v>0</c:v>
                  </c:pt>
                  <c:pt idx="70">
                    <c:v>0</c:v>
                  </c:pt>
                  <c:pt idx="71">
                    <c:v>103</c:v>
                  </c:pt>
                  <c:pt idx="72">
                    <c:v>55</c:v>
                  </c:pt>
                  <c:pt idx="73">
                    <c:v>84</c:v>
                  </c:pt>
                  <c:pt idx="74">
                    <c:v>0</c:v>
                  </c:pt>
                  <c:pt idx="75">
                    <c:v>69</c:v>
                  </c:pt>
                  <c:pt idx="76">
                    <c:v>0</c:v>
                  </c:pt>
                  <c:pt idx="77">
                    <c:v>14</c:v>
                  </c:pt>
                  <c:pt idx="78">
                    <c:v>74</c:v>
                  </c:pt>
                  <c:pt idx="79">
                    <c:v>0</c:v>
                  </c:pt>
                  <c:pt idx="80">
                    <c:v>102</c:v>
                  </c:pt>
                  <c:pt idx="81">
                    <c:v>0</c:v>
                  </c:pt>
                  <c:pt idx="82">
                    <c:v>78</c:v>
                  </c:pt>
                  <c:pt idx="83">
                    <c:v>0</c:v>
                  </c:pt>
                  <c:pt idx="84">
                    <c:v>78</c:v>
                  </c:pt>
                  <c:pt idx="85">
                    <c:v>54</c:v>
                  </c:pt>
                  <c:pt idx="86">
                    <c:v>19</c:v>
                  </c:pt>
                  <c:pt idx="87">
                    <c:v>50</c:v>
                  </c:pt>
                  <c:pt idx="88">
                    <c:v>38</c:v>
                  </c:pt>
                  <c:pt idx="89">
                    <c:v>36</c:v>
                  </c:pt>
                  <c:pt idx="90">
                    <c:v>63</c:v>
                  </c:pt>
                  <c:pt idx="91">
                    <c:v>630</c:v>
                  </c:pt>
                  <c:pt idx="92">
                    <c:v>0</c:v>
                  </c:pt>
                  <c:pt idx="93">
                    <c:v>59</c:v>
                  </c:pt>
                  <c:pt idx="94">
                    <c:v>700</c:v>
                  </c:pt>
                  <c:pt idx="95">
                    <c:v>0</c:v>
                  </c:pt>
                  <c:pt idx="96">
                    <c:v>46</c:v>
                  </c:pt>
                  <c:pt idx="97">
                    <c:v>0</c:v>
                  </c:pt>
                  <c:pt idx="98">
                    <c:v>22</c:v>
                  </c:pt>
                  <c:pt idx="99">
                    <c:v>59</c:v>
                  </c:pt>
                  <c:pt idx="100">
                    <c:v>101</c:v>
                  </c:pt>
                  <c:pt idx="101">
                    <c:v>710</c:v>
                  </c:pt>
                  <c:pt idx="102">
                    <c:v>0</c:v>
                  </c:pt>
                  <c:pt idx="103">
                    <c:v>73</c:v>
                  </c:pt>
                  <c:pt idx="104">
                    <c:v>750</c:v>
                  </c:pt>
                  <c:pt idx="105">
                    <c:v>0</c:v>
                  </c:pt>
                  <c:pt idx="106">
                    <c:v>44</c:v>
                  </c:pt>
                  <c:pt idx="107">
                    <c:v>79</c:v>
                  </c:pt>
                  <c:pt idx="108">
                    <c:v>0</c:v>
                  </c:pt>
                  <c:pt idx="109">
                    <c:v>80</c:v>
                  </c:pt>
                  <c:pt idx="110">
                    <c:v>0</c:v>
                  </c:pt>
                  <c:pt idx="111">
                    <c:v>48</c:v>
                  </c:pt>
                  <c:pt idx="112">
                    <c:v>28</c:v>
                  </c:pt>
                  <c:pt idx="113">
                    <c:v>59</c:v>
                  </c:pt>
                  <c:pt idx="114">
                    <c:v>46</c:v>
                  </c:pt>
                  <c:pt idx="115">
                    <c:v>754</c:v>
                  </c:pt>
                  <c:pt idx="116">
                    <c:v>0</c:v>
                  </c:pt>
                  <c:pt idx="117">
                    <c:v>82,     92</c:v>
                  </c:pt>
                  <c:pt idx="118">
                    <c:v>0</c:v>
                  </c:pt>
                  <c:pt idx="119">
                    <c:v>32</c:v>
                  </c:pt>
                  <c:pt idx="120">
                    <c:v>33</c:v>
                  </c:pt>
                  <c:pt idx="121">
                    <c:v>801</c:v>
                  </c:pt>
                  <c:pt idx="122">
                    <c:v>0</c:v>
                  </c:pt>
                  <c:pt idx="123">
                    <c:v>34</c:v>
                  </c:pt>
                  <c:pt idx="124">
                    <c:v>87</c:v>
                  </c:pt>
                  <c:pt idx="125">
                    <c:v>0</c:v>
                  </c:pt>
                  <c:pt idx="126">
                    <c:v>63</c:v>
                  </c:pt>
                  <c:pt idx="127">
                    <c:v>84</c:v>
                  </c:pt>
                  <c:pt idx="128">
                    <c:v>84</c:v>
                  </c:pt>
                  <c:pt idx="129">
                    <c:v>74</c:v>
                  </c:pt>
                  <c:pt idx="130">
                    <c:v>74</c:v>
                  </c:pt>
                  <c:pt idx="131">
                    <c:v>59</c:v>
                  </c:pt>
                  <c:pt idx="132">
                    <c:v>97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0</c:v>
                  </c:pt>
                  <c:pt idx="136">
                    <c:v>42</c:v>
                  </c:pt>
                  <c:pt idx="137">
                    <c:v>851</c:v>
                  </c:pt>
                  <c:pt idx="138">
                    <c:v>0</c:v>
                  </c:pt>
                  <c:pt idx="139">
                    <c:v>77</c:v>
                  </c:pt>
                  <c:pt idx="140">
                    <c:v>852</c:v>
                  </c:pt>
                  <c:pt idx="141">
                    <c:v>0</c:v>
                  </c:pt>
                  <c:pt idx="142">
                    <c:v>73</c:v>
                  </c:pt>
                  <c:pt idx="143">
                    <c:v>0</c:v>
                  </c:pt>
                  <c:pt idx="144">
                    <c:v>79</c:v>
                  </c:pt>
                  <c:pt idx="145">
                    <c:v>73, 67</c:v>
                  </c:pt>
                  <c:pt idx="146">
                    <c:v>900</c:v>
                  </c:pt>
                  <c:pt idx="147">
                    <c:v>0</c:v>
                  </c:pt>
                  <c:pt idx="148">
                    <c:v>44</c:v>
                  </c:pt>
                  <c:pt idx="149">
                    <c:v>106</c:v>
                  </c:pt>
                  <c:pt idx="150">
                    <c:v>100</c:v>
                  </c:pt>
                  <c:pt idx="151">
                    <c:v>92</c:v>
                  </c:pt>
                  <c:pt idx="152">
                    <c:v>45*</c:v>
                  </c:pt>
                  <c:pt idx="153">
                    <c:v>0</c:v>
                  </c:pt>
                  <c:pt idx="154">
                    <c:v>107</c:v>
                  </c:pt>
                  <c:pt idx="155">
                    <c:v>47*</c:v>
                  </c:pt>
                  <c:pt idx="156">
                    <c:v>48</c:v>
                  </c:pt>
                  <c:pt idx="157">
                    <c:v>80</c:v>
                  </c:pt>
                  <c:pt idx="158">
                    <c:v>53</c:v>
                  </c:pt>
                  <c:pt idx="159">
                    <c:v>70</c:v>
                  </c:pt>
                  <c:pt idx="160">
                    <c:v>66</c:v>
                  </c:pt>
                  <c:pt idx="161">
                    <c:v>76</c:v>
                  </c:pt>
                  <c:pt idx="162">
                    <c:v>47</c:v>
                  </c:pt>
                  <c:pt idx="163">
                    <c:v>65</c:v>
                  </c:pt>
                  <c:pt idx="164">
                    <c:v>69</c:v>
                  </c:pt>
                  <c:pt idx="165">
                    <c:v>0</c:v>
                  </c:pt>
                  <c:pt idx="166">
                    <c:v>54</c:v>
                  </c:pt>
                  <c:pt idx="167">
                    <c:v>0</c:v>
                  </c:pt>
                  <c:pt idx="168">
                    <c:v>47</c:v>
                  </c:pt>
                  <c:pt idx="169">
                    <c:v>38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83</c:v>
                  </c:pt>
                  <c:pt idx="173">
                    <c:v>85</c:v>
                  </c:pt>
                  <c:pt idx="174">
                    <c:v>76</c:v>
                  </c:pt>
                  <c:pt idx="175">
                    <c:v>42</c:v>
                  </c:pt>
                  <c:pt idx="176">
                    <c:v>0</c:v>
                  </c:pt>
                  <c:pt idx="177">
                    <c:v>63</c:v>
                  </c:pt>
                  <c:pt idx="178">
                    <c:v>0</c:v>
                  </c:pt>
                  <c:pt idx="179">
                    <c:v>51*</c:v>
                  </c:pt>
                  <c:pt idx="180">
                    <c:v>86</c:v>
                  </c:pt>
                  <c:pt idx="181">
                    <c:v>75</c:v>
                  </c:pt>
                  <c:pt idx="182">
                    <c:v>53</c:v>
                  </c:pt>
                  <c:pt idx="183">
                    <c:v>62</c:v>
                  </c:pt>
                  <c:pt idx="184">
                    <c:v>47</c:v>
                  </c:pt>
                  <c:pt idx="185">
                    <c:v>70</c:v>
                  </c:pt>
                  <c:pt idx="186">
                    <c:v>921</c:v>
                  </c:pt>
                  <c:pt idx="187">
                    <c:v>0</c:v>
                  </c:pt>
                  <c:pt idx="188">
                    <c:v>58</c:v>
                  </c:pt>
                  <c:pt idx="189">
                    <c:v>73</c:v>
                  </c:pt>
                  <c:pt idx="190">
                    <c:v>96,55, 45</c:v>
                  </c:pt>
                  <c:pt idx="191">
                    <c:v>78</c:v>
                  </c:pt>
                  <c:pt idx="192">
                    <c:v>71</c:v>
                  </c:pt>
                  <c:pt idx="193">
                    <c:v>59</c:v>
                  </c:pt>
                  <c:pt idx="194">
                    <c:v>67</c:v>
                  </c:pt>
                  <c:pt idx="195">
                    <c:v>65</c:v>
                  </c:pt>
                  <c:pt idx="196">
                    <c:v>47</c:v>
                  </c:pt>
                  <c:pt idx="197">
                    <c:v>0</c:v>
                  </c:pt>
                  <c:pt idx="198">
                    <c:v>55</c:v>
                  </c:pt>
                  <c:pt idx="199">
                    <c:v>926</c:v>
                  </c:pt>
                  <c:pt idx="200">
                    <c:v>0</c:v>
                  </c:pt>
                  <c:pt idx="201">
                    <c:v>60</c:v>
                  </c:pt>
                  <c:pt idx="202">
                    <c:v>72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82</c:v>
                  </c:pt>
                  <c:pt idx="208">
                    <c:v>44</c:v>
                  </c:pt>
                  <c:pt idx="209">
                    <c:v>53</c:v>
                  </c:pt>
                  <c:pt idx="210">
                    <c:v>80</c:v>
                  </c:pt>
                  <c:pt idx="211">
                    <c:v>61</c:v>
                  </c:pt>
                  <c:pt idx="212">
                    <c:v>0</c:v>
                  </c:pt>
                  <c:pt idx="213">
                    <c:v>68</c:v>
                  </c:pt>
                  <c:pt idx="214">
                    <c:v>0</c:v>
                  </c:pt>
                  <c:pt idx="215">
                    <c:v>65</c:v>
                  </c:pt>
                </c:lvl>
                <c:lvl>
                  <c:pt idx="0">
                    <c:v>2</c:v>
                  </c:pt>
                  <c:pt idx="5">
                    <c:v>3</c:v>
                  </c:pt>
                  <c:pt idx="9">
                    <c:v>4</c:v>
                  </c:pt>
                  <c:pt idx="28">
                    <c:v>5</c:v>
                  </c:pt>
                  <c:pt idx="30">
                    <c:v>6</c:v>
                  </c:pt>
                  <c:pt idx="43">
                    <c:v>7</c:v>
                  </c:pt>
                  <c:pt idx="66">
                    <c:v>8</c:v>
                  </c:pt>
                  <c:pt idx="68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3">
                    <c:v>12</c:v>
                  </c:pt>
                  <c:pt idx="75">
                    <c:v>13</c:v>
                  </c:pt>
                  <c:pt idx="78">
                    <c:v> </c:v>
                  </c:pt>
                  <c:pt idx="80">
                    <c:v>15</c:v>
                  </c:pt>
                  <c:pt idx="82">
                    <c:v>16</c:v>
                  </c:pt>
                  <c:pt idx="84">
                    <c:v>17</c:v>
                  </c:pt>
                  <c:pt idx="85">
                    <c:v>18</c:v>
                  </c:pt>
                  <c:pt idx="93">
                    <c:v>20</c:v>
                  </c:pt>
                  <c:pt idx="96">
                    <c:v>21</c:v>
                  </c:pt>
                  <c:pt idx="103">
                    <c:v>23</c:v>
                  </c:pt>
                  <c:pt idx="106">
                    <c:v>24</c:v>
                  </c:pt>
                  <c:pt idx="107">
                    <c:v>25</c:v>
                  </c:pt>
                  <c:pt idx="109">
                    <c:v>26</c:v>
                  </c:pt>
                  <c:pt idx="111">
                    <c:v>27</c:v>
                  </c:pt>
                  <c:pt idx="113">
                    <c:v>29</c:v>
                  </c:pt>
                  <c:pt idx="114">
                    <c:v>30</c:v>
                  </c:pt>
                  <c:pt idx="117">
                    <c:v>31</c:v>
                  </c:pt>
                  <c:pt idx="126">
                    <c:v>35</c:v>
                  </c:pt>
                  <c:pt idx="132">
                    <c:v>36</c:v>
                  </c:pt>
                  <c:pt idx="133">
                    <c:v>37*</c:v>
                  </c:pt>
                  <c:pt idx="134">
                    <c:v>38*</c:v>
                  </c:pt>
                  <c:pt idx="136">
                    <c:v>39</c:v>
                  </c:pt>
                  <c:pt idx="139">
                    <c:v>40</c:v>
                  </c:pt>
                  <c:pt idx="142">
                    <c:v>41</c:v>
                  </c:pt>
                  <c:pt idx="144">
                    <c:v>42</c:v>
                  </c:pt>
                  <c:pt idx="145">
                    <c:v>66</c:v>
                  </c:pt>
                  <c:pt idx="154">
                    <c:v>46</c:v>
                  </c:pt>
                  <c:pt idx="175">
                    <c:v>49</c:v>
                  </c:pt>
                  <c:pt idx="177">
                    <c:v>50</c:v>
                  </c:pt>
                  <c:pt idx="180">
                    <c:v>52</c:v>
                  </c:pt>
                  <c:pt idx="181">
                    <c:v>53</c:v>
                  </c:pt>
                  <c:pt idx="182">
                    <c:v>54</c:v>
                  </c:pt>
                  <c:pt idx="183">
                    <c:v>55</c:v>
                  </c:pt>
                  <c:pt idx="184">
                    <c:v>56</c:v>
                  </c:pt>
                  <c:pt idx="185">
                    <c:v>57</c:v>
                  </c:pt>
                  <c:pt idx="198">
                    <c:v>59</c:v>
                  </c:pt>
                  <c:pt idx="210">
                    <c:v>61</c:v>
                  </c:pt>
                  <c:pt idx="211">
                    <c:v>62</c:v>
                  </c:pt>
                  <c:pt idx="213">
                    <c:v>63</c:v>
                  </c:pt>
                  <c:pt idx="215">
                    <c:v>64</c:v>
                  </c:pt>
                </c:lvl>
              </c:multiLvlStrCache>
            </c:multiLvlStrRef>
          </c:cat>
          <c:val>
            <c:numRef>
              <c:f>Arkusz1!$F$15:$F$231</c:f>
              <c:numCache>
                <c:ptCount val="217"/>
                <c:pt idx="1">
                  <c:v>790.3</c:v>
                </c:pt>
                <c:pt idx="2">
                  <c:v>200</c:v>
                </c:pt>
                <c:pt idx="3">
                  <c:v>560</c:v>
                </c:pt>
                <c:pt idx="4">
                  <c:v>30.3</c:v>
                </c:pt>
                <c:pt idx="5">
                  <c:v>0</c:v>
                </c:pt>
                <c:pt idx="6">
                  <c:v>504.6</c:v>
                </c:pt>
                <c:pt idx="7">
                  <c:v>487.5</c:v>
                </c:pt>
                <c:pt idx="8">
                  <c:v>0</c:v>
                </c:pt>
                <c:pt idx="9">
                  <c:v>17.1</c:v>
                </c:pt>
                <c:pt idx="10">
                  <c:v>3413.9000000000005</c:v>
                </c:pt>
                <c:pt idx="11">
                  <c:v>118.9</c:v>
                </c:pt>
                <c:pt idx="12">
                  <c:v>0</c:v>
                </c:pt>
                <c:pt idx="13">
                  <c:v>80</c:v>
                </c:pt>
                <c:pt idx="14">
                  <c:v>0</c:v>
                </c:pt>
                <c:pt idx="15">
                  <c:v>206.4</c:v>
                </c:pt>
                <c:pt idx="16">
                  <c:v>109.2</c:v>
                </c:pt>
                <c:pt idx="17">
                  <c:v>0</c:v>
                </c:pt>
                <c:pt idx="18">
                  <c:v>0</c:v>
                </c:pt>
                <c:pt idx="19">
                  <c:v>2491.9</c:v>
                </c:pt>
                <c:pt idx="20">
                  <c:v>0</c:v>
                </c:pt>
                <c:pt idx="21">
                  <c:v>108.3</c:v>
                </c:pt>
                <c:pt idx="22">
                  <c:v>20</c:v>
                </c:pt>
                <c:pt idx="23">
                  <c:v>0</c:v>
                </c:pt>
                <c:pt idx="24">
                  <c:v>29.3</c:v>
                </c:pt>
                <c:pt idx="25">
                  <c:v>200</c:v>
                </c:pt>
                <c:pt idx="26">
                  <c:v>0</c:v>
                </c:pt>
                <c:pt idx="27">
                  <c:v>49.9</c:v>
                </c:pt>
                <c:pt idx="28">
                  <c:v>0</c:v>
                </c:pt>
                <c:pt idx="29">
                  <c:v>1812.7</c:v>
                </c:pt>
                <c:pt idx="30">
                  <c:v>1812.7</c:v>
                </c:pt>
                <c:pt idx="31">
                  <c:v>10373.800000000001</c:v>
                </c:pt>
                <c:pt idx="32">
                  <c:v>2627.3</c:v>
                </c:pt>
                <c:pt idx="33">
                  <c:v>3519.3</c:v>
                </c:pt>
                <c:pt idx="34">
                  <c:v>749.1</c:v>
                </c:pt>
                <c:pt idx="35">
                  <c:v>2662.9</c:v>
                </c:pt>
                <c:pt idx="36">
                  <c:v>26.1</c:v>
                </c:pt>
                <c:pt idx="37">
                  <c:v>0</c:v>
                </c:pt>
                <c:pt idx="38">
                  <c:v>0</c:v>
                </c:pt>
                <c:pt idx="39">
                  <c:v>753.4</c:v>
                </c:pt>
                <c:pt idx="40">
                  <c:v>35.7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4302.6</c:v>
                </c:pt>
                <c:pt idx="45">
                  <c:v>0</c:v>
                </c:pt>
                <c:pt idx="46">
                  <c:v>99.8</c:v>
                </c:pt>
                <c:pt idx="47">
                  <c:v>2586.5</c:v>
                </c:pt>
                <c:pt idx="48">
                  <c:v>1391.2</c:v>
                </c:pt>
                <c:pt idx="49">
                  <c:v>101.8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43.3</c:v>
                </c:pt>
                <c:pt idx="56">
                  <c:v>0</c:v>
                </c:pt>
                <c:pt idx="57">
                  <c:v>0</c:v>
                </c:pt>
                <c:pt idx="58">
                  <c:v>50</c:v>
                </c:pt>
                <c:pt idx="59">
                  <c:v>30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17.8</c:v>
                </c:pt>
                <c:pt idx="68">
                  <c:v>17.8</c:v>
                </c:pt>
                <c:pt idx="69">
                  <c:v>640</c:v>
                </c:pt>
                <c:pt idx="70">
                  <c:v>0</c:v>
                </c:pt>
                <c:pt idx="72">
                  <c:v>751.6</c:v>
                </c:pt>
                <c:pt idx="73">
                  <c:v>30</c:v>
                </c:pt>
                <c:pt idx="74">
                  <c:v>902.5</c:v>
                </c:pt>
                <c:pt idx="76">
                  <c:v>588.3</c:v>
                </c:pt>
                <c:pt idx="78">
                  <c:v>151.7</c:v>
                </c:pt>
                <c:pt idx="79">
                  <c:v>151.7</c:v>
                </c:pt>
                <c:pt idx="81">
                  <c:v>1612.3</c:v>
                </c:pt>
                <c:pt idx="83">
                  <c:v>126</c:v>
                </c:pt>
                <c:pt idx="87">
                  <c:v>832</c:v>
                </c:pt>
                <c:pt idx="88">
                  <c:v>88</c:v>
                </c:pt>
                <c:pt idx="89">
                  <c:v>46</c:v>
                </c:pt>
                <c:pt idx="90">
                  <c:v>698</c:v>
                </c:pt>
                <c:pt idx="91">
                  <c:v>0</c:v>
                </c:pt>
                <c:pt idx="92">
                  <c:v>209</c:v>
                </c:pt>
                <c:pt idx="94">
                  <c:v>209</c:v>
                </c:pt>
                <c:pt idx="95">
                  <c:v>101796.1</c:v>
                </c:pt>
                <c:pt idx="97">
                  <c:v>0</c:v>
                </c:pt>
                <c:pt idx="99">
                  <c:v>101796.1</c:v>
                </c:pt>
                <c:pt idx="100">
                  <c:v>14428.1</c:v>
                </c:pt>
                <c:pt idx="101">
                  <c:v>87368</c:v>
                </c:pt>
                <c:pt idx="102">
                  <c:v>2008</c:v>
                </c:pt>
                <c:pt idx="104">
                  <c:v>2008</c:v>
                </c:pt>
                <c:pt idx="105">
                  <c:v>657.3</c:v>
                </c:pt>
                <c:pt idx="107">
                  <c:v>120</c:v>
                </c:pt>
                <c:pt idx="108">
                  <c:v>0</c:v>
                </c:pt>
                <c:pt idx="110">
                  <c:v>537.3</c:v>
                </c:pt>
                <c:pt idx="116">
                  <c:v>2980.5</c:v>
                </c:pt>
                <c:pt idx="118">
                  <c:v>523</c:v>
                </c:pt>
                <c:pt idx="120">
                  <c:v>1660</c:v>
                </c:pt>
                <c:pt idx="121">
                  <c:v>797.5</c:v>
                </c:pt>
                <c:pt idx="122">
                  <c:v>12511.1</c:v>
                </c:pt>
                <c:pt idx="124">
                  <c:v>65.8</c:v>
                </c:pt>
                <c:pt idx="126">
                  <c:v>65.8</c:v>
                </c:pt>
                <c:pt idx="127">
                  <c:v>12444.1</c:v>
                </c:pt>
                <c:pt idx="128">
                  <c:v>176.1</c:v>
                </c:pt>
                <c:pt idx="129">
                  <c:v>1070</c:v>
                </c:pt>
                <c:pt idx="130">
                  <c:v>158.3</c:v>
                </c:pt>
                <c:pt idx="131">
                  <c:v>46.7</c:v>
                </c:pt>
                <c:pt idx="132">
                  <c:v>0</c:v>
                </c:pt>
                <c:pt idx="134">
                  <c:v>0</c:v>
                </c:pt>
                <c:pt idx="135">
                  <c:v>1.2</c:v>
                </c:pt>
                <c:pt idx="138">
                  <c:v>930</c:v>
                </c:pt>
                <c:pt idx="140">
                  <c:v>930</c:v>
                </c:pt>
                <c:pt idx="147">
                  <c:v>26067.199999999997</c:v>
                </c:pt>
                <c:pt idx="149">
                  <c:v>10308.5</c:v>
                </c:pt>
                <c:pt idx="150">
                  <c:v>9174.5</c:v>
                </c:pt>
                <c:pt idx="151">
                  <c:v>381</c:v>
                </c:pt>
                <c:pt idx="152">
                  <c:v>753</c:v>
                </c:pt>
                <c:pt idx="153">
                  <c:v>0</c:v>
                </c:pt>
                <c:pt idx="155">
                  <c:v>3894</c:v>
                </c:pt>
                <c:pt idx="156">
                  <c:v>60</c:v>
                </c:pt>
                <c:pt idx="157">
                  <c:v>10430.199999999999</c:v>
                </c:pt>
                <c:pt idx="158">
                  <c:v>6052.7</c:v>
                </c:pt>
                <c:pt idx="159">
                  <c:v>1050.7</c:v>
                </c:pt>
                <c:pt idx="160">
                  <c:v>6.4</c:v>
                </c:pt>
                <c:pt idx="161">
                  <c:v>10.8</c:v>
                </c:pt>
                <c:pt idx="162">
                  <c:v>767.7</c:v>
                </c:pt>
                <c:pt idx="163">
                  <c:v>8.9</c:v>
                </c:pt>
                <c:pt idx="164">
                  <c:v>1926.8</c:v>
                </c:pt>
                <c:pt idx="165">
                  <c:v>606</c:v>
                </c:pt>
                <c:pt idx="166">
                  <c:v>0.2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6">
                  <c:v>0</c:v>
                </c:pt>
                <c:pt idx="178">
                  <c:v>806</c:v>
                </c:pt>
                <c:pt idx="180">
                  <c:v>0</c:v>
                </c:pt>
                <c:pt idx="181">
                  <c:v>0</c:v>
                </c:pt>
                <c:pt idx="183">
                  <c:v>238</c:v>
                </c:pt>
                <c:pt idx="185">
                  <c:v>330.5</c:v>
                </c:pt>
                <c:pt idx="187">
                  <c:v>11857.2</c:v>
                </c:pt>
                <c:pt idx="189">
                  <c:v>11857.2</c:v>
                </c:pt>
                <c:pt idx="190">
                  <c:v>315.9</c:v>
                </c:pt>
                <c:pt idx="191">
                  <c:v>10153.1</c:v>
                </c:pt>
                <c:pt idx="192">
                  <c:v>3.2</c:v>
                </c:pt>
                <c:pt idx="195">
                  <c:v>1385</c:v>
                </c:pt>
                <c:pt idx="197">
                  <c:v>0</c:v>
                </c:pt>
                <c:pt idx="199">
                  <c:v>0</c:v>
                </c:pt>
                <c:pt idx="200">
                  <c:v>22011.399999999998</c:v>
                </c:pt>
                <c:pt idx="202">
                  <c:v>16999.6</c:v>
                </c:pt>
                <c:pt idx="203">
                  <c:v>13307.2</c:v>
                </c:pt>
                <c:pt idx="204">
                  <c:v>1265.9</c:v>
                </c:pt>
                <c:pt idx="205">
                  <c:v>1148.4</c:v>
                </c:pt>
                <c:pt idx="206">
                  <c:v>28.1</c:v>
                </c:pt>
                <c:pt idx="207">
                  <c:v>0</c:v>
                </c:pt>
                <c:pt idx="208">
                  <c:v>1250</c:v>
                </c:pt>
                <c:pt idx="209">
                  <c:v>0</c:v>
                </c:pt>
                <c:pt idx="210">
                  <c:v>0</c:v>
                </c:pt>
                <c:pt idx="211">
                  <c:v>561</c:v>
                </c:pt>
                <c:pt idx="212">
                  <c:v>0</c:v>
                </c:pt>
                <c:pt idx="214">
                  <c:v>4450.8</c:v>
                </c:pt>
              </c:numCache>
            </c:numRef>
          </c:val>
        </c:ser>
        <c:ser>
          <c:idx val="4"/>
          <c:order val="4"/>
          <c:tx>
            <c:strRef>
              <c:f>Arkusz1!$G$14</c:f>
              <c:strCache>
                <c:ptCount val="1"/>
                <c:pt idx="0">
                  <c:v>57 902,7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Arkusz1!$A$15:$B$231</c:f>
              <c:multiLvlStrCache>
                <c:ptCount val="216"/>
                <c:lvl>
                  <c:pt idx="0">
                    <c:v>IK/001/07   </c:v>
                  </c:pt>
                  <c:pt idx="1">
                    <c:v>52</c:v>
                  </c:pt>
                  <c:pt idx="2">
                    <c:v>0</c:v>
                  </c:pt>
                  <c:pt idx="3">
                    <c:v>64</c:v>
                  </c:pt>
                  <c:pt idx="4">
                    <c:v>46</c:v>
                  </c:pt>
                  <c:pt idx="5">
                    <c:v>IK/002/05   </c:v>
                  </c:pt>
                  <c:pt idx="6">
                    <c:v>88</c:v>
                  </c:pt>
                  <c:pt idx="7">
                    <c:v>108</c:v>
                  </c:pt>
                  <c:pt idx="8">
                    <c:v>0</c:v>
                  </c:pt>
                  <c:pt idx="9">
                    <c:v>IK/004/07    </c:v>
                  </c:pt>
                  <c:pt idx="10">
                    <c:v>72</c:v>
                  </c:pt>
                  <c:pt idx="11">
                    <c:v>0</c:v>
                  </c:pt>
                  <c:pt idx="12">
                    <c:v>80</c:v>
                  </c:pt>
                  <c:pt idx="13">
                    <c:v>85</c:v>
                  </c:pt>
                  <c:pt idx="14">
                    <c:v>64</c:v>
                  </c:pt>
                  <c:pt idx="15">
                    <c:v>70</c:v>
                  </c:pt>
                  <c:pt idx="16">
                    <c:v>0</c:v>
                  </c:pt>
                  <c:pt idx="17">
                    <c:v>0</c:v>
                  </c:pt>
                  <c:pt idx="18">
                    <c:v>87</c:v>
                  </c:pt>
                  <c:pt idx="19">
                    <c:v>74</c:v>
                  </c:pt>
                  <c:pt idx="20">
                    <c:v>73</c:v>
                  </c:pt>
                  <c:pt idx="21">
                    <c:v>73</c:v>
                  </c:pt>
                  <c:pt idx="22">
                    <c:v>35</c:v>
                  </c:pt>
                  <c:pt idx="23">
                    <c:v>0</c:v>
                  </c:pt>
                  <c:pt idx="24">
                    <c:v>37</c:v>
                  </c:pt>
                  <c:pt idx="25">
                    <c:v>0</c:v>
                  </c:pt>
                  <c:pt idx="26">
                    <c:v>60</c:v>
                  </c:pt>
                  <c:pt idx="27">
                    <c:v>0</c:v>
                  </c:pt>
                  <c:pt idx="28">
                    <c:v>IK/005/07              </c:v>
                  </c:pt>
                  <c:pt idx="29">
                    <c:v>88</c:v>
                  </c:pt>
                  <c:pt idx="30">
                    <c:v>IK/006/07              </c:v>
                  </c:pt>
                  <c:pt idx="31">
                    <c:v>63</c:v>
                  </c:pt>
                  <c:pt idx="32">
                    <c:v>77</c:v>
                  </c:pt>
                  <c:pt idx="33">
                    <c:v>63</c:v>
                  </c:pt>
                  <c:pt idx="34">
                    <c:v>81</c:v>
                  </c:pt>
                  <c:pt idx="35">
                    <c:v>55</c:v>
                  </c:pt>
                  <c:pt idx="36">
                    <c:v>55</c:v>
                  </c:pt>
                  <c:pt idx="37">
                    <c:v>41</c:v>
                  </c:pt>
                  <c:pt idx="38">
                    <c:v>53</c:v>
                  </c:pt>
                  <c:pt idx="39">
                    <c:v>79</c:v>
                  </c:pt>
                  <c:pt idx="40">
                    <c:v>49</c:v>
                  </c:pt>
                  <c:pt idx="41">
                    <c:v>45</c:v>
                  </c:pt>
                  <c:pt idx="42">
                    <c:v>0</c:v>
                  </c:pt>
                  <c:pt idx="43">
                    <c:v>IK/007/07       </c:v>
                  </c:pt>
                  <c:pt idx="44">
                    <c:v>0</c:v>
                  </c:pt>
                  <c:pt idx="45">
                    <c:v>53</c:v>
                  </c:pt>
                  <c:pt idx="46">
                    <c:v>76</c:v>
                  </c:pt>
                  <c:pt idx="47">
                    <c:v>65</c:v>
                  </c:pt>
                  <c:pt idx="48">
                    <c:v>76</c:v>
                  </c:pt>
                  <c:pt idx="49">
                    <c:v>41</c:v>
                  </c:pt>
                  <c:pt idx="50">
                    <c:v>55</c:v>
                  </c:pt>
                  <c:pt idx="51">
                    <c:v>47</c:v>
                  </c:pt>
                  <c:pt idx="52">
                    <c:v>0</c:v>
                  </c:pt>
                  <c:pt idx="53">
                    <c:v>0</c:v>
                  </c:pt>
                  <c:pt idx="54">
                    <c:v>49</c:v>
                  </c:pt>
                  <c:pt idx="55">
                    <c:v>47</c:v>
                  </c:pt>
                  <c:pt idx="56">
                    <c:v>0</c:v>
                  </c:pt>
                  <c:pt idx="57">
                    <c:v>51</c:v>
                  </c:pt>
                  <c:pt idx="58">
                    <c:v>47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IK/008/07                </c:v>
                  </c:pt>
                  <c:pt idx="67">
                    <c:v>78</c:v>
                  </c:pt>
                  <c:pt idx="68">
                    <c:v>75</c:v>
                  </c:pt>
                  <c:pt idx="69">
                    <c:v>0</c:v>
                  </c:pt>
                  <c:pt idx="70">
                    <c:v>0</c:v>
                  </c:pt>
                  <c:pt idx="71">
                    <c:v>103</c:v>
                  </c:pt>
                  <c:pt idx="72">
                    <c:v>55</c:v>
                  </c:pt>
                  <c:pt idx="73">
                    <c:v>84</c:v>
                  </c:pt>
                  <c:pt idx="74">
                    <c:v>0</c:v>
                  </c:pt>
                  <c:pt idx="75">
                    <c:v>69</c:v>
                  </c:pt>
                  <c:pt idx="76">
                    <c:v>0</c:v>
                  </c:pt>
                  <c:pt idx="77">
                    <c:v>14</c:v>
                  </c:pt>
                  <c:pt idx="78">
                    <c:v>74</c:v>
                  </c:pt>
                  <c:pt idx="79">
                    <c:v>0</c:v>
                  </c:pt>
                  <c:pt idx="80">
                    <c:v>102</c:v>
                  </c:pt>
                  <c:pt idx="81">
                    <c:v>0</c:v>
                  </c:pt>
                  <c:pt idx="82">
                    <c:v>78</c:v>
                  </c:pt>
                  <c:pt idx="83">
                    <c:v>0</c:v>
                  </c:pt>
                  <c:pt idx="84">
                    <c:v>78</c:v>
                  </c:pt>
                  <c:pt idx="85">
                    <c:v>54</c:v>
                  </c:pt>
                  <c:pt idx="86">
                    <c:v>19</c:v>
                  </c:pt>
                  <c:pt idx="87">
                    <c:v>50</c:v>
                  </c:pt>
                  <c:pt idx="88">
                    <c:v>38</c:v>
                  </c:pt>
                  <c:pt idx="89">
                    <c:v>36</c:v>
                  </c:pt>
                  <c:pt idx="90">
                    <c:v>63</c:v>
                  </c:pt>
                  <c:pt idx="91">
                    <c:v>630</c:v>
                  </c:pt>
                  <c:pt idx="92">
                    <c:v>0</c:v>
                  </c:pt>
                  <c:pt idx="93">
                    <c:v>59</c:v>
                  </c:pt>
                  <c:pt idx="94">
                    <c:v>700</c:v>
                  </c:pt>
                  <c:pt idx="95">
                    <c:v>0</c:v>
                  </c:pt>
                  <c:pt idx="96">
                    <c:v>46</c:v>
                  </c:pt>
                  <c:pt idx="97">
                    <c:v>0</c:v>
                  </c:pt>
                  <c:pt idx="98">
                    <c:v>22</c:v>
                  </c:pt>
                  <c:pt idx="99">
                    <c:v>59</c:v>
                  </c:pt>
                  <c:pt idx="100">
                    <c:v>101</c:v>
                  </c:pt>
                  <c:pt idx="101">
                    <c:v>710</c:v>
                  </c:pt>
                  <c:pt idx="102">
                    <c:v>0</c:v>
                  </c:pt>
                  <c:pt idx="103">
                    <c:v>73</c:v>
                  </c:pt>
                  <c:pt idx="104">
                    <c:v>750</c:v>
                  </c:pt>
                  <c:pt idx="105">
                    <c:v>0</c:v>
                  </c:pt>
                  <c:pt idx="106">
                    <c:v>44</c:v>
                  </c:pt>
                  <c:pt idx="107">
                    <c:v>79</c:v>
                  </c:pt>
                  <c:pt idx="108">
                    <c:v>0</c:v>
                  </c:pt>
                  <c:pt idx="109">
                    <c:v>80</c:v>
                  </c:pt>
                  <c:pt idx="110">
                    <c:v>0</c:v>
                  </c:pt>
                  <c:pt idx="111">
                    <c:v>48</c:v>
                  </c:pt>
                  <c:pt idx="112">
                    <c:v>28</c:v>
                  </c:pt>
                  <c:pt idx="113">
                    <c:v>59</c:v>
                  </c:pt>
                  <c:pt idx="114">
                    <c:v>46</c:v>
                  </c:pt>
                  <c:pt idx="115">
                    <c:v>754</c:v>
                  </c:pt>
                  <c:pt idx="116">
                    <c:v>0</c:v>
                  </c:pt>
                  <c:pt idx="117">
                    <c:v>82,     92</c:v>
                  </c:pt>
                  <c:pt idx="118">
                    <c:v>0</c:v>
                  </c:pt>
                  <c:pt idx="119">
                    <c:v>32</c:v>
                  </c:pt>
                  <c:pt idx="120">
                    <c:v>33</c:v>
                  </c:pt>
                  <c:pt idx="121">
                    <c:v>801</c:v>
                  </c:pt>
                  <c:pt idx="122">
                    <c:v>0</c:v>
                  </c:pt>
                  <c:pt idx="123">
                    <c:v>34</c:v>
                  </c:pt>
                  <c:pt idx="124">
                    <c:v>87</c:v>
                  </c:pt>
                  <c:pt idx="125">
                    <c:v>0</c:v>
                  </c:pt>
                  <c:pt idx="126">
                    <c:v>63</c:v>
                  </c:pt>
                  <c:pt idx="127">
                    <c:v>84</c:v>
                  </c:pt>
                  <c:pt idx="128">
                    <c:v>84</c:v>
                  </c:pt>
                  <c:pt idx="129">
                    <c:v>74</c:v>
                  </c:pt>
                  <c:pt idx="130">
                    <c:v>74</c:v>
                  </c:pt>
                  <c:pt idx="131">
                    <c:v>59</c:v>
                  </c:pt>
                  <c:pt idx="132">
                    <c:v>97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0</c:v>
                  </c:pt>
                  <c:pt idx="136">
                    <c:v>42</c:v>
                  </c:pt>
                  <c:pt idx="137">
                    <c:v>851</c:v>
                  </c:pt>
                  <c:pt idx="138">
                    <c:v>0</c:v>
                  </c:pt>
                  <c:pt idx="139">
                    <c:v>77</c:v>
                  </c:pt>
                  <c:pt idx="140">
                    <c:v>852</c:v>
                  </c:pt>
                  <c:pt idx="141">
                    <c:v>0</c:v>
                  </c:pt>
                  <c:pt idx="142">
                    <c:v>73</c:v>
                  </c:pt>
                  <c:pt idx="143">
                    <c:v>0</c:v>
                  </c:pt>
                  <c:pt idx="144">
                    <c:v>79</c:v>
                  </c:pt>
                  <c:pt idx="145">
                    <c:v>73, 67</c:v>
                  </c:pt>
                  <c:pt idx="146">
                    <c:v>900</c:v>
                  </c:pt>
                  <c:pt idx="147">
                    <c:v>0</c:v>
                  </c:pt>
                  <c:pt idx="148">
                    <c:v>44</c:v>
                  </c:pt>
                  <c:pt idx="149">
                    <c:v>106</c:v>
                  </c:pt>
                  <c:pt idx="150">
                    <c:v>100</c:v>
                  </c:pt>
                  <c:pt idx="151">
                    <c:v>92</c:v>
                  </c:pt>
                  <c:pt idx="152">
                    <c:v>45*</c:v>
                  </c:pt>
                  <c:pt idx="153">
                    <c:v>0</c:v>
                  </c:pt>
                  <c:pt idx="154">
                    <c:v>107</c:v>
                  </c:pt>
                  <c:pt idx="155">
                    <c:v>47*</c:v>
                  </c:pt>
                  <c:pt idx="156">
                    <c:v>48</c:v>
                  </c:pt>
                  <c:pt idx="157">
                    <c:v>80</c:v>
                  </c:pt>
                  <c:pt idx="158">
                    <c:v>53</c:v>
                  </c:pt>
                  <c:pt idx="159">
                    <c:v>70</c:v>
                  </c:pt>
                  <c:pt idx="160">
                    <c:v>66</c:v>
                  </c:pt>
                  <c:pt idx="161">
                    <c:v>76</c:v>
                  </c:pt>
                  <c:pt idx="162">
                    <c:v>47</c:v>
                  </c:pt>
                  <c:pt idx="163">
                    <c:v>65</c:v>
                  </c:pt>
                  <c:pt idx="164">
                    <c:v>69</c:v>
                  </c:pt>
                  <c:pt idx="165">
                    <c:v>0</c:v>
                  </c:pt>
                  <c:pt idx="166">
                    <c:v>54</c:v>
                  </c:pt>
                  <c:pt idx="167">
                    <c:v>0</c:v>
                  </c:pt>
                  <c:pt idx="168">
                    <c:v>47</c:v>
                  </c:pt>
                  <c:pt idx="169">
                    <c:v>38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83</c:v>
                  </c:pt>
                  <c:pt idx="173">
                    <c:v>85</c:v>
                  </c:pt>
                  <c:pt idx="174">
                    <c:v>76</c:v>
                  </c:pt>
                  <c:pt idx="175">
                    <c:v>42</c:v>
                  </c:pt>
                  <c:pt idx="176">
                    <c:v>0</c:v>
                  </c:pt>
                  <c:pt idx="177">
                    <c:v>63</c:v>
                  </c:pt>
                  <c:pt idx="178">
                    <c:v>0</c:v>
                  </c:pt>
                  <c:pt idx="179">
                    <c:v>51*</c:v>
                  </c:pt>
                  <c:pt idx="180">
                    <c:v>86</c:v>
                  </c:pt>
                  <c:pt idx="181">
                    <c:v>75</c:v>
                  </c:pt>
                  <c:pt idx="182">
                    <c:v>53</c:v>
                  </c:pt>
                  <c:pt idx="183">
                    <c:v>62</c:v>
                  </c:pt>
                  <c:pt idx="184">
                    <c:v>47</c:v>
                  </c:pt>
                  <c:pt idx="185">
                    <c:v>70</c:v>
                  </c:pt>
                  <c:pt idx="186">
                    <c:v>921</c:v>
                  </c:pt>
                  <c:pt idx="187">
                    <c:v>0</c:v>
                  </c:pt>
                  <c:pt idx="188">
                    <c:v>58</c:v>
                  </c:pt>
                  <c:pt idx="189">
                    <c:v>73</c:v>
                  </c:pt>
                  <c:pt idx="190">
                    <c:v>96,55, 45</c:v>
                  </c:pt>
                  <c:pt idx="191">
                    <c:v>78</c:v>
                  </c:pt>
                  <c:pt idx="192">
                    <c:v>71</c:v>
                  </c:pt>
                  <c:pt idx="193">
                    <c:v>59</c:v>
                  </c:pt>
                  <c:pt idx="194">
                    <c:v>67</c:v>
                  </c:pt>
                  <c:pt idx="195">
                    <c:v>65</c:v>
                  </c:pt>
                  <c:pt idx="196">
                    <c:v>47</c:v>
                  </c:pt>
                  <c:pt idx="197">
                    <c:v>0</c:v>
                  </c:pt>
                  <c:pt idx="198">
                    <c:v>55</c:v>
                  </c:pt>
                  <c:pt idx="199">
                    <c:v>926</c:v>
                  </c:pt>
                  <c:pt idx="200">
                    <c:v>0</c:v>
                  </c:pt>
                  <c:pt idx="201">
                    <c:v>60</c:v>
                  </c:pt>
                  <c:pt idx="202">
                    <c:v>72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82</c:v>
                  </c:pt>
                  <c:pt idx="208">
                    <c:v>44</c:v>
                  </c:pt>
                  <c:pt idx="209">
                    <c:v>53</c:v>
                  </c:pt>
                  <c:pt idx="210">
                    <c:v>80</c:v>
                  </c:pt>
                  <c:pt idx="211">
                    <c:v>61</c:v>
                  </c:pt>
                  <c:pt idx="212">
                    <c:v>0</c:v>
                  </c:pt>
                  <c:pt idx="213">
                    <c:v>68</c:v>
                  </c:pt>
                  <c:pt idx="214">
                    <c:v>0</c:v>
                  </c:pt>
                  <c:pt idx="215">
                    <c:v>65</c:v>
                  </c:pt>
                </c:lvl>
                <c:lvl>
                  <c:pt idx="0">
                    <c:v>2</c:v>
                  </c:pt>
                  <c:pt idx="5">
                    <c:v>3</c:v>
                  </c:pt>
                  <c:pt idx="9">
                    <c:v>4</c:v>
                  </c:pt>
                  <c:pt idx="28">
                    <c:v>5</c:v>
                  </c:pt>
                  <c:pt idx="30">
                    <c:v>6</c:v>
                  </c:pt>
                  <c:pt idx="43">
                    <c:v>7</c:v>
                  </c:pt>
                  <c:pt idx="66">
                    <c:v>8</c:v>
                  </c:pt>
                  <c:pt idx="68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3">
                    <c:v>12</c:v>
                  </c:pt>
                  <c:pt idx="75">
                    <c:v>13</c:v>
                  </c:pt>
                  <c:pt idx="78">
                    <c:v> </c:v>
                  </c:pt>
                  <c:pt idx="80">
                    <c:v>15</c:v>
                  </c:pt>
                  <c:pt idx="82">
                    <c:v>16</c:v>
                  </c:pt>
                  <c:pt idx="84">
                    <c:v>17</c:v>
                  </c:pt>
                  <c:pt idx="85">
                    <c:v>18</c:v>
                  </c:pt>
                  <c:pt idx="93">
                    <c:v>20</c:v>
                  </c:pt>
                  <c:pt idx="96">
                    <c:v>21</c:v>
                  </c:pt>
                  <c:pt idx="103">
                    <c:v>23</c:v>
                  </c:pt>
                  <c:pt idx="106">
                    <c:v>24</c:v>
                  </c:pt>
                  <c:pt idx="107">
                    <c:v>25</c:v>
                  </c:pt>
                  <c:pt idx="109">
                    <c:v>26</c:v>
                  </c:pt>
                  <c:pt idx="111">
                    <c:v>27</c:v>
                  </c:pt>
                  <c:pt idx="113">
                    <c:v>29</c:v>
                  </c:pt>
                  <c:pt idx="114">
                    <c:v>30</c:v>
                  </c:pt>
                  <c:pt idx="117">
                    <c:v>31</c:v>
                  </c:pt>
                  <c:pt idx="126">
                    <c:v>35</c:v>
                  </c:pt>
                  <c:pt idx="132">
                    <c:v>36</c:v>
                  </c:pt>
                  <c:pt idx="133">
                    <c:v>37*</c:v>
                  </c:pt>
                  <c:pt idx="134">
                    <c:v>38*</c:v>
                  </c:pt>
                  <c:pt idx="136">
                    <c:v>39</c:v>
                  </c:pt>
                  <c:pt idx="139">
                    <c:v>40</c:v>
                  </c:pt>
                  <c:pt idx="142">
                    <c:v>41</c:v>
                  </c:pt>
                  <c:pt idx="144">
                    <c:v>42</c:v>
                  </c:pt>
                  <c:pt idx="145">
                    <c:v>66</c:v>
                  </c:pt>
                  <c:pt idx="154">
                    <c:v>46</c:v>
                  </c:pt>
                  <c:pt idx="175">
                    <c:v>49</c:v>
                  </c:pt>
                  <c:pt idx="177">
                    <c:v>50</c:v>
                  </c:pt>
                  <c:pt idx="180">
                    <c:v>52</c:v>
                  </c:pt>
                  <c:pt idx="181">
                    <c:v>53</c:v>
                  </c:pt>
                  <c:pt idx="182">
                    <c:v>54</c:v>
                  </c:pt>
                  <c:pt idx="183">
                    <c:v>55</c:v>
                  </c:pt>
                  <c:pt idx="184">
                    <c:v>56</c:v>
                  </c:pt>
                  <c:pt idx="185">
                    <c:v>57</c:v>
                  </c:pt>
                  <c:pt idx="198">
                    <c:v>59</c:v>
                  </c:pt>
                  <c:pt idx="210">
                    <c:v>61</c:v>
                  </c:pt>
                  <c:pt idx="211">
                    <c:v>62</c:v>
                  </c:pt>
                  <c:pt idx="213">
                    <c:v>63</c:v>
                  </c:pt>
                  <c:pt idx="215">
                    <c:v>64</c:v>
                  </c:pt>
                </c:lvl>
              </c:multiLvlStrCache>
            </c:multiLvlStrRef>
          </c:cat>
          <c:val>
            <c:numRef>
              <c:f>Arkusz1!$G$15:$G$231</c:f>
              <c:numCache>
                <c:ptCount val="217"/>
                <c:pt idx="1">
                  <c:v>1220</c:v>
                </c:pt>
                <c:pt idx="2">
                  <c:v>820</c:v>
                </c:pt>
                <c:pt idx="3">
                  <c:v>0</c:v>
                </c:pt>
                <c:pt idx="4">
                  <c:v>400</c:v>
                </c:pt>
                <c:pt idx="5">
                  <c:v>0</c:v>
                </c:pt>
                <c:pt idx="6">
                  <c:v>850</c:v>
                </c:pt>
                <c:pt idx="7">
                  <c:v>0</c:v>
                </c:pt>
                <c:pt idx="8">
                  <c:v>520</c:v>
                </c:pt>
                <c:pt idx="9">
                  <c:v>330</c:v>
                </c:pt>
                <c:pt idx="10">
                  <c:v>20660</c:v>
                </c:pt>
                <c:pt idx="11">
                  <c:v>10000</c:v>
                </c:pt>
                <c:pt idx="12">
                  <c:v>0</c:v>
                </c:pt>
                <c:pt idx="13">
                  <c:v>3900</c:v>
                </c:pt>
                <c:pt idx="14">
                  <c:v>0</c:v>
                </c:pt>
                <c:pt idx="15">
                  <c:v>140</c:v>
                </c:pt>
                <c:pt idx="16">
                  <c:v>4700</c:v>
                </c:pt>
                <c:pt idx="17">
                  <c:v>100</c:v>
                </c:pt>
                <c:pt idx="18">
                  <c:v>0</c:v>
                </c:pt>
                <c:pt idx="19">
                  <c:v>0</c:v>
                </c:pt>
                <c:pt idx="20">
                  <c:v>300</c:v>
                </c:pt>
                <c:pt idx="21">
                  <c:v>0</c:v>
                </c:pt>
                <c:pt idx="22">
                  <c:v>50</c:v>
                </c:pt>
                <c:pt idx="23">
                  <c:v>0</c:v>
                </c:pt>
                <c:pt idx="24">
                  <c:v>500</c:v>
                </c:pt>
                <c:pt idx="25">
                  <c:v>300</c:v>
                </c:pt>
                <c:pt idx="26">
                  <c:v>0</c:v>
                </c:pt>
                <c:pt idx="27">
                  <c:v>70</c:v>
                </c:pt>
                <c:pt idx="28">
                  <c:v>600</c:v>
                </c:pt>
                <c:pt idx="29">
                  <c:v>4500</c:v>
                </c:pt>
                <c:pt idx="30">
                  <c:v>4500</c:v>
                </c:pt>
                <c:pt idx="31">
                  <c:v>3255</c:v>
                </c:pt>
                <c:pt idx="32">
                  <c:v>100</c:v>
                </c:pt>
                <c:pt idx="33">
                  <c:v>600</c:v>
                </c:pt>
                <c:pt idx="34">
                  <c:v>100</c:v>
                </c:pt>
                <c:pt idx="35">
                  <c:v>1900</c:v>
                </c:pt>
                <c:pt idx="36">
                  <c:v>100</c:v>
                </c:pt>
                <c:pt idx="37">
                  <c:v>20</c:v>
                </c:pt>
                <c:pt idx="38">
                  <c:v>100</c:v>
                </c:pt>
                <c:pt idx="39">
                  <c:v>10</c:v>
                </c:pt>
                <c:pt idx="40">
                  <c:v>100</c:v>
                </c:pt>
                <c:pt idx="41">
                  <c:v>200</c:v>
                </c:pt>
                <c:pt idx="42">
                  <c:v>25</c:v>
                </c:pt>
                <c:pt idx="43">
                  <c:v>0</c:v>
                </c:pt>
                <c:pt idx="44">
                  <c:v>5650</c:v>
                </c:pt>
                <c:pt idx="45">
                  <c:v>0</c:v>
                </c:pt>
                <c:pt idx="46">
                  <c:v>2100</c:v>
                </c:pt>
                <c:pt idx="47">
                  <c:v>850</c:v>
                </c:pt>
                <c:pt idx="48">
                  <c:v>1000</c:v>
                </c:pt>
                <c:pt idx="49">
                  <c:v>1300</c:v>
                </c:pt>
                <c:pt idx="50">
                  <c:v>0</c:v>
                </c:pt>
                <c:pt idx="51">
                  <c:v>0</c:v>
                </c:pt>
                <c:pt idx="52">
                  <c:v>200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200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3500</c:v>
                </c:pt>
                <c:pt idx="68">
                  <c:v>3500</c:v>
                </c:pt>
                <c:pt idx="69">
                  <c:v>2180</c:v>
                </c:pt>
                <c:pt idx="70">
                  <c:v>977</c:v>
                </c:pt>
                <c:pt idx="72">
                  <c:v>1200</c:v>
                </c:pt>
                <c:pt idx="73">
                  <c:v>50</c:v>
                </c:pt>
                <c:pt idx="74">
                  <c:v>3700</c:v>
                </c:pt>
                <c:pt idx="76">
                  <c:v>1630</c:v>
                </c:pt>
                <c:pt idx="78">
                  <c:v>200</c:v>
                </c:pt>
                <c:pt idx="79">
                  <c:v>200</c:v>
                </c:pt>
                <c:pt idx="81">
                  <c:v>100</c:v>
                </c:pt>
                <c:pt idx="83">
                  <c:v>1000</c:v>
                </c:pt>
                <c:pt idx="85">
                  <c:v>2402.7</c:v>
                </c:pt>
                <c:pt idx="86">
                  <c:v>885</c:v>
                </c:pt>
                <c:pt idx="87">
                  <c:v>4920</c:v>
                </c:pt>
                <c:pt idx="88">
                  <c:v>2800</c:v>
                </c:pt>
                <c:pt idx="89">
                  <c:v>1300</c:v>
                </c:pt>
                <c:pt idx="90">
                  <c:v>0</c:v>
                </c:pt>
                <c:pt idx="91">
                  <c:v>820</c:v>
                </c:pt>
                <c:pt idx="92">
                  <c:v>0</c:v>
                </c:pt>
                <c:pt idx="94">
                  <c:v>0</c:v>
                </c:pt>
                <c:pt idx="95">
                  <c:v>13906</c:v>
                </c:pt>
                <c:pt idx="97">
                  <c:v>0</c:v>
                </c:pt>
                <c:pt idx="99">
                  <c:v>13906</c:v>
                </c:pt>
                <c:pt idx="100">
                  <c:v>4600</c:v>
                </c:pt>
                <c:pt idx="101">
                  <c:v>9306</c:v>
                </c:pt>
                <c:pt idx="102">
                  <c:v>1904</c:v>
                </c:pt>
                <c:pt idx="104">
                  <c:v>1904</c:v>
                </c:pt>
                <c:pt idx="105">
                  <c:v>2171.6</c:v>
                </c:pt>
                <c:pt idx="107">
                  <c:v>0</c:v>
                </c:pt>
                <c:pt idx="108">
                  <c:v>0</c:v>
                </c:pt>
                <c:pt idx="110">
                  <c:v>888</c:v>
                </c:pt>
                <c:pt idx="112">
                  <c:v>893.6</c:v>
                </c:pt>
                <c:pt idx="113">
                  <c:v>740</c:v>
                </c:pt>
                <c:pt idx="114">
                  <c:v>36</c:v>
                </c:pt>
                <c:pt idx="115">
                  <c:v>600.3</c:v>
                </c:pt>
                <c:pt idx="116">
                  <c:v>1005</c:v>
                </c:pt>
                <c:pt idx="118">
                  <c:v>100</c:v>
                </c:pt>
                <c:pt idx="120">
                  <c:v>450</c:v>
                </c:pt>
                <c:pt idx="121">
                  <c:v>455</c:v>
                </c:pt>
                <c:pt idx="122">
                  <c:v>17067.300000000003</c:v>
                </c:pt>
                <c:pt idx="124">
                  <c:v>7209.6</c:v>
                </c:pt>
                <c:pt idx="125">
                  <c:v>5074.6</c:v>
                </c:pt>
                <c:pt idx="126">
                  <c:v>2135</c:v>
                </c:pt>
                <c:pt idx="127">
                  <c:v>4730</c:v>
                </c:pt>
                <c:pt idx="128">
                  <c:v>500</c:v>
                </c:pt>
                <c:pt idx="129">
                  <c:v>2180</c:v>
                </c:pt>
                <c:pt idx="130">
                  <c:v>1530</c:v>
                </c:pt>
                <c:pt idx="131">
                  <c:v>500</c:v>
                </c:pt>
                <c:pt idx="132">
                  <c:v>20</c:v>
                </c:pt>
                <c:pt idx="133">
                  <c:v>250</c:v>
                </c:pt>
                <c:pt idx="134">
                  <c:v>2395.3</c:v>
                </c:pt>
                <c:pt idx="135">
                  <c:v>1990</c:v>
                </c:pt>
                <c:pt idx="137">
                  <c:v>492.4</c:v>
                </c:pt>
                <c:pt idx="138">
                  <c:v>0</c:v>
                </c:pt>
                <c:pt idx="140">
                  <c:v>0</c:v>
                </c:pt>
                <c:pt idx="141">
                  <c:v>991.5</c:v>
                </c:pt>
                <c:pt idx="143">
                  <c:v>82</c:v>
                </c:pt>
                <c:pt idx="145">
                  <c:v>294.5</c:v>
                </c:pt>
                <c:pt idx="146">
                  <c:v>615</c:v>
                </c:pt>
                <c:pt idx="147">
                  <c:v>23974.9</c:v>
                </c:pt>
                <c:pt idx="149">
                  <c:v>6950</c:v>
                </c:pt>
                <c:pt idx="150">
                  <c:v>3500</c:v>
                </c:pt>
                <c:pt idx="151">
                  <c:v>2950</c:v>
                </c:pt>
                <c:pt idx="152">
                  <c:v>500</c:v>
                </c:pt>
                <c:pt idx="153">
                  <c:v>300</c:v>
                </c:pt>
                <c:pt idx="155">
                  <c:v>4010</c:v>
                </c:pt>
                <c:pt idx="156">
                  <c:v>60</c:v>
                </c:pt>
                <c:pt idx="157">
                  <c:v>7694.9</c:v>
                </c:pt>
                <c:pt idx="158">
                  <c:v>1450</c:v>
                </c:pt>
                <c:pt idx="159">
                  <c:v>500</c:v>
                </c:pt>
                <c:pt idx="160">
                  <c:v>60</c:v>
                </c:pt>
                <c:pt idx="161">
                  <c:v>1060</c:v>
                </c:pt>
                <c:pt idx="162">
                  <c:v>40</c:v>
                </c:pt>
                <c:pt idx="163">
                  <c:v>300</c:v>
                </c:pt>
                <c:pt idx="164">
                  <c:v>100</c:v>
                </c:pt>
                <c:pt idx="165">
                  <c:v>1869.9</c:v>
                </c:pt>
                <c:pt idx="166">
                  <c:v>0</c:v>
                </c:pt>
                <c:pt idx="167">
                  <c:v>235</c:v>
                </c:pt>
                <c:pt idx="168">
                  <c:v>600</c:v>
                </c:pt>
                <c:pt idx="169">
                  <c:v>100</c:v>
                </c:pt>
                <c:pt idx="170">
                  <c:v>30</c:v>
                </c:pt>
                <c:pt idx="171">
                  <c:v>500</c:v>
                </c:pt>
                <c:pt idx="172">
                  <c:v>45</c:v>
                </c:pt>
                <c:pt idx="173">
                  <c:v>40</c:v>
                </c:pt>
                <c:pt idx="174">
                  <c:v>765</c:v>
                </c:pt>
                <c:pt idx="175">
                  <c:v>0</c:v>
                </c:pt>
                <c:pt idx="176">
                  <c:v>1000</c:v>
                </c:pt>
                <c:pt idx="178">
                  <c:v>1100</c:v>
                </c:pt>
                <c:pt idx="180">
                  <c:v>290</c:v>
                </c:pt>
                <c:pt idx="181">
                  <c:v>0</c:v>
                </c:pt>
                <c:pt idx="182">
                  <c:v>200</c:v>
                </c:pt>
                <c:pt idx="183">
                  <c:v>200</c:v>
                </c:pt>
                <c:pt idx="184">
                  <c:v>574</c:v>
                </c:pt>
                <c:pt idx="185">
                  <c:v>50</c:v>
                </c:pt>
                <c:pt idx="186">
                  <c:v>1546</c:v>
                </c:pt>
                <c:pt idx="187">
                  <c:v>4797</c:v>
                </c:pt>
                <c:pt idx="189">
                  <c:v>2797</c:v>
                </c:pt>
                <c:pt idx="190">
                  <c:v>300</c:v>
                </c:pt>
                <c:pt idx="191">
                  <c:v>1140</c:v>
                </c:pt>
                <c:pt idx="192">
                  <c:v>1000</c:v>
                </c:pt>
                <c:pt idx="193">
                  <c:v>357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9">
                  <c:v>2000</c:v>
                </c:pt>
                <c:pt idx="200">
                  <c:v>14984.1</c:v>
                </c:pt>
                <c:pt idx="202">
                  <c:v>8410</c:v>
                </c:pt>
                <c:pt idx="203">
                  <c:v>300</c:v>
                </c:pt>
                <c:pt idx="204">
                  <c:v>160</c:v>
                </c:pt>
                <c:pt idx="205">
                  <c:v>350</c:v>
                </c:pt>
                <c:pt idx="206">
                  <c:v>1800</c:v>
                </c:pt>
                <c:pt idx="207">
                  <c:v>1800</c:v>
                </c:pt>
                <c:pt idx="208">
                  <c:v>4000</c:v>
                </c:pt>
                <c:pt idx="209">
                  <c:v>0</c:v>
                </c:pt>
                <c:pt idx="210">
                  <c:v>0</c:v>
                </c:pt>
                <c:pt idx="211">
                  <c:v>1574.1</c:v>
                </c:pt>
                <c:pt idx="212">
                  <c:v>3000</c:v>
                </c:pt>
                <c:pt idx="214">
                  <c:v>0</c:v>
                </c:pt>
                <c:pt idx="216">
                  <c:v>2000</c:v>
                </c:pt>
              </c:numCache>
            </c:numRef>
          </c:val>
        </c:ser>
        <c:ser>
          <c:idx val="5"/>
          <c:order val="5"/>
          <c:tx>
            <c:strRef>
              <c:f>Arkusz1!$H$14</c:f>
              <c:strCache>
                <c:ptCount val="1"/>
                <c:pt idx="0">
                  <c:v>97 773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Arkusz1!$A$15:$B$231</c:f>
              <c:multiLvlStrCache>
                <c:ptCount val="216"/>
                <c:lvl>
                  <c:pt idx="0">
                    <c:v>IK/001/07   </c:v>
                  </c:pt>
                  <c:pt idx="1">
                    <c:v>52</c:v>
                  </c:pt>
                  <c:pt idx="2">
                    <c:v>0</c:v>
                  </c:pt>
                  <c:pt idx="3">
                    <c:v>64</c:v>
                  </c:pt>
                  <c:pt idx="4">
                    <c:v>46</c:v>
                  </c:pt>
                  <c:pt idx="5">
                    <c:v>IK/002/05   </c:v>
                  </c:pt>
                  <c:pt idx="6">
                    <c:v>88</c:v>
                  </c:pt>
                  <c:pt idx="7">
                    <c:v>108</c:v>
                  </c:pt>
                  <c:pt idx="8">
                    <c:v>0</c:v>
                  </c:pt>
                  <c:pt idx="9">
                    <c:v>IK/004/07    </c:v>
                  </c:pt>
                  <c:pt idx="10">
                    <c:v>72</c:v>
                  </c:pt>
                  <c:pt idx="11">
                    <c:v>0</c:v>
                  </c:pt>
                  <c:pt idx="12">
                    <c:v>80</c:v>
                  </c:pt>
                  <c:pt idx="13">
                    <c:v>85</c:v>
                  </c:pt>
                  <c:pt idx="14">
                    <c:v>64</c:v>
                  </c:pt>
                  <c:pt idx="15">
                    <c:v>70</c:v>
                  </c:pt>
                  <c:pt idx="16">
                    <c:v>0</c:v>
                  </c:pt>
                  <c:pt idx="17">
                    <c:v>0</c:v>
                  </c:pt>
                  <c:pt idx="18">
                    <c:v>87</c:v>
                  </c:pt>
                  <c:pt idx="19">
                    <c:v>74</c:v>
                  </c:pt>
                  <c:pt idx="20">
                    <c:v>73</c:v>
                  </c:pt>
                  <c:pt idx="21">
                    <c:v>73</c:v>
                  </c:pt>
                  <c:pt idx="22">
                    <c:v>35</c:v>
                  </c:pt>
                  <c:pt idx="23">
                    <c:v>0</c:v>
                  </c:pt>
                  <c:pt idx="24">
                    <c:v>37</c:v>
                  </c:pt>
                  <c:pt idx="25">
                    <c:v>0</c:v>
                  </c:pt>
                  <c:pt idx="26">
                    <c:v>60</c:v>
                  </c:pt>
                  <c:pt idx="27">
                    <c:v>0</c:v>
                  </c:pt>
                  <c:pt idx="28">
                    <c:v>IK/005/07              </c:v>
                  </c:pt>
                  <c:pt idx="29">
                    <c:v>88</c:v>
                  </c:pt>
                  <c:pt idx="30">
                    <c:v>IK/006/07              </c:v>
                  </c:pt>
                  <c:pt idx="31">
                    <c:v>63</c:v>
                  </c:pt>
                  <c:pt idx="32">
                    <c:v>77</c:v>
                  </c:pt>
                  <c:pt idx="33">
                    <c:v>63</c:v>
                  </c:pt>
                  <c:pt idx="34">
                    <c:v>81</c:v>
                  </c:pt>
                  <c:pt idx="35">
                    <c:v>55</c:v>
                  </c:pt>
                  <c:pt idx="36">
                    <c:v>55</c:v>
                  </c:pt>
                  <c:pt idx="37">
                    <c:v>41</c:v>
                  </c:pt>
                  <c:pt idx="38">
                    <c:v>53</c:v>
                  </c:pt>
                  <c:pt idx="39">
                    <c:v>79</c:v>
                  </c:pt>
                  <c:pt idx="40">
                    <c:v>49</c:v>
                  </c:pt>
                  <c:pt idx="41">
                    <c:v>45</c:v>
                  </c:pt>
                  <c:pt idx="42">
                    <c:v>0</c:v>
                  </c:pt>
                  <c:pt idx="43">
                    <c:v>IK/007/07       </c:v>
                  </c:pt>
                  <c:pt idx="44">
                    <c:v>0</c:v>
                  </c:pt>
                  <c:pt idx="45">
                    <c:v>53</c:v>
                  </c:pt>
                  <c:pt idx="46">
                    <c:v>76</c:v>
                  </c:pt>
                  <c:pt idx="47">
                    <c:v>65</c:v>
                  </c:pt>
                  <c:pt idx="48">
                    <c:v>76</c:v>
                  </c:pt>
                  <c:pt idx="49">
                    <c:v>41</c:v>
                  </c:pt>
                  <c:pt idx="50">
                    <c:v>55</c:v>
                  </c:pt>
                  <c:pt idx="51">
                    <c:v>47</c:v>
                  </c:pt>
                  <c:pt idx="52">
                    <c:v>0</c:v>
                  </c:pt>
                  <c:pt idx="53">
                    <c:v>0</c:v>
                  </c:pt>
                  <c:pt idx="54">
                    <c:v>49</c:v>
                  </c:pt>
                  <c:pt idx="55">
                    <c:v>47</c:v>
                  </c:pt>
                  <c:pt idx="56">
                    <c:v>0</c:v>
                  </c:pt>
                  <c:pt idx="57">
                    <c:v>51</c:v>
                  </c:pt>
                  <c:pt idx="58">
                    <c:v>47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IK/008/07                </c:v>
                  </c:pt>
                  <c:pt idx="67">
                    <c:v>78</c:v>
                  </c:pt>
                  <c:pt idx="68">
                    <c:v>75</c:v>
                  </c:pt>
                  <c:pt idx="69">
                    <c:v>0</c:v>
                  </c:pt>
                  <c:pt idx="70">
                    <c:v>0</c:v>
                  </c:pt>
                  <c:pt idx="71">
                    <c:v>103</c:v>
                  </c:pt>
                  <c:pt idx="72">
                    <c:v>55</c:v>
                  </c:pt>
                  <c:pt idx="73">
                    <c:v>84</c:v>
                  </c:pt>
                  <c:pt idx="74">
                    <c:v>0</c:v>
                  </c:pt>
                  <c:pt idx="75">
                    <c:v>69</c:v>
                  </c:pt>
                  <c:pt idx="76">
                    <c:v>0</c:v>
                  </c:pt>
                  <c:pt idx="77">
                    <c:v>14</c:v>
                  </c:pt>
                  <c:pt idx="78">
                    <c:v>74</c:v>
                  </c:pt>
                  <c:pt idx="79">
                    <c:v>0</c:v>
                  </c:pt>
                  <c:pt idx="80">
                    <c:v>102</c:v>
                  </c:pt>
                  <c:pt idx="81">
                    <c:v>0</c:v>
                  </c:pt>
                  <c:pt idx="82">
                    <c:v>78</c:v>
                  </c:pt>
                  <c:pt idx="83">
                    <c:v>0</c:v>
                  </c:pt>
                  <c:pt idx="84">
                    <c:v>78</c:v>
                  </c:pt>
                  <c:pt idx="85">
                    <c:v>54</c:v>
                  </c:pt>
                  <c:pt idx="86">
                    <c:v>19</c:v>
                  </c:pt>
                  <c:pt idx="87">
                    <c:v>50</c:v>
                  </c:pt>
                  <c:pt idx="88">
                    <c:v>38</c:v>
                  </c:pt>
                  <c:pt idx="89">
                    <c:v>36</c:v>
                  </c:pt>
                  <c:pt idx="90">
                    <c:v>63</c:v>
                  </c:pt>
                  <c:pt idx="91">
                    <c:v>630</c:v>
                  </c:pt>
                  <c:pt idx="92">
                    <c:v>0</c:v>
                  </c:pt>
                  <c:pt idx="93">
                    <c:v>59</c:v>
                  </c:pt>
                  <c:pt idx="94">
                    <c:v>700</c:v>
                  </c:pt>
                  <c:pt idx="95">
                    <c:v>0</c:v>
                  </c:pt>
                  <c:pt idx="96">
                    <c:v>46</c:v>
                  </c:pt>
                  <c:pt idx="97">
                    <c:v>0</c:v>
                  </c:pt>
                  <c:pt idx="98">
                    <c:v>22</c:v>
                  </c:pt>
                  <c:pt idx="99">
                    <c:v>59</c:v>
                  </c:pt>
                  <c:pt idx="100">
                    <c:v>101</c:v>
                  </c:pt>
                  <c:pt idx="101">
                    <c:v>710</c:v>
                  </c:pt>
                  <c:pt idx="102">
                    <c:v>0</c:v>
                  </c:pt>
                  <c:pt idx="103">
                    <c:v>73</c:v>
                  </c:pt>
                  <c:pt idx="104">
                    <c:v>750</c:v>
                  </c:pt>
                  <c:pt idx="105">
                    <c:v>0</c:v>
                  </c:pt>
                  <c:pt idx="106">
                    <c:v>44</c:v>
                  </c:pt>
                  <c:pt idx="107">
                    <c:v>79</c:v>
                  </c:pt>
                  <c:pt idx="108">
                    <c:v>0</c:v>
                  </c:pt>
                  <c:pt idx="109">
                    <c:v>80</c:v>
                  </c:pt>
                  <c:pt idx="110">
                    <c:v>0</c:v>
                  </c:pt>
                  <c:pt idx="111">
                    <c:v>48</c:v>
                  </c:pt>
                  <c:pt idx="112">
                    <c:v>28</c:v>
                  </c:pt>
                  <c:pt idx="113">
                    <c:v>59</c:v>
                  </c:pt>
                  <c:pt idx="114">
                    <c:v>46</c:v>
                  </c:pt>
                  <c:pt idx="115">
                    <c:v>754</c:v>
                  </c:pt>
                  <c:pt idx="116">
                    <c:v>0</c:v>
                  </c:pt>
                  <c:pt idx="117">
                    <c:v>82,     92</c:v>
                  </c:pt>
                  <c:pt idx="118">
                    <c:v>0</c:v>
                  </c:pt>
                  <c:pt idx="119">
                    <c:v>32</c:v>
                  </c:pt>
                  <c:pt idx="120">
                    <c:v>33</c:v>
                  </c:pt>
                  <c:pt idx="121">
                    <c:v>801</c:v>
                  </c:pt>
                  <c:pt idx="122">
                    <c:v>0</c:v>
                  </c:pt>
                  <c:pt idx="123">
                    <c:v>34</c:v>
                  </c:pt>
                  <c:pt idx="124">
                    <c:v>87</c:v>
                  </c:pt>
                  <c:pt idx="125">
                    <c:v>0</c:v>
                  </c:pt>
                  <c:pt idx="126">
                    <c:v>63</c:v>
                  </c:pt>
                  <c:pt idx="127">
                    <c:v>84</c:v>
                  </c:pt>
                  <c:pt idx="128">
                    <c:v>84</c:v>
                  </c:pt>
                  <c:pt idx="129">
                    <c:v>74</c:v>
                  </c:pt>
                  <c:pt idx="130">
                    <c:v>74</c:v>
                  </c:pt>
                  <c:pt idx="131">
                    <c:v>59</c:v>
                  </c:pt>
                  <c:pt idx="132">
                    <c:v>97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0</c:v>
                  </c:pt>
                  <c:pt idx="136">
                    <c:v>42</c:v>
                  </c:pt>
                  <c:pt idx="137">
                    <c:v>851</c:v>
                  </c:pt>
                  <c:pt idx="138">
                    <c:v>0</c:v>
                  </c:pt>
                  <c:pt idx="139">
                    <c:v>77</c:v>
                  </c:pt>
                  <c:pt idx="140">
                    <c:v>852</c:v>
                  </c:pt>
                  <c:pt idx="141">
                    <c:v>0</c:v>
                  </c:pt>
                  <c:pt idx="142">
                    <c:v>73</c:v>
                  </c:pt>
                  <c:pt idx="143">
                    <c:v>0</c:v>
                  </c:pt>
                  <c:pt idx="144">
                    <c:v>79</c:v>
                  </c:pt>
                  <c:pt idx="145">
                    <c:v>73, 67</c:v>
                  </c:pt>
                  <c:pt idx="146">
                    <c:v>900</c:v>
                  </c:pt>
                  <c:pt idx="147">
                    <c:v>0</c:v>
                  </c:pt>
                  <c:pt idx="148">
                    <c:v>44</c:v>
                  </c:pt>
                  <c:pt idx="149">
                    <c:v>106</c:v>
                  </c:pt>
                  <c:pt idx="150">
                    <c:v>100</c:v>
                  </c:pt>
                  <c:pt idx="151">
                    <c:v>92</c:v>
                  </c:pt>
                  <c:pt idx="152">
                    <c:v>45*</c:v>
                  </c:pt>
                  <c:pt idx="153">
                    <c:v>0</c:v>
                  </c:pt>
                  <c:pt idx="154">
                    <c:v>107</c:v>
                  </c:pt>
                  <c:pt idx="155">
                    <c:v>47*</c:v>
                  </c:pt>
                  <c:pt idx="156">
                    <c:v>48</c:v>
                  </c:pt>
                  <c:pt idx="157">
                    <c:v>80</c:v>
                  </c:pt>
                  <c:pt idx="158">
                    <c:v>53</c:v>
                  </c:pt>
                  <c:pt idx="159">
                    <c:v>70</c:v>
                  </c:pt>
                  <c:pt idx="160">
                    <c:v>66</c:v>
                  </c:pt>
                  <c:pt idx="161">
                    <c:v>76</c:v>
                  </c:pt>
                  <c:pt idx="162">
                    <c:v>47</c:v>
                  </c:pt>
                  <c:pt idx="163">
                    <c:v>65</c:v>
                  </c:pt>
                  <c:pt idx="164">
                    <c:v>69</c:v>
                  </c:pt>
                  <c:pt idx="165">
                    <c:v>0</c:v>
                  </c:pt>
                  <c:pt idx="166">
                    <c:v>54</c:v>
                  </c:pt>
                  <c:pt idx="167">
                    <c:v>0</c:v>
                  </c:pt>
                  <c:pt idx="168">
                    <c:v>47</c:v>
                  </c:pt>
                  <c:pt idx="169">
                    <c:v>38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83</c:v>
                  </c:pt>
                  <c:pt idx="173">
                    <c:v>85</c:v>
                  </c:pt>
                  <c:pt idx="174">
                    <c:v>76</c:v>
                  </c:pt>
                  <c:pt idx="175">
                    <c:v>42</c:v>
                  </c:pt>
                  <c:pt idx="176">
                    <c:v>0</c:v>
                  </c:pt>
                  <c:pt idx="177">
                    <c:v>63</c:v>
                  </c:pt>
                  <c:pt idx="178">
                    <c:v>0</c:v>
                  </c:pt>
                  <c:pt idx="179">
                    <c:v>51*</c:v>
                  </c:pt>
                  <c:pt idx="180">
                    <c:v>86</c:v>
                  </c:pt>
                  <c:pt idx="181">
                    <c:v>75</c:v>
                  </c:pt>
                  <c:pt idx="182">
                    <c:v>53</c:v>
                  </c:pt>
                  <c:pt idx="183">
                    <c:v>62</c:v>
                  </c:pt>
                  <c:pt idx="184">
                    <c:v>47</c:v>
                  </c:pt>
                  <c:pt idx="185">
                    <c:v>70</c:v>
                  </c:pt>
                  <c:pt idx="186">
                    <c:v>921</c:v>
                  </c:pt>
                  <c:pt idx="187">
                    <c:v>0</c:v>
                  </c:pt>
                  <c:pt idx="188">
                    <c:v>58</c:v>
                  </c:pt>
                  <c:pt idx="189">
                    <c:v>73</c:v>
                  </c:pt>
                  <c:pt idx="190">
                    <c:v>96,55, 45</c:v>
                  </c:pt>
                  <c:pt idx="191">
                    <c:v>78</c:v>
                  </c:pt>
                  <c:pt idx="192">
                    <c:v>71</c:v>
                  </c:pt>
                  <c:pt idx="193">
                    <c:v>59</c:v>
                  </c:pt>
                  <c:pt idx="194">
                    <c:v>67</c:v>
                  </c:pt>
                  <c:pt idx="195">
                    <c:v>65</c:v>
                  </c:pt>
                  <c:pt idx="196">
                    <c:v>47</c:v>
                  </c:pt>
                  <c:pt idx="197">
                    <c:v>0</c:v>
                  </c:pt>
                  <c:pt idx="198">
                    <c:v>55</c:v>
                  </c:pt>
                  <c:pt idx="199">
                    <c:v>926</c:v>
                  </c:pt>
                  <c:pt idx="200">
                    <c:v>0</c:v>
                  </c:pt>
                  <c:pt idx="201">
                    <c:v>60</c:v>
                  </c:pt>
                  <c:pt idx="202">
                    <c:v>72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82</c:v>
                  </c:pt>
                  <c:pt idx="208">
                    <c:v>44</c:v>
                  </c:pt>
                  <c:pt idx="209">
                    <c:v>53</c:v>
                  </c:pt>
                  <c:pt idx="210">
                    <c:v>80</c:v>
                  </c:pt>
                  <c:pt idx="211">
                    <c:v>61</c:v>
                  </c:pt>
                  <c:pt idx="212">
                    <c:v>0</c:v>
                  </c:pt>
                  <c:pt idx="213">
                    <c:v>68</c:v>
                  </c:pt>
                  <c:pt idx="214">
                    <c:v>0</c:v>
                  </c:pt>
                  <c:pt idx="215">
                    <c:v>65</c:v>
                  </c:pt>
                </c:lvl>
                <c:lvl>
                  <c:pt idx="0">
                    <c:v>2</c:v>
                  </c:pt>
                  <c:pt idx="5">
                    <c:v>3</c:v>
                  </c:pt>
                  <c:pt idx="9">
                    <c:v>4</c:v>
                  </c:pt>
                  <c:pt idx="28">
                    <c:v>5</c:v>
                  </c:pt>
                  <c:pt idx="30">
                    <c:v>6</c:v>
                  </c:pt>
                  <c:pt idx="43">
                    <c:v>7</c:v>
                  </c:pt>
                  <c:pt idx="66">
                    <c:v>8</c:v>
                  </c:pt>
                  <c:pt idx="68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3">
                    <c:v>12</c:v>
                  </c:pt>
                  <c:pt idx="75">
                    <c:v>13</c:v>
                  </c:pt>
                  <c:pt idx="78">
                    <c:v> </c:v>
                  </c:pt>
                  <c:pt idx="80">
                    <c:v>15</c:v>
                  </c:pt>
                  <c:pt idx="82">
                    <c:v>16</c:v>
                  </c:pt>
                  <c:pt idx="84">
                    <c:v>17</c:v>
                  </c:pt>
                  <c:pt idx="85">
                    <c:v>18</c:v>
                  </c:pt>
                  <c:pt idx="93">
                    <c:v>20</c:v>
                  </c:pt>
                  <c:pt idx="96">
                    <c:v>21</c:v>
                  </c:pt>
                  <c:pt idx="103">
                    <c:v>23</c:v>
                  </c:pt>
                  <c:pt idx="106">
                    <c:v>24</c:v>
                  </c:pt>
                  <c:pt idx="107">
                    <c:v>25</c:v>
                  </c:pt>
                  <c:pt idx="109">
                    <c:v>26</c:v>
                  </c:pt>
                  <c:pt idx="111">
                    <c:v>27</c:v>
                  </c:pt>
                  <c:pt idx="113">
                    <c:v>29</c:v>
                  </c:pt>
                  <c:pt idx="114">
                    <c:v>30</c:v>
                  </c:pt>
                  <c:pt idx="117">
                    <c:v>31</c:v>
                  </c:pt>
                  <c:pt idx="126">
                    <c:v>35</c:v>
                  </c:pt>
                  <c:pt idx="132">
                    <c:v>36</c:v>
                  </c:pt>
                  <c:pt idx="133">
                    <c:v>37*</c:v>
                  </c:pt>
                  <c:pt idx="134">
                    <c:v>38*</c:v>
                  </c:pt>
                  <c:pt idx="136">
                    <c:v>39</c:v>
                  </c:pt>
                  <c:pt idx="139">
                    <c:v>40</c:v>
                  </c:pt>
                  <c:pt idx="142">
                    <c:v>41</c:v>
                  </c:pt>
                  <c:pt idx="144">
                    <c:v>42</c:v>
                  </c:pt>
                  <c:pt idx="145">
                    <c:v>66</c:v>
                  </c:pt>
                  <c:pt idx="154">
                    <c:v>46</c:v>
                  </c:pt>
                  <c:pt idx="175">
                    <c:v>49</c:v>
                  </c:pt>
                  <c:pt idx="177">
                    <c:v>50</c:v>
                  </c:pt>
                  <c:pt idx="180">
                    <c:v>52</c:v>
                  </c:pt>
                  <c:pt idx="181">
                    <c:v>53</c:v>
                  </c:pt>
                  <c:pt idx="182">
                    <c:v>54</c:v>
                  </c:pt>
                  <c:pt idx="183">
                    <c:v>55</c:v>
                  </c:pt>
                  <c:pt idx="184">
                    <c:v>56</c:v>
                  </c:pt>
                  <c:pt idx="185">
                    <c:v>57</c:v>
                  </c:pt>
                  <c:pt idx="198">
                    <c:v>59</c:v>
                  </c:pt>
                  <c:pt idx="210">
                    <c:v>61</c:v>
                  </c:pt>
                  <c:pt idx="211">
                    <c:v>62</c:v>
                  </c:pt>
                  <c:pt idx="213">
                    <c:v>63</c:v>
                  </c:pt>
                  <c:pt idx="215">
                    <c:v>64</c:v>
                  </c:pt>
                </c:lvl>
              </c:multiLvlStrCache>
            </c:multiLvlStrRef>
          </c:cat>
          <c:val>
            <c:numRef>
              <c:f>Arkusz1!$H$15:$H$231</c:f>
              <c:numCache>
                <c:ptCount val="217"/>
                <c:pt idx="1">
                  <c:v>4400</c:v>
                </c:pt>
                <c:pt idx="2">
                  <c:v>0</c:v>
                </c:pt>
                <c:pt idx="3">
                  <c:v>4000</c:v>
                </c:pt>
                <c:pt idx="4">
                  <c:v>400</c:v>
                </c:pt>
                <c:pt idx="5">
                  <c:v>0</c:v>
                </c:pt>
                <c:pt idx="6">
                  <c:v>1400</c:v>
                </c:pt>
                <c:pt idx="7">
                  <c:v>500</c:v>
                </c:pt>
                <c:pt idx="8">
                  <c:v>900</c:v>
                </c:pt>
                <c:pt idx="9">
                  <c:v>0</c:v>
                </c:pt>
                <c:pt idx="10">
                  <c:v>20291</c:v>
                </c:pt>
                <c:pt idx="11">
                  <c:v>3271</c:v>
                </c:pt>
                <c:pt idx="12">
                  <c:v>3000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3820</c:v>
                </c:pt>
                <c:pt idx="17">
                  <c:v>300</c:v>
                </c:pt>
                <c:pt idx="18">
                  <c:v>500</c:v>
                </c:pt>
                <c:pt idx="19">
                  <c:v>3500</c:v>
                </c:pt>
                <c:pt idx="20">
                  <c:v>1000</c:v>
                </c:pt>
                <c:pt idx="21">
                  <c:v>0</c:v>
                </c:pt>
                <c:pt idx="22">
                  <c:v>500</c:v>
                </c:pt>
                <c:pt idx="23">
                  <c:v>300</c:v>
                </c:pt>
                <c:pt idx="24">
                  <c:v>3000</c:v>
                </c:pt>
                <c:pt idx="25">
                  <c:v>0</c:v>
                </c:pt>
                <c:pt idx="26">
                  <c:v>500</c:v>
                </c:pt>
                <c:pt idx="27">
                  <c:v>100</c:v>
                </c:pt>
                <c:pt idx="28">
                  <c:v>500</c:v>
                </c:pt>
                <c:pt idx="29">
                  <c:v>6400</c:v>
                </c:pt>
                <c:pt idx="30">
                  <c:v>6400</c:v>
                </c:pt>
                <c:pt idx="31">
                  <c:v>9380</c:v>
                </c:pt>
                <c:pt idx="32">
                  <c:v>1000</c:v>
                </c:pt>
                <c:pt idx="33">
                  <c:v>500</c:v>
                </c:pt>
                <c:pt idx="34">
                  <c:v>900</c:v>
                </c:pt>
                <c:pt idx="35">
                  <c:v>2500</c:v>
                </c:pt>
                <c:pt idx="36">
                  <c:v>1500</c:v>
                </c:pt>
                <c:pt idx="37">
                  <c:v>20</c:v>
                </c:pt>
                <c:pt idx="38">
                  <c:v>900</c:v>
                </c:pt>
                <c:pt idx="39">
                  <c:v>500</c:v>
                </c:pt>
                <c:pt idx="40">
                  <c:v>730</c:v>
                </c:pt>
                <c:pt idx="41">
                  <c:v>630</c:v>
                </c:pt>
                <c:pt idx="42">
                  <c:v>0</c:v>
                </c:pt>
                <c:pt idx="43">
                  <c:v>200</c:v>
                </c:pt>
                <c:pt idx="44">
                  <c:v>11500</c:v>
                </c:pt>
                <c:pt idx="45">
                  <c:v>50</c:v>
                </c:pt>
                <c:pt idx="46">
                  <c:v>0</c:v>
                </c:pt>
                <c:pt idx="47">
                  <c:v>1100</c:v>
                </c:pt>
                <c:pt idx="48">
                  <c:v>1500</c:v>
                </c:pt>
                <c:pt idx="49">
                  <c:v>0</c:v>
                </c:pt>
                <c:pt idx="50">
                  <c:v>0</c:v>
                </c:pt>
                <c:pt idx="51">
                  <c:v>700</c:v>
                </c:pt>
                <c:pt idx="52">
                  <c:v>2600</c:v>
                </c:pt>
                <c:pt idx="53">
                  <c:v>3000</c:v>
                </c:pt>
                <c:pt idx="54">
                  <c:v>100</c:v>
                </c:pt>
                <c:pt idx="55">
                  <c:v>0</c:v>
                </c:pt>
                <c:pt idx="56">
                  <c:v>0</c:v>
                </c:pt>
                <c:pt idx="57">
                  <c:v>200</c:v>
                </c:pt>
                <c:pt idx="58">
                  <c:v>0</c:v>
                </c:pt>
                <c:pt idx="59">
                  <c:v>0</c:v>
                </c:pt>
                <c:pt idx="60">
                  <c:v>1550</c:v>
                </c:pt>
                <c:pt idx="61">
                  <c:v>0</c:v>
                </c:pt>
                <c:pt idx="62">
                  <c:v>0</c:v>
                </c:pt>
                <c:pt idx="63">
                  <c:v>250</c:v>
                </c:pt>
                <c:pt idx="64">
                  <c:v>50</c:v>
                </c:pt>
                <c:pt idx="65">
                  <c:v>200</c:v>
                </c:pt>
                <c:pt idx="66">
                  <c:v>200</c:v>
                </c:pt>
                <c:pt idx="67">
                  <c:v>1200</c:v>
                </c:pt>
                <c:pt idx="68">
                  <c:v>1200</c:v>
                </c:pt>
                <c:pt idx="69">
                  <c:v>8480</c:v>
                </c:pt>
                <c:pt idx="70">
                  <c:v>480</c:v>
                </c:pt>
                <c:pt idx="72">
                  <c:v>15000</c:v>
                </c:pt>
                <c:pt idx="73">
                  <c:v>120</c:v>
                </c:pt>
                <c:pt idx="74">
                  <c:v>300</c:v>
                </c:pt>
                <c:pt idx="76">
                  <c:v>600</c:v>
                </c:pt>
                <c:pt idx="78">
                  <c:v>200</c:v>
                </c:pt>
                <c:pt idx="79">
                  <c:v>200</c:v>
                </c:pt>
                <c:pt idx="81">
                  <c:v>8100</c:v>
                </c:pt>
                <c:pt idx="83">
                  <c:v>5000</c:v>
                </c:pt>
                <c:pt idx="85">
                  <c:v>4000</c:v>
                </c:pt>
                <c:pt idx="86">
                  <c:v>700</c:v>
                </c:pt>
                <c:pt idx="87">
                  <c:v>702</c:v>
                </c:pt>
                <c:pt idx="88">
                  <c:v>600</c:v>
                </c:pt>
                <c:pt idx="89">
                  <c:v>0</c:v>
                </c:pt>
                <c:pt idx="90">
                  <c:v>102</c:v>
                </c:pt>
                <c:pt idx="91">
                  <c:v>0</c:v>
                </c:pt>
                <c:pt idx="92">
                  <c:v>200</c:v>
                </c:pt>
                <c:pt idx="94">
                  <c:v>200</c:v>
                </c:pt>
                <c:pt idx="95">
                  <c:v>30612</c:v>
                </c:pt>
                <c:pt idx="97">
                  <c:v>0</c:v>
                </c:pt>
                <c:pt idx="99">
                  <c:v>30612</c:v>
                </c:pt>
                <c:pt idx="100">
                  <c:v>6000</c:v>
                </c:pt>
                <c:pt idx="101">
                  <c:v>24612</c:v>
                </c:pt>
                <c:pt idx="102">
                  <c:v>2400</c:v>
                </c:pt>
                <c:pt idx="104">
                  <c:v>2400</c:v>
                </c:pt>
                <c:pt idx="105">
                  <c:v>7425</c:v>
                </c:pt>
                <c:pt idx="107">
                  <c:v>3000</c:v>
                </c:pt>
                <c:pt idx="108">
                  <c:v>3000</c:v>
                </c:pt>
                <c:pt idx="110">
                  <c:v>800</c:v>
                </c:pt>
                <c:pt idx="112">
                  <c:v>235</c:v>
                </c:pt>
                <c:pt idx="113">
                  <c:v>350</c:v>
                </c:pt>
                <c:pt idx="114">
                  <c:v>45</c:v>
                </c:pt>
                <c:pt idx="115">
                  <c:v>200</c:v>
                </c:pt>
                <c:pt idx="116">
                  <c:v>5600</c:v>
                </c:pt>
                <c:pt idx="118">
                  <c:v>3000</c:v>
                </c:pt>
                <c:pt idx="120">
                  <c:v>400</c:v>
                </c:pt>
                <c:pt idx="121">
                  <c:v>2200</c:v>
                </c:pt>
                <c:pt idx="122">
                  <c:v>22498.1</c:v>
                </c:pt>
                <c:pt idx="124">
                  <c:v>4000</c:v>
                </c:pt>
                <c:pt idx="125">
                  <c:v>4000</c:v>
                </c:pt>
                <c:pt idx="126">
                  <c:v>0</c:v>
                </c:pt>
                <c:pt idx="127">
                  <c:v>5450</c:v>
                </c:pt>
                <c:pt idx="128">
                  <c:v>3800</c:v>
                </c:pt>
                <c:pt idx="129">
                  <c:v>0</c:v>
                </c:pt>
                <c:pt idx="130">
                  <c:v>0</c:v>
                </c:pt>
                <c:pt idx="131">
                  <c:v>1500</c:v>
                </c:pt>
                <c:pt idx="132">
                  <c:v>150</c:v>
                </c:pt>
                <c:pt idx="133">
                  <c:v>250</c:v>
                </c:pt>
                <c:pt idx="134">
                  <c:v>883.1</c:v>
                </c:pt>
                <c:pt idx="135">
                  <c:v>11415</c:v>
                </c:pt>
                <c:pt idx="137">
                  <c:v>500</c:v>
                </c:pt>
                <c:pt idx="138">
                  <c:v>1142</c:v>
                </c:pt>
                <c:pt idx="140">
                  <c:v>1142</c:v>
                </c:pt>
                <c:pt idx="141">
                  <c:v>1960</c:v>
                </c:pt>
                <c:pt idx="143">
                  <c:v>80</c:v>
                </c:pt>
                <c:pt idx="145">
                  <c:v>1600</c:v>
                </c:pt>
                <c:pt idx="146">
                  <c:v>280</c:v>
                </c:pt>
                <c:pt idx="147">
                  <c:v>49290</c:v>
                </c:pt>
                <c:pt idx="149">
                  <c:v>13700</c:v>
                </c:pt>
                <c:pt idx="150">
                  <c:v>6700</c:v>
                </c:pt>
                <c:pt idx="151">
                  <c:v>4100</c:v>
                </c:pt>
                <c:pt idx="152">
                  <c:v>2900</c:v>
                </c:pt>
                <c:pt idx="153">
                  <c:v>0</c:v>
                </c:pt>
                <c:pt idx="155">
                  <c:v>8900</c:v>
                </c:pt>
                <c:pt idx="156">
                  <c:v>300</c:v>
                </c:pt>
                <c:pt idx="157">
                  <c:v>19000</c:v>
                </c:pt>
                <c:pt idx="158">
                  <c:v>750</c:v>
                </c:pt>
                <c:pt idx="159">
                  <c:v>760</c:v>
                </c:pt>
                <c:pt idx="160">
                  <c:v>9000</c:v>
                </c:pt>
                <c:pt idx="161">
                  <c:v>1070</c:v>
                </c:pt>
                <c:pt idx="162">
                  <c:v>1000</c:v>
                </c:pt>
                <c:pt idx="163">
                  <c:v>620</c:v>
                </c:pt>
                <c:pt idx="164">
                  <c:v>100</c:v>
                </c:pt>
                <c:pt idx="165">
                  <c:v>0</c:v>
                </c:pt>
                <c:pt idx="166">
                  <c:v>100</c:v>
                </c:pt>
                <c:pt idx="167">
                  <c:v>200</c:v>
                </c:pt>
                <c:pt idx="168">
                  <c:v>350</c:v>
                </c:pt>
                <c:pt idx="169">
                  <c:v>300</c:v>
                </c:pt>
                <c:pt idx="170">
                  <c:v>0</c:v>
                </c:pt>
                <c:pt idx="171">
                  <c:v>2500</c:v>
                </c:pt>
                <c:pt idx="172">
                  <c:v>400</c:v>
                </c:pt>
                <c:pt idx="173">
                  <c:v>500</c:v>
                </c:pt>
                <c:pt idx="174">
                  <c:v>1350</c:v>
                </c:pt>
                <c:pt idx="175">
                  <c:v>0</c:v>
                </c:pt>
                <c:pt idx="176">
                  <c:v>3000</c:v>
                </c:pt>
                <c:pt idx="178">
                  <c:v>1000</c:v>
                </c:pt>
                <c:pt idx="180">
                  <c:v>800</c:v>
                </c:pt>
                <c:pt idx="181">
                  <c:v>0</c:v>
                </c:pt>
                <c:pt idx="182">
                  <c:v>400</c:v>
                </c:pt>
                <c:pt idx="183">
                  <c:v>200</c:v>
                </c:pt>
                <c:pt idx="184">
                  <c:v>500</c:v>
                </c:pt>
                <c:pt idx="185">
                  <c:v>150</c:v>
                </c:pt>
                <c:pt idx="186">
                  <c:v>1340</c:v>
                </c:pt>
                <c:pt idx="187">
                  <c:v>12482</c:v>
                </c:pt>
                <c:pt idx="189">
                  <c:v>10482</c:v>
                </c:pt>
                <c:pt idx="190">
                  <c:v>400</c:v>
                </c:pt>
                <c:pt idx="191">
                  <c:v>2458</c:v>
                </c:pt>
                <c:pt idx="192">
                  <c:v>5000</c:v>
                </c:pt>
                <c:pt idx="193">
                  <c:v>425</c:v>
                </c:pt>
                <c:pt idx="194">
                  <c:v>50</c:v>
                </c:pt>
                <c:pt idx="195">
                  <c:v>400</c:v>
                </c:pt>
                <c:pt idx="196">
                  <c:v>489</c:v>
                </c:pt>
                <c:pt idx="197">
                  <c:v>1260</c:v>
                </c:pt>
                <c:pt idx="199">
                  <c:v>2000</c:v>
                </c:pt>
                <c:pt idx="200">
                  <c:v>24662.4</c:v>
                </c:pt>
                <c:pt idx="202">
                  <c:v>6800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2300</c:v>
                </c:pt>
                <c:pt idx="209">
                  <c:v>4000</c:v>
                </c:pt>
                <c:pt idx="210">
                  <c:v>500</c:v>
                </c:pt>
                <c:pt idx="211">
                  <c:v>9627.4</c:v>
                </c:pt>
                <c:pt idx="212">
                  <c:v>3200</c:v>
                </c:pt>
                <c:pt idx="214">
                  <c:v>35</c:v>
                </c:pt>
                <c:pt idx="216">
                  <c:v>5000</c:v>
                </c:pt>
              </c:numCache>
            </c:numRef>
          </c:val>
        </c:ser>
        <c:ser>
          <c:idx val="6"/>
          <c:order val="6"/>
          <c:tx>
            <c:strRef>
              <c:f>Arkusz1!$I$14</c:f>
              <c:strCache>
                <c:ptCount val="1"/>
                <c:pt idx="0">
                  <c:v>49 521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Arkusz1!$A$15:$B$231</c:f>
              <c:multiLvlStrCache>
                <c:ptCount val="216"/>
                <c:lvl>
                  <c:pt idx="0">
                    <c:v>IK/001/07   </c:v>
                  </c:pt>
                  <c:pt idx="1">
                    <c:v>52</c:v>
                  </c:pt>
                  <c:pt idx="2">
                    <c:v>0</c:v>
                  </c:pt>
                  <c:pt idx="3">
                    <c:v>64</c:v>
                  </c:pt>
                  <c:pt idx="4">
                    <c:v>46</c:v>
                  </c:pt>
                  <c:pt idx="5">
                    <c:v>IK/002/05   </c:v>
                  </c:pt>
                  <c:pt idx="6">
                    <c:v>88</c:v>
                  </c:pt>
                  <c:pt idx="7">
                    <c:v>108</c:v>
                  </c:pt>
                  <c:pt idx="8">
                    <c:v>0</c:v>
                  </c:pt>
                  <c:pt idx="9">
                    <c:v>IK/004/07    </c:v>
                  </c:pt>
                  <c:pt idx="10">
                    <c:v>72</c:v>
                  </c:pt>
                  <c:pt idx="11">
                    <c:v>0</c:v>
                  </c:pt>
                  <c:pt idx="12">
                    <c:v>80</c:v>
                  </c:pt>
                  <c:pt idx="13">
                    <c:v>85</c:v>
                  </c:pt>
                  <c:pt idx="14">
                    <c:v>64</c:v>
                  </c:pt>
                  <c:pt idx="15">
                    <c:v>70</c:v>
                  </c:pt>
                  <c:pt idx="16">
                    <c:v>0</c:v>
                  </c:pt>
                  <c:pt idx="17">
                    <c:v>0</c:v>
                  </c:pt>
                  <c:pt idx="18">
                    <c:v>87</c:v>
                  </c:pt>
                  <c:pt idx="19">
                    <c:v>74</c:v>
                  </c:pt>
                  <c:pt idx="20">
                    <c:v>73</c:v>
                  </c:pt>
                  <c:pt idx="21">
                    <c:v>73</c:v>
                  </c:pt>
                  <c:pt idx="22">
                    <c:v>35</c:v>
                  </c:pt>
                  <c:pt idx="23">
                    <c:v>0</c:v>
                  </c:pt>
                  <c:pt idx="24">
                    <c:v>37</c:v>
                  </c:pt>
                  <c:pt idx="25">
                    <c:v>0</c:v>
                  </c:pt>
                  <c:pt idx="26">
                    <c:v>60</c:v>
                  </c:pt>
                  <c:pt idx="27">
                    <c:v>0</c:v>
                  </c:pt>
                  <c:pt idx="28">
                    <c:v>IK/005/07              </c:v>
                  </c:pt>
                  <c:pt idx="29">
                    <c:v>88</c:v>
                  </c:pt>
                  <c:pt idx="30">
                    <c:v>IK/006/07              </c:v>
                  </c:pt>
                  <c:pt idx="31">
                    <c:v>63</c:v>
                  </c:pt>
                  <c:pt idx="32">
                    <c:v>77</c:v>
                  </c:pt>
                  <c:pt idx="33">
                    <c:v>63</c:v>
                  </c:pt>
                  <c:pt idx="34">
                    <c:v>81</c:v>
                  </c:pt>
                  <c:pt idx="35">
                    <c:v>55</c:v>
                  </c:pt>
                  <c:pt idx="36">
                    <c:v>55</c:v>
                  </c:pt>
                  <c:pt idx="37">
                    <c:v>41</c:v>
                  </c:pt>
                  <c:pt idx="38">
                    <c:v>53</c:v>
                  </c:pt>
                  <c:pt idx="39">
                    <c:v>79</c:v>
                  </c:pt>
                  <c:pt idx="40">
                    <c:v>49</c:v>
                  </c:pt>
                  <c:pt idx="41">
                    <c:v>45</c:v>
                  </c:pt>
                  <c:pt idx="42">
                    <c:v>0</c:v>
                  </c:pt>
                  <c:pt idx="43">
                    <c:v>IK/007/07       </c:v>
                  </c:pt>
                  <c:pt idx="44">
                    <c:v>0</c:v>
                  </c:pt>
                  <c:pt idx="45">
                    <c:v>53</c:v>
                  </c:pt>
                  <c:pt idx="46">
                    <c:v>76</c:v>
                  </c:pt>
                  <c:pt idx="47">
                    <c:v>65</c:v>
                  </c:pt>
                  <c:pt idx="48">
                    <c:v>76</c:v>
                  </c:pt>
                  <c:pt idx="49">
                    <c:v>41</c:v>
                  </c:pt>
                  <c:pt idx="50">
                    <c:v>55</c:v>
                  </c:pt>
                  <c:pt idx="51">
                    <c:v>47</c:v>
                  </c:pt>
                  <c:pt idx="52">
                    <c:v>0</c:v>
                  </c:pt>
                  <c:pt idx="53">
                    <c:v>0</c:v>
                  </c:pt>
                  <c:pt idx="54">
                    <c:v>49</c:v>
                  </c:pt>
                  <c:pt idx="55">
                    <c:v>47</c:v>
                  </c:pt>
                  <c:pt idx="56">
                    <c:v>0</c:v>
                  </c:pt>
                  <c:pt idx="57">
                    <c:v>51</c:v>
                  </c:pt>
                  <c:pt idx="58">
                    <c:v>47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IK/008/07                </c:v>
                  </c:pt>
                  <c:pt idx="67">
                    <c:v>78</c:v>
                  </c:pt>
                  <c:pt idx="68">
                    <c:v>75</c:v>
                  </c:pt>
                  <c:pt idx="69">
                    <c:v>0</c:v>
                  </c:pt>
                  <c:pt idx="70">
                    <c:v>0</c:v>
                  </c:pt>
                  <c:pt idx="71">
                    <c:v>103</c:v>
                  </c:pt>
                  <c:pt idx="72">
                    <c:v>55</c:v>
                  </c:pt>
                  <c:pt idx="73">
                    <c:v>84</c:v>
                  </c:pt>
                  <c:pt idx="74">
                    <c:v>0</c:v>
                  </c:pt>
                  <c:pt idx="75">
                    <c:v>69</c:v>
                  </c:pt>
                  <c:pt idx="76">
                    <c:v>0</c:v>
                  </c:pt>
                  <c:pt idx="77">
                    <c:v>14</c:v>
                  </c:pt>
                  <c:pt idx="78">
                    <c:v>74</c:v>
                  </c:pt>
                  <c:pt idx="79">
                    <c:v>0</c:v>
                  </c:pt>
                  <c:pt idx="80">
                    <c:v>102</c:v>
                  </c:pt>
                  <c:pt idx="81">
                    <c:v>0</c:v>
                  </c:pt>
                  <c:pt idx="82">
                    <c:v>78</c:v>
                  </c:pt>
                  <c:pt idx="83">
                    <c:v>0</c:v>
                  </c:pt>
                  <c:pt idx="84">
                    <c:v>78</c:v>
                  </c:pt>
                  <c:pt idx="85">
                    <c:v>54</c:v>
                  </c:pt>
                  <c:pt idx="86">
                    <c:v>19</c:v>
                  </c:pt>
                  <c:pt idx="87">
                    <c:v>50</c:v>
                  </c:pt>
                  <c:pt idx="88">
                    <c:v>38</c:v>
                  </c:pt>
                  <c:pt idx="89">
                    <c:v>36</c:v>
                  </c:pt>
                  <c:pt idx="90">
                    <c:v>63</c:v>
                  </c:pt>
                  <c:pt idx="91">
                    <c:v>630</c:v>
                  </c:pt>
                  <c:pt idx="92">
                    <c:v>0</c:v>
                  </c:pt>
                  <c:pt idx="93">
                    <c:v>59</c:v>
                  </c:pt>
                  <c:pt idx="94">
                    <c:v>700</c:v>
                  </c:pt>
                  <c:pt idx="95">
                    <c:v>0</c:v>
                  </c:pt>
                  <c:pt idx="96">
                    <c:v>46</c:v>
                  </c:pt>
                  <c:pt idx="97">
                    <c:v>0</c:v>
                  </c:pt>
                  <c:pt idx="98">
                    <c:v>22</c:v>
                  </c:pt>
                  <c:pt idx="99">
                    <c:v>59</c:v>
                  </c:pt>
                  <c:pt idx="100">
                    <c:v>101</c:v>
                  </c:pt>
                  <c:pt idx="101">
                    <c:v>710</c:v>
                  </c:pt>
                  <c:pt idx="102">
                    <c:v>0</c:v>
                  </c:pt>
                  <c:pt idx="103">
                    <c:v>73</c:v>
                  </c:pt>
                  <c:pt idx="104">
                    <c:v>750</c:v>
                  </c:pt>
                  <c:pt idx="105">
                    <c:v>0</c:v>
                  </c:pt>
                  <c:pt idx="106">
                    <c:v>44</c:v>
                  </c:pt>
                  <c:pt idx="107">
                    <c:v>79</c:v>
                  </c:pt>
                  <c:pt idx="108">
                    <c:v>0</c:v>
                  </c:pt>
                  <c:pt idx="109">
                    <c:v>80</c:v>
                  </c:pt>
                  <c:pt idx="110">
                    <c:v>0</c:v>
                  </c:pt>
                  <c:pt idx="111">
                    <c:v>48</c:v>
                  </c:pt>
                  <c:pt idx="112">
                    <c:v>28</c:v>
                  </c:pt>
                  <c:pt idx="113">
                    <c:v>59</c:v>
                  </c:pt>
                  <c:pt idx="114">
                    <c:v>46</c:v>
                  </c:pt>
                  <c:pt idx="115">
                    <c:v>754</c:v>
                  </c:pt>
                  <c:pt idx="116">
                    <c:v>0</c:v>
                  </c:pt>
                  <c:pt idx="117">
                    <c:v>82,     92</c:v>
                  </c:pt>
                  <c:pt idx="118">
                    <c:v>0</c:v>
                  </c:pt>
                  <c:pt idx="119">
                    <c:v>32</c:v>
                  </c:pt>
                  <c:pt idx="120">
                    <c:v>33</c:v>
                  </c:pt>
                  <c:pt idx="121">
                    <c:v>801</c:v>
                  </c:pt>
                  <c:pt idx="122">
                    <c:v>0</c:v>
                  </c:pt>
                  <c:pt idx="123">
                    <c:v>34</c:v>
                  </c:pt>
                  <c:pt idx="124">
                    <c:v>87</c:v>
                  </c:pt>
                  <c:pt idx="125">
                    <c:v>0</c:v>
                  </c:pt>
                  <c:pt idx="126">
                    <c:v>63</c:v>
                  </c:pt>
                  <c:pt idx="127">
                    <c:v>84</c:v>
                  </c:pt>
                  <c:pt idx="128">
                    <c:v>84</c:v>
                  </c:pt>
                  <c:pt idx="129">
                    <c:v>74</c:v>
                  </c:pt>
                  <c:pt idx="130">
                    <c:v>74</c:v>
                  </c:pt>
                  <c:pt idx="131">
                    <c:v>59</c:v>
                  </c:pt>
                  <c:pt idx="132">
                    <c:v>97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0</c:v>
                  </c:pt>
                  <c:pt idx="136">
                    <c:v>42</c:v>
                  </c:pt>
                  <c:pt idx="137">
                    <c:v>851</c:v>
                  </c:pt>
                  <c:pt idx="138">
                    <c:v>0</c:v>
                  </c:pt>
                  <c:pt idx="139">
                    <c:v>77</c:v>
                  </c:pt>
                  <c:pt idx="140">
                    <c:v>852</c:v>
                  </c:pt>
                  <c:pt idx="141">
                    <c:v>0</c:v>
                  </c:pt>
                  <c:pt idx="142">
                    <c:v>73</c:v>
                  </c:pt>
                  <c:pt idx="143">
                    <c:v>0</c:v>
                  </c:pt>
                  <c:pt idx="144">
                    <c:v>79</c:v>
                  </c:pt>
                  <c:pt idx="145">
                    <c:v>73, 67</c:v>
                  </c:pt>
                  <c:pt idx="146">
                    <c:v>900</c:v>
                  </c:pt>
                  <c:pt idx="147">
                    <c:v>0</c:v>
                  </c:pt>
                  <c:pt idx="148">
                    <c:v>44</c:v>
                  </c:pt>
                  <c:pt idx="149">
                    <c:v>106</c:v>
                  </c:pt>
                  <c:pt idx="150">
                    <c:v>100</c:v>
                  </c:pt>
                  <c:pt idx="151">
                    <c:v>92</c:v>
                  </c:pt>
                  <c:pt idx="152">
                    <c:v>45*</c:v>
                  </c:pt>
                  <c:pt idx="153">
                    <c:v>0</c:v>
                  </c:pt>
                  <c:pt idx="154">
                    <c:v>107</c:v>
                  </c:pt>
                  <c:pt idx="155">
                    <c:v>47*</c:v>
                  </c:pt>
                  <c:pt idx="156">
                    <c:v>48</c:v>
                  </c:pt>
                  <c:pt idx="157">
                    <c:v>80</c:v>
                  </c:pt>
                  <c:pt idx="158">
                    <c:v>53</c:v>
                  </c:pt>
                  <c:pt idx="159">
                    <c:v>70</c:v>
                  </c:pt>
                  <c:pt idx="160">
                    <c:v>66</c:v>
                  </c:pt>
                  <c:pt idx="161">
                    <c:v>76</c:v>
                  </c:pt>
                  <c:pt idx="162">
                    <c:v>47</c:v>
                  </c:pt>
                  <c:pt idx="163">
                    <c:v>65</c:v>
                  </c:pt>
                  <c:pt idx="164">
                    <c:v>69</c:v>
                  </c:pt>
                  <c:pt idx="165">
                    <c:v>0</c:v>
                  </c:pt>
                  <c:pt idx="166">
                    <c:v>54</c:v>
                  </c:pt>
                  <c:pt idx="167">
                    <c:v>0</c:v>
                  </c:pt>
                  <c:pt idx="168">
                    <c:v>47</c:v>
                  </c:pt>
                  <c:pt idx="169">
                    <c:v>38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83</c:v>
                  </c:pt>
                  <c:pt idx="173">
                    <c:v>85</c:v>
                  </c:pt>
                  <c:pt idx="174">
                    <c:v>76</c:v>
                  </c:pt>
                  <c:pt idx="175">
                    <c:v>42</c:v>
                  </c:pt>
                  <c:pt idx="176">
                    <c:v>0</c:v>
                  </c:pt>
                  <c:pt idx="177">
                    <c:v>63</c:v>
                  </c:pt>
                  <c:pt idx="178">
                    <c:v>0</c:v>
                  </c:pt>
                  <c:pt idx="179">
                    <c:v>51*</c:v>
                  </c:pt>
                  <c:pt idx="180">
                    <c:v>86</c:v>
                  </c:pt>
                  <c:pt idx="181">
                    <c:v>75</c:v>
                  </c:pt>
                  <c:pt idx="182">
                    <c:v>53</c:v>
                  </c:pt>
                  <c:pt idx="183">
                    <c:v>62</c:v>
                  </c:pt>
                  <c:pt idx="184">
                    <c:v>47</c:v>
                  </c:pt>
                  <c:pt idx="185">
                    <c:v>70</c:v>
                  </c:pt>
                  <c:pt idx="186">
                    <c:v>921</c:v>
                  </c:pt>
                  <c:pt idx="187">
                    <c:v>0</c:v>
                  </c:pt>
                  <c:pt idx="188">
                    <c:v>58</c:v>
                  </c:pt>
                  <c:pt idx="189">
                    <c:v>73</c:v>
                  </c:pt>
                  <c:pt idx="190">
                    <c:v>96,55, 45</c:v>
                  </c:pt>
                  <c:pt idx="191">
                    <c:v>78</c:v>
                  </c:pt>
                  <c:pt idx="192">
                    <c:v>71</c:v>
                  </c:pt>
                  <c:pt idx="193">
                    <c:v>59</c:v>
                  </c:pt>
                  <c:pt idx="194">
                    <c:v>67</c:v>
                  </c:pt>
                  <c:pt idx="195">
                    <c:v>65</c:v>
                  </c:pt>
                  <c:pt idx="196">
                    <c:v>47</c:v>
                  </c:pt>
                  <c:pt idx="197">
                    <c:v>0</c:v>
                  </c:pt>
                  <c:pt idx="198">
                    <c:v>55</c:v>
                  </c:pt>
                  <c:pt idx="199">
                    <c:v>926</c:v>
                  </c:pt>
                  <c:pt idx="200">
                    <c:v>0</c:v>
                  </c:pt>
                  <c:pt idx="201">
                    <c:v>60</c:v>
                  </c:pt>
                  <c:pt idx="202">
                    <c:v>72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82</c:v>
                  </c:pt>
                  <c:pt idx="208">
                    <c:v>44</c:v>
                  </c:pt>
                  <c:pt idx="209">
                    <c:v>53</c:v>
                  </c:pt>
                  <c:pt idx="210">
                    <c:v>80</c:v>
                  </c:pt>
                  <c:pt idx="211">
                    <c:v>61</c:v>
                  </c:pt>
                  <c:pt idx="212">
                    <c:v>0</c:v>
                  </c:pt>
                  <c:pt idx="213">
                    <c:v>68</c:v>
                  </c:pt>
                  <c:pt idx="214">
                    <c:v>0</c:v>
                  </c:pt>
                  <c:pt idx="215">
                    <c:v>65</c:v>
                  </c:pt>
                </c:lvl>
                <c:lvl>
                  <c:pt idx="0">
                    <c:v>2</c:v>
                  </c:pt>
                  <c:pt idx="5">
                    <c:v>3</c:v>
                  </c:pt>
                  <c:pt idx="9">
                    <c:v>4</c:v>
                  </c:pt>
                  <c:pt idx="28">
                    <c:v>5</c:v>
                  </c:pt>
                  <c:pt idx="30">
                    <c:v>6</c:v>
                  </c:pt>
                  <c:pt idx="43">
                    <c:v>7</c:v>
                  </c:pt>
                  <c:pt idx="66">
                    <c:v>8</c:v>
                  </c:pt>
                  <c:pt idx="68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3">
                    <c:v>12</c:v>
                  </c:pt>
                  <c:pt idx="75">
                    <c:v>13</c:v>
                  </c:pt>
                  <c:pt idx="78">
                    <c:v> </c:v>
                  </c:pt>
                  <c:pt idx="80">
                    <c:v>15</c:v>
                  </c:pt>
                  <c:pt idx="82">
                    <c:v>16</c:v>
                  </c:pt>
                  <c:pt idx="84">
                    <c:v>17</c:v>
                  </c:pt>
                  <c:pt idx="85">
                    <c:v>18</c:v>
                  </c:pt>
                  <c:pt idx="93">
                    <c:v>20</c:v>
                  </c:pt>
                  <c:pt idx="96">
                    <c:v>21</c:v>
                  </c:pt>
                  <c:pt idx="103">
                    <c:v>23</c:v>
                  </c:pt>
                  <c:pt idx="106">
                    <c:v>24</c:v>
                  </c:pt>
                  <c:pt idx="107">
                    <c:v>25</c:v>
                  </c:pt>
                  <c:pt idx="109">
                    <c:v>26</c:v>
                  </c:pt>
                  <c:pt idx="111">
                    <c:v>27</c:v>
                  </c:pt>
                  <c:pt idx="113">
                    <c:v>29</c:v>
                  </c:pt>
                  <c:pt idx="114">
                    <c:v>30</c:v>
                  </c:pt>
                  <c:pt idx="117">
                    <c:v>31</c:v>
                  </c:pt>
                  <c:pt idx="126">
                    <c:v>35</c:v>
                  </c:pt>
                  <c:pt idx="132">
                    <c:v>36</c:v>
                  </c:pt>
                  <c:pt idx="133">
                    <c:v>37*</c:v>
                  </c:pt>
                  <c:pt idx="134">
                    <c:v>38*</c:v>
                  </c:pt>
                  <c:pt idx="136">
                    <c:v>39</c:v>
                  </c:pt>
                  <c:pt idx="139">
                    <c:v>40</c:v>
                  </c:pt>
                  <c:pt idx="142">
                    <c:v>41</c:v>
                  </c:pt>
                  <c:pt idx="144">
                    <c:v>42</c:v>
                  </c:pt>
                  <c:pt idx="145">
                    <c:v>66</c:v>
                  </c:pt>
                  <c:pt idx="154">
                    <c:v>46</c:v>
                  </c:pt>
                  <c:pt idx="175">
                    <c:v>49</c:v>
                  </c:pt>
                  <c:pt idx="177">
                    <c:v>50</c:v>
                  </c:pt>
                  <c:pt idx="180">
                    <c:v>52</c:v>
                  </c:pt>
                  <c:pt idx="181">
                    <c:v>53</c:v>
                  </c:pt>
                  <c:pt idx="182">
                    <c:v>54</c:v>
                  </c:pt>
                  <c:pt idx="183">
                    <c:v>55</c:v>
                  </c:pt>
                  <c:pt idx="184">
                    <c:v>56</c:v>
                  </c:pt>
                  <c:pt idx="185">
                    <c:v>57</c:v>
                  </c:pt>
                  <c:pt idx="198">
                    <c:v>59</c:v>
                  </c:pt>
                  <c:pt idx="210">
                    <c:v>61</c:v>
                  </c:pt>
                  <c:pt idx="211">
                    <c:v>62</c:v>
                  </c:pt>
                  <c:pt idx="213">
                    <c:v>63</c:v>
                  </c:pt>
                  <c:pt idx="215">
                    <c:v>64</c:v>
                  </c:pt>
                </c:lvl>
              </c:multiLvlStrCache>
            </c:multiLvlStrRef>
          </c:cat>
          <c:val>
            <c:numRef>
              <c:f>Arkusz1!$I$15:$I$231</c:f>
              <c:numCache>
                <c:ptCount val="2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900</c:v>
                </c:pt>
                <c:pt idx="7">
                  <c:v>0</c:v>
                </c:pt>
                <c:pt idx="8">
                  <c:v>900</c:v>
                </c:pt>
                <c:pt idx="9">
                  <c:v>0</c:v>
                </c:pt>
                <c:pt idx="10">
                  <c:v>17791</c:v>
                </c:pt>
                <c:pt idx="11">
                  <c:v>3271</c:v>
                </c:pt>
                <c:pt idx="12">
                  <c:v>3000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3820</c:v>
                </c:pt>
                <c:pt idx="17">
                  <c:v>0</c:v>
                </c:pt>
                <c:pt idx="18">
                  <c:v>500</c:v>
                </c:pt>
                <c:pt idx="19">
                  <c:v>3500</c:v>
                </c:pt>
                <c:pt idx="20">
                  <c:v>500</c:v>
                </c:pt>
                <c:pt idx="21">
                  <c:v>0</c:v>
                </c:pt>
                <c:pt idx="22">
                  <c:v>200</c:v>
                </c:pt>
                <c:pt idx="23">
                  <c:v>0</c:v>
                </c:pt>
                <c:pt idx="24">
                  <c:v>2000</c:v>
                </c:pt>
                <c:pt idx="25">
                  <c:v>0</c:v>
                </c:pt>
                <c:pt idx="26">
                  <c:v>500</c:v>
                </c:pt>
                <c:pt idx="27">
                  <c:v>0</c:v>
                </c:pt>
                <c:pt idx="28">
                  <c:v>500</c:v>
                </c:pt>
                <c:pt idx="29">
                  <c:v>3200</c:v>
                </c:pt>
                <c:pt idx="30">
                  <c:v>3200</c:v>
                </c:pt>
                <c:pt idx="31">
                  <c:v>3100</c:v>
                </c:pt>
                <c:pt idx="32">
                  <c:v>0</c:v>
                </c:pt>
                <c:pt idx="33">
                  <c:v>0</c:v>
                </c:pt>
                <c:pt idx="34">
                  <c:v>900</c:v>
                </c:pt>
                <c:pt idx="35">
                  <c:v>1000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700</c:v>
                </c:pt>
                <c:pt idx="41">
                  <c:v>500</c:v>
                </c:pt>
                <c:pt idx="42">
                  <c:v>0</c:v>
                </c:pt>
                <c:pt idx="43">
                  <c:v>0</c:v>
                </c:pt>
                <c:pt idx="44">
                  <c:v>7450</c:v>
                </c:pt>
                <c:pt idx="45">
                  <c:v>50</c:v>
                </c:pt>
                <c:pt idx="46">
                  <c:v>0</c:v>
                </c:pt>
                <c:pt idx="47">
                  <c:v>1100</c:v>
                </c:pt>
                <c:pt idx="48">
                  <c:v>1500</c:v>
                </c:pt>
                <c:pt idx="49">
                  <c:v>0</c:v>
                </c:pt>
                <c:pt idx="50">
                  <c:v>0</c:v>
                </c:pt>
                <c:pt idx="51">
                  <c:v>500</c:v>
                </c:pt>
                <c:pt idx="52">
                  <c:v>1300</c:v>
                </c:pt>
                <c:pt idx="53">
                  <c:v>1500</c:v>
                </c:pt>
                <c:pt idx="54">
                  <c:v>100</c:v>
                </c:pt>
                <c:pt idx="55">
                  <c:v>0</c:v>
                </c:pt>
                <c:pt idx="56">
                  <c:v>0</c:v>
                </c:pt>
                <c:pt idx="57">
                  <c:v>200</c:v>
                </c:pt>
                <c:pt idx="58">
                  <c:v>0</c:v>
                </c:pt>
                <c:pt idx="59">
                  <c:v>0</c:v>
                </c:pt>
                <c:pt idx="60">
                  <c:v>1000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200</c:v>
                </c:pt>
                <c:pt idx="66">
                  <c:v>0</c:v>
                </c:pt>
                <c:pt idx="67">
                  <c:v>1200</c:v>
                </c:pt>
                <c:pt idx="68">
                  <c:v>1200</c:v>
                </c:pt>
                <c:pt idx="69">
                  <c:v>8480</c:v>
                </c:pt>
                <c:pt idx="70">
                  <c:v>480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6">
                  <c:v>500</c:v>
                </c:pt>
                <c:pt idx="78">
                  <c:v>200</c:v>
                </c:pt>
                <c:pt idx="79">
                  <c:v>200</c:v>
                </c:pt>
                <c:pt idx="81">
                  <c:v>0</c:v>
                </c:pt>
                <c:pt idx="83">
                  <c:v>5000</c:v>
                </c:pt>
                <c:pt idx="85">
                  <c:v>1400</c:v>
                </c:pt>
                <c:pt idx="86">
                  <c:v>300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4">
                  <c:v>0</c:v>
                </c:pt>
                <c:pt idx="95">
                  <c:v>3000</c:v>
                </c:pt>
                <c:pt idx="97">
                  <c:v>0</c:v>
                </c:pt>
                <c:pt idx="99">
                  <c:v>3000</c:v>
                </c:pt>
                <c:pt idx="100">
                  <c:v>3000</c:v>
                </c:pt>
                <c:pt idx="101">
                  <c:v>0</c:v>
                </c:pt>
                <c:pt idx="102">
                  <c:v>800</c:v>
                </c:pt>
                <c:pt idx="104">
                  <c:v>800</c:v>
                </c:pt>
                <c:pt idx="105">
                  <c:v>1425</c:v>
                </c:pt>
                <c:pt idx="107">
                  <c:v>0</c:v>
                </c:pt>
                <c:pt idx="108">
                  <c:v>0</c:v>
                </c:pt>
                <c:pt idx="110">
                  <c:v>800</c:v>
                </c:pt>
                <c:pt idx="112">
                  <c:v>235</c:v>
                </c:pt>
                <c:pt idx="113">
                  <c:v>200</c:v>
                </c:pt>
                <c:pt idx="114">
                  <c:v>45</c:v>
                </c:pt>
                <c:pt idx="115">
                  <c:v>50</c:v>
                </c:pt>
                <c:pt idx="116">
                  <c:v>2000</c:v>
                </c:pt>
                <c:pt idx="118">
                  <c:v>1000</c:v>
                </c:pt>
                <c:pt idx="120">
                  <c:v>0</c:v>
                </c:pt>
                <c:pt idx="121">
                  <c:v>1000</c:v>
                </c:pt>
                <c:pt idx="122">
                  <c:v>17848.1</c:v>
                </c:pt>
                <c:pt idx="124">
                  <c:v>1500</c:v>
                </c:pt>
                <c:pt idx="125">
                  <c:v>1500</c:v>
                </c:pt>
                <c:pt idx="126">
                  <c:v>0</c:v>
                </c:pt>
                <c:pt idx="127">
                  <c:v>3600</c:v>
                </c:pt>
                <c:pt idx="128">
                  <c:v>2600</c:v>
                </c:pt>
                <c:pt idx="129">
                  <c:v>0</c:v>
                </c:pt>
                <c:pt idx="130">
                  <c:v>0</c:v>
                </c:pt>
                <c:pt idx="131">
                  <c:v>1000</c:v>
                </c:pt>
                <c:pt idx="132">
                  <c:v>0</c:v>
                </c:pt>
                <c:pt idx="133">
                  <c:v>250</c:v>
                </c:pt>
                <c:pt idx="134">
                  <c:v>883.1</c:v>
                </c:pt>
                <c:pt idx="135">
                  <c:v>11415</c:v>
                </c:pt>
                <c:pt idx="137">
                  <c:v>200</c:v>
                </c:pt>
                <c:pt idx="138">
                  <c:v>0</c:v>
                </c:pt>
                <c:pt idx="140">
                  <c:v>0</c:v>
                </c:pt>
                <c:pt idx="141">
                  <c:v>1480</c:v>
                </c:pt>
                <c:pt idx="143">
                  <c:v>80</c:v>
                </c:pt>
                <c:pt idx="145">
                  <c:v>1350</c:v>
                </c:pt>
                <c:pt idx="146">
                  <c:v>50</c:v>
                </c:pt>
                <c:pt idx="147">
                  <c:v>20830</c:v>
                </c:pt>
                <c:pt idx="149">
                  <c:v>12400</c:v>
                </c:pt>
                <c:pt idx="150">
                  <c:v>6700</c:v>
                </c:pt>
                <c:pt idx="151">
                  <c:v>2800</c:v>
                </c:pt>
                <c:pt idx="152">
                  <c:v>2900</c:v>
                </c:pt>
                <c:pt idx="153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4530</c:v>
                </c:pt>
                <c:pt idx="158">
                  <c:v>0</c:v>
                </c:pt>
                <c:pt idx="159">
                  <c:v>760</c:v>
                </c:pt>
                <c:pt idx="160">
                  <c:v>0</c:v>
                </c:pt>
                <c:pt idx="161">
                  <c:v>1070</c:v>
                </c:pt>
                <c:pt idx="162">
                  <c:v>500</c:v>
                </c:pt>
                <c:pt idx="163">
                  <c:v>500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300</c:v>
                </c:pt>
                <c:pt idx="169">
                  <c:v>0</c:v>
                </c:pt>
                <c:pt idx="170">
                  <c:v>0</c:v>
                </c:pt>
                <c:pt idx="171">
                  <c:v>1000</c:v>
                </c:pt>
                <c:pt idx="172">
                  <c:v>400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2000</c:v>
                </c:pt>
                <c:pt idx="178">
                  <c:v>500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200</c:v>
                </c:pt>
                <c:pt idx="184">
                  <c:v>200</c:v>
                </c:pt>
                <c:pt idx="185">
                  <c:v>0</c:v>
                </c:pt>
                <c:pt idx="186">
                  <c:v>1000</c:v>
                </c:pt>
                <c:pt idx="187">
                  <c:v>7001</c:v>
                </c:pt>
                <c:pt idx="189">
                  <c:v>6900</c:v>
                </c:pt>
                <c:pt idx="190">
                  <c:v>300</c:v>
                </c:pt>
                <c:pt idx="191">
                  <c:v>1000</c:v>
                </c:pt>
                <c:pt idx="192">
                  <c:v>5000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600</c:v>
                </c:pt>
                <c:pt idx="199">
                  <c:v>101</c:v>
                </c:pt>
                <c:pt idx="200">
                  <c:v>11028.1</c:v>
                </c:pt>
                <c:pt idx="202">
                  <c:v>4800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2300</c:v>
                </c:pt>
                <c:pt idx="209">
                  <c:v>2000</c:v>
                </c:pt>
                <c:pt idx="210">
                  <c:v>500</c:v>
                </c:pt>
                <c:pt idx="211">
                  <c:v>3028.1</c:v>
                </c:pt>
                <c:pt idx="212">
                  <c:v>3200</c:v>
                </c:pt>
                <c:pt idx="214">
                  <c:v>0</c:v>
                </c:pt>
                <c:pt idx="216">
                  <c:v>0</c:v>
                </c:pt>
              </c:numCache>
            </c:numRef>
          </c:val>
        </c:ser>
        <c:ser>
          <c:idx val="7"/>
          <c:order val="7"/>
          <c:tx>
            <c:strRef>
              <c:f>Arkusz1!$J$14</c:f>
              <c:strCache>
                <c:ptCount val="1"/>
                <c:pt idx="0">
                  <c:v>98 750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Arkusz1!$A$15:$B$231</c:f>
              <c:multiLvlStrCache>
                <c:ptCount val="216"/>
                <c:lvl>
                  <c:pt idx="0">
                    <c:v>IK/001/07   </c:v>
                  </c:pt>
                  <c:pt idx="1">
                    <c:v>52</c:v>
                  </c:pt>
                  <c:pt idx="2">
                    <c:v>0</c:v>
                  </c:pt>
                  <c:pt idx="3">
                    <c:v>64</c:v>
                  </c:pt>
                  <c:pt idx="4">
                    <c:v>46</c:v>
                  </c:pt>
                  <c:pt idx="5">
                    <c:v>IK/002/05   </c:v>
                  </c:pt>
                  <c:pt idx="6">
                    <c:v>88</c:v>
                  </c:pt>
                  <c:pt idx="7">
                    <c:v>108</c:v>
                  </c:pt>
                  <c:pt idx="8">
                    <c:v>0</c:v>
                  </c:pt>
                  <c:pt idx="9">
                    <c:v>IK/004/07    </c:v>
                  </c:pt>
                  <c:pt idx="10">
                    <c:v>72</c:v>
                  </c:pt>
                  <c:pt idx="11">
                    <c:v>0</c:v>
                  </c:pt>
                  <c:pt idx="12">
                    <c:v>80</c:v>
                  </c:pt>
                  <c:pt idx="13">
                    <c:v>85</c:v>
                  </c:pt>
                  <c:pt idx="14">
                    <c:v>64</c:v>
                  </c:pt>
                  <c:pt idx="15">
                    <c:v>70</c:v>
                  </c:pt>
                  <c:pt idx="16">
                    <c:v>0</c:v>
                  </c:pt>
                  <c:pt idx="17">
                    <c:v>0</c:v>
                  </c:pt>
                  <c:pt idx="18">
                    <c:v>87</c:v>
                  </c:pt>
                  <c:pt idx="19">
                    <c:v>74</c:v>
                  </c:pt>
                  <c:pt idx="20">
                    <c:v>73</c:v>
                  </c:pt>
                  <c:pt idx="21">
                    <c:v>73</c:v>
                  </c:pt>
                  <c:pt idx="22">
                    <c:v>35</c:v>
                  </c:pt>
                  <c:pt idx="23">
                    <c:v>0</c:v>
                  </c:pt>
                  <c:pt idx="24">
                    <c:v>37</c:v>
                  </c:pt>
                  <c:pt idx="25">
                    <c:v>0</c:v>
                  </c:pt>
                  <c:pt idx="26">
                    <c:v>60</c:v>
                  </c:pt>
                  <c:pt idx="27">
                    <c:v>0</c:v>
                  </c:pt>
                  <c:pt idx="28">
                    <c:v>IK/005/07              </c:v>
                  </c:pt>
                  <c:pt idx="29">
                    <c:v>88</c:v>
                  </c:pt>
                  <c:pt idx="30">
                    <c:v>IK/006/07              </c:v>
                  </c:pt>
                  <c:pt idx="31">
                    <c:v>63</c:v>
                  </c:pt>
                  <c:pt idx="32">
                    <c:v>77</c:v>
                  </c:pt>
                  <c:pt idx="33">
                    <c:v>63</c:v>
                  </c:pt>
                  <c:pt idx="34">
                    <c:v>81</c:v>
                  </c:pt>
                  <c:pt idx="35">
                    <c:v>55</c:v>
                  </c:pt>
                  <c:pt idx="36">
                    <c:v>55</c:v>
                  </c:pt>
                  <c:pt idx="37">
                    <c:v>41</c:v>
                  </c:pt>
                  <c:pt idx="38">
                    <c:v>53</c:v>
                  </c:pt>
                  <c:pt idx="39">
                    <c:v>79</c:v>
                  </c:pt>
                  <c:pt idx="40">
                    <c:v>49</c:v>
                  </c:pt>
                  <c:pt idx="41">
                    <c:v>45</c:v>
                  </c:pt>
                  <c:pt idx="42">
                    <c:v>0</c:v>
                  </c:pt>
                  <c:pt idx="43">
                    <c:v>IK/007/07       </c:v>
                  </c:pt>
                  <c:pt idx="44">
                    <c:v>0</c:v>
                  </c:pt>
                  <c:pt idx="45">
                    <c:v>53</c:v>
                  </c:pt>
                  <c:pt idx="46">
                    <c:v>76</c:v>
                  </c:pt>
                  <c:pt idx="47">
                    <c:v>65</c:v>
                  </c:pt>
                  <c:pt idx="48">
                    <c:v>76</c:v>
                  </c:pt>
                  <c:pt idx="49">
                    <c:v>41</c:v>
                  </c:pt>
                  <c:pt idx="50">
                    <c:v>55</c:v>
                  </c:pt>
                  <c:pt idx="51">
                    <c:v>47</c:v>
                  </c:pt>
                  <c:pt idx="52">
                    <c:v>0</c:v>
                  </c:pt>
                  <c:pt idx="53">
                    <c:v>0</c:v>
                  </c:pt>
                  <c:pt idx="54">
                    <c:v>49</c:v>
                  </c:pt>
                  <c:pt idx="55">
                    <c:v>47</c:v>
                  </c:pt>
                  <c:pt idx="56">
                    <c:v>0</c:v>
                  </c:pt>
                  <c:pt idx="57">
                    <c:v>51</c:v>
                  </c:pt>
                  <c:pt idx="58">
                    <c:v>47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IK/008/07                </c:v>
                  </c:pt>
                  <c:pt idx="67">
                    <c:v>78</c:v>
                  </c:pt>
                  <c:pt idx="68">
                    <c:v>75</c:v>
                  </c:pt>
                  <c:pt idx="69">
                    <c:v>0</c:v>
                  </c:pt>
                  <c:pt idx="70">
                    <c:v>0</c:v>
                  </c:pt>
                  <c:pt idx="71">
                    <c:v>103</c:v>
                  </c:pt>
                  <c:pt idx="72">
                    <c:v>55</c:v>
                  </c:pt>
                  <c:pt idx="73">
                    <c:v>84</c:v>
                  </c:pt>
                  <c:pt idx="74">
                    <c:v>0</c:v>
                  </c:pt>
                  <c:pt idx="75">
                    <c:v>69</c:v>
                  </c:pt>
                  <c:pt idx="76">
                    <c:v>0</c:v>
                  </c:pt>
                  <c:pt idx="77">
                    <c:v>14</c:v>
                  </c:pt>
                  <c:pt idx="78">
                    <c:v>74</c:v>
                  </c:pt>
                  <c:pt idx="79">
                    <c:v>0</c:v>
                  </c:pt>
                  <c:pt idx="80">
                    <c:v>102</c:v>
                  </c:pt>
                  <c:pt idx="81">
                    <c:v>0</c:v>
                  </c:pt>
                  <c:pt idx="82">
                    <c:v>78</c:v>
                  </c:pt>
                  <c:pt idx="83">
                    <c:v>0</c:v>
                  </c:pt>
                  <c:pt idx="84">
                    <c:v>78</c:v>
                  </c:pt>
                  <c:pt idx="85">
                    <c:v>54</c:v>
                  </c:pt>
                  <c:pt idx="86">
                    <c:v>19</c:v>
                  </c:pt>
                  <c:pt idx="87">
                    <c:v>50</c:v>
                  </c:pt>
                  <c:pt idx="88">
                    <c:v>38</c:v>
                  </c:pt>
                  <c:pt idx="89">
                    <c:v>36</c:v>
                  </c:pt>
                  <c:pt idx="90">
                    <c:v>63</c:v>
                  </c:pt>
                  <c:pt idx="91">
                    <c:v>630</c:v>
                  </c:pt>
                  <c:pt idx="92">
                    <c:v>0</c:v>
                  </c:pt>
                  <c:pt idx="93">
                    <c:v>59</c:v>
                  </c:pt>
                  <c:pt idx="94">
                    <c:v>700</c:v>
                  </c:pt>
                  <c:pt idx="95">
                    <c:v>0</c:v>
                  </c:pt>
                  <c:pt idx="96">
                    <c:v>46</c:v>
                  </c:pt>
                  <c:pt idx="97">
                    <c:v>0</c:v>
                  </c:pt>
                  <c:pt idx="98">
                    <c:v>22</c:v>
                  </c:pt>
                  <c:pt idx="99">
                    <c:v>59</c:v>
                  </c:pt>
                  <c:pt idx="100">
                    <c:v>101</c:v>
                  </c:pt>
                  <c:pt idx="101">
                    <c:v>710</c:v>
                  </c:pt>
                  <c:pt idx="102">
                    <c:v>0</c:v>
                  </c:pt>
                  <c:pt idx="103">
                    <c:v>73</c:v>
                  </c:pt>
                  <c:pt idx="104">
                    <c:v>750</c:v>
                  </c:pt>
                  <c:pt idx="105">
                    <c:v>0</c:v>
                  </c:pt>
                  <c:pt idx="106">
                    <c:v>44</c:v>
                  </c:pt>
                  <c:pt idx="107">
                    <c:v>79</c:v>
                  </c:pt>
                  <c:pt idx="108">
                    <c:v>0</c:v>
                  </c:pt>
                  <c:pt idx="109">
                    <c:v>80</c:v>
                  </c:pt>
                  <c:pt idx="110">
                    <c:v>0</c:v>
                  </c:pt>
                  <c:pt idx="111">
                    <c:v>48</c:v>
                  </c:pt>
                  <c:pt idx="112">
                    <c:v>28</c:v>
                  </c:pt>
                  <c:pt idx="113">
                    <c:v>59</c:v>
                  </c:pt>
                  <c:pt idx="114">
                    <c:v>46</c:v>
                  </c:pt>
                  <c:pt idx="115">
                    <c:v>754</c:v>
                  </c:pt>
                  <c:pt idx="116">
                    <c:v>0</c:v>
                  </c:pt>
                  <c:pt idx="117">
                    <c:v>82,     92</c:v>
                  </c:pt>
                  <c:pt idx="118">
                    <c:v>0</c:v>
                  </c:pt>
                  <c:pt idx="119">
                    <c:v>32</c:v>
                  </c:pt>
                  <c:pt idx="120">
                    <c:v>33</c:v>
                  </c:pt>
                  <c:pt idx="121">
                    <c:v>801</c:v>
                  </c:pt>
                  <c:pt idx="122">
                    <c:v>0</c:v>
                  </c:pt>
                  <c:pt idx="123">
                    <c:v>34</c:v>
                  </c:pt>
                  <c:pt idx="124">
                    <c:v>87</c:v>
                  </c:pt>
                  <c:pt idx="125">
                    <c:v>0</c:v>
                  </c:pt>
                  <c:pt idx="126">
                    <c:v>63</c:v>
                  </c:pt>
                  <c:pt idx="127">
                    <c:v>84</c:v>
                  </c:pt>
                  <c:pt idx="128">
                    <c:v>84</c:v>
                  </c:pt>
                  <c:pt idx="129">
                    <c:v>74</c:v>
                  </c:pt>
                  <c:pt idx="130">
                    <c:v>74</c:v>
                  </c:pt>
                  <c:pt idx="131">
                    <c:v>59</c:v>
                  </c:pt>
                  <c:pt idx="132">
                    <c:v>97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0</c:v>
                  </c:pt>
                  <c:pt idx="136">
                    <c:v>42</c:v>
                  </c:pt>
                  <c:pt idx="137">
                    <c:v>851</c:v>
                  </c:pt>
                  <c:pt idx="138">
                    <c:v>0</c:v>
                  </c:pt>
                  <c:pt idx="139">
                    <c:v>77</c:v>
                  </c:pt>
                  <c:pt idx="140">
                    <c:v>852</c:v>
                  </c:pt>
                  <c:pt idx="141">
                    <c:v>0</c:v>
                  </c:pt>
                  <c:pt idx="142">
                    <c:v>73</c:v>
                  </c:pt>
                  <c:pt idx="143">
                    <c:v>0</c:v>
                  </c:pt>
                  <c:pt idx="144">
                    <c:v>79</c:v>
                  </c:pt>
                  <c:pt idx="145">
                    <c:v>73, 67</c:v>
                  </c:pt>
                  <c:pt idx="146">
                    <c:v>900</c:v>
                  </c:pt>
                  <c:pt idx="147">
                    <c:v>0</c:v>
                  </c:pt>
                  <c:pt idx="148">
                    <c:v>44</c:v>
                  </c:pt>
                  <c:pt idx="149">
                    <c:v>106</c:v>
                  </c:pt>
                  <c:pt idx="150">
                    <c:v>100</c:v>
                  </c:pt>
                  <c:pt idx="151">
                    <c:v>92</c:v>
                  </c:pt>
                  <c:pt idx="152">
                    <c:v>45*</c:v>
                  </c:pt>
                  <c:pt idx="153">
                    <c:v>0</c:v>
                  </c:pt>
                  <c:pt idx="154">
                    <c:v>107</c:v>
                  </c:pt>
                  <c:pt idx="155">
                    <c:v>47*</c:v>
                  </c:pt>
                  <c:pt idx="156">
                    <c:v>48</c:v>
                  </c:pt>
                  <c:pt idx="157">
                    <c:v>80</c:v>
                  </c:pt>
                  <c:pt idx="158">
                    <c:v>53</c:v>
                  </c:pt>
                  <c:pt idx="159">
                    <c:v>70</c:v>
                  </c:pt>
                  <c:pt idx="160">
                    <c:v>66</c:v>
                  </c:pt>
                  <c:pt idx="161">
                    <c:v>76</c:v>
                  </c:pt>
                  <c:pt idx="162">
                    <c:v>47</c:v>
                  </c:pt>
                  <c:pt idx="163">
                    <c:v>65</c:v>
                  </c:pt>
                  <c:pt idx="164">
                    <c:v>69</c:v>
                  </c:pt>
                  <c:pt idx="165">
                    <c:v>0</c:v>
                  </c:pt>
                  <c:pt idx="166">
                    <c:v>54</c:v>
                  </c:pt>
                  <c:pt idx="167">
                    <c:v>0</c:v>
                  </c:pt>
                  <c:pt idx="168">
                    <c:v>47</c:v>
                  </c:pt>
                  <c:pt idx="169">
                    <c:v>38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83</c:v>
                  </c:pt>
                  <c:pt idx="173">
                    <c:v>85</c:v>
                  </c:pt>
                  <c:pt idx="174">
                    <c:v>76</c:v>
                  </c:pt>
                  <c:pt idx="175">
                    <c:v>42</c:v>
                  </c:pt>
                  <c:pt idx="176">
                    <c:v>0</c:v>
                  </c:pt>
                  <c:pt idx="177">
                    <c:v>63</c:v>
                  </c:pt>
                  <c:pt idx="178">
                    <c:v>0</c:v>
                  </c:pt>
                  <c:pt idx="179">
                    <c:v>51*</c:v>
                  </c:pt>
                  <c:pt idx="180">
                    <c:v>86</c:v>
                  </c:pt>
                  <c:pt idx="181">
                    <c:v>75</c:v>
                  </c:pt>
                  <c:pt idx="182">
                    <c:v>53</c:v>
                  </c:pt>
                  <c:pt idx="183">
                    <c:v>62</c:v>
                  </c:pt>
                  <c:pt idx="184">
                    <c:v>47</c:v>
                  </c:pt>
                  <c:pt idx="185">
                    <c:v>70</c:v>
                  </c:pt>
                  <c:pt idx="186">
                    <c:v>921</c:v>
                  </c:pt>
                  <c:pt idx="187">
                    <c:v>0</c:v>
                  </c:pt>
                  <c:pt idx="188">
                    <c:v>58</c:v>
                  </c:pt>
                  <c:pt idx="189">
                    <c:v>73</c:v>
                  </c:pt>
                  <c:pt idx="190">
                    <c:v>96,55, 45</c:v>
                  </c:pt>
                  <c:pt idx="191">
                    <c:v>78</c:v>
                  </c:pt>
                  <c:pt idx="192">
                    <c:v>71</c:v>
                  </c:pt>
                  <c:pt idx="193">
                    <c:v>59</c:v>
                  </c:pt>
                  <c:pt idx="194">
                    <c:v>67</c:v>
                  </c:pt>
                  <c:pt idx="195">
                    <c:v>65</c:v>
                  </c:pt>
                  <c:pt idx="196">
                    <c:v>47</c:v>
                  </c:pt>
                  <c:pt idx="197">
                    <c:v>0</c:v>
                  </c:pt>
                  <c:pt idx="198">
                    <c:v>55</c:v>
                  </c:pt>
                  <c:pt idx="199">
                    <c:v>926</c:v>
                  </c:pt>
                  <c:pt idx="200">
                    <c:v>0</c:v>
                  </c:pt>
                  <c:pt idx="201">
                    <c:v>60</c:v>
                  </c:pt>
                  <c:pt idx="202">
                    <c:v>72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82</c:v>
                  </c:pt>
                  <c:pt idx="208">
                    <c:v>44</c:v>
                  </c:pt>
                  <c:pt idx="209">
                    <c:v>53</c:v>
                  </c:pt>
                  <c:pt idx="210">
                    <c:v>80</c:v>
                  </c:pt>
                  <c:pt idx="211">
                    <c:v>61</c:v>
                  </c:pt>
                  <c:pt idx="212">
                    <c:v>0</c:v>
                  </c:pt>
                  <c:pt idx="213">
                    <c:v>68</c:v>
                  </c:pt>
                  <c:pt idx="214">
                    <c:v>0</c:v>
                  </c:pt>
                  <c:pt idx="215">
                    <c:v>65</c:v>
                  </c:pt>
                </c:lvl>
                <c:lvl>
                  <c:pt idx="0">
                    <c:v>2</c:v>
                  </c:pt>
                  <c:pt idx="5">
                    <c:v>3</c:v>
                  </c:pt>
                  <c:pt idx="9">
                    <c:v>4</c:v>
                  </c:pt>
                  <c:pt idx="28">
                    <c:v>5</c:v>
                  </c:pt>
                  <c:pt idx="30">
                    <c:v>6</c:v>
                  </c:pt>
                  <c:pt idx="43">
                    <c:v>7</c:v>
                  </c:pt>
                  <c:pt idx="66">
                    <c:v>8</c:v>
                  </c:pt>
                  <c:pt idx="68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3">
                    <c:v>12</c:v>
                  </c:pt>
                  <c:pt idx="75">
                    <c:v>13</c:v>
                  </c:pt>
                  <c:pt idx="78">
                    <c:v> </c:v>
                  </c:pt>
                  <c:pt idx="80">
                    <c:v>15</c:v>
                  </c:pt>
                  <c:pt idx="82">
                    <c:v>16</c:v>
                  </c:pt>
                  <c:pt idx="84">
                    <c:v>17</c:v>
                  </c:pt>
                  <c:pt idx="85">
                    <c:v>18</c:v>
                  </c:pt>
                  <c:pt idx="93">
                    <c:v>20</c:v>
                  </c:pt>
                  <c:pt idx="96">
                    <c:v>21</c:v>
                  </c:pt>
                  <c:pt idx="103">
                    <c:v>23</c:v>
                  </c:pt>
                  <c:pt idx="106">
                    <c:v>24</c:v>
                  </c:pt>
                  <c:pt idx="107">
                    <c:v>25</c:v>
                  </c:pt>
                  <c:pt idx="109">
                    <c:v>26</c:v>
                  </c:pt>
                  <c:pt idx="111">
                    <c:v>27</c:v>
                  </c:pt>
                  <c:pt idx="113">
                    <c:v>29</c:v>
                  </c:pt>
                  <c:pt idx="114">
                    <c:v>30</c:v>
                  </c:pt>
                  <c:pt idx="117">
                    <c:v>31</c:v>
                  </c:pt>
                  <c:pt idx="126">
                    <c:v>35</c:v>
                  </c:pt>
                  <c:pt idx="132">
                    <c:v>36</c:v>
                  </c:pt>
                  <c:pt idx="133">
                    <c:v>37*</c:v>
                  </c:pt>
                  <c:pt idx="134">
                    <c:v>38*</c:v>
                  </c:pt>
                  <c:pt idx="136">
                    <c:v>39</c:v>
                  </c:pt>
                  <c:pt idx="139">
                    <c:v>40</c:v>
                  </c:pt>
                  <c:pt idx="142">
                    <c:v>41</c:v>
                  </c:pt>
                  <c:pt idx="144">
                    <c:v>42</c:v>
                  </c:pt>
                  <c:pt idx="145">
                    <c:v>66</c:v>
                  </c:pt>
                  <c:pt idx="154">
                    <c:v>46</c:v>
                  </c:pt>
                  <c:pt idx="175">
                    <c:v>49</c:v>
                  </c:pt>
                  <c:pt idx="177">
                    <c:v>50</c:v>
                  </c:pt>
                  <c:pt idx="180">
                    <c:v>52</c:v>
                  </c:pt>
                  <c:pt idx="181">
                    <c:v>53</c:v>
                  </c:pt>
                  <c:pt idx="182">
                    <c:v>54</c:v>
                  </c:pt>
                  <c:pt idx="183">
                    <c:v>55</c:v>
                  </c:pt>
                  <c:pt idx="184">
                    <c:v>56</c:v>
                  </c:pt>
                  <c:pt idx="185">
                    <c:v>57</c:v>
                  </c:pt>
                  <c:pt idx="198">
                    <c:v>59</c:v>
                  </c:pt>
                  <c:pt idx="210">
                    <c:v>61</c:v>
                  </c:pt>
                  <c:pt idx="211">
                    <c:v>62</c:v>
                  </c:pt>
                  <c:pt idx="213">
                    <c:v>63</c:v>
                  </c:pt>
                  <c:pt idx="215">
                    <c:v>64</c:v>
                  </c:pt>
                </c:lvl>
              </c:multiLvlStrCache>
            </c:multiLvlStrRef>
          </c:cat>
          <c:val>
            <c:numRef>
              <c:f>Arkusz1!$J$15:$J$231</c:f>
              <c:numCache>
                <c:ptCount val="217"/>
                <c:pt idx="1">
                  <c:v>5600</c:v>
                </c:pt>
                <c:pt idx="2">
                  <c:v>0</c:v>
                </c:pt>
                <c:pt idx="3">
                  <c:v>5000</c:v>
                </c:pt>
                <c:pt idx="4">
                  <c:v>400</c:v>
                </c:pt>
                <c:pt idx="5">
                  <c:v>200</c:v>
                </c:pt>
                <c:pt idx="6">
                  <c:v>700</c:v>
                </c:pt>
                <c:pt idx="7">
                  <c:v>700</c:v>
                </c:pt>
                <c:pt idx="8">
                  <c:v>0</c:v>
                </c:pt>
                <c:pt idx="9">
                  <c:v>0</c:v>
                </c:pt>
                <c:pt idx="10">
                  <c:v>15022</c:v>
                </c:pt>
                <c:pt idx="11">
                  <c:v>4000</c:v>
                </c:pt>
                <c:pt idx="12">
                  <c:v>2000</c:v>
                </c:pt>
                <c:pt idx="13">
                  <c:v>0</c:v>
                </c:pt>
                <c:pt idx="14">
                  <c:v>1000</c:v>
                </c:pt>
                <c:pt idx="15">
                  <c:v>220</c:v>
                </c:pt>
                <c:pt idx="16">
                  <c:v>102</c:v>
                </c:pt>
                <c:pt idx="17">
                  <c:v>300</c:v>
                </c:pt>
                <c:pt idx="18">
                  <c:v>500</c:v>
                </c:pt>
                <c:pt idx="19">
                  <c:v>0</c:v>
                </c:pt>
                <c:pt idx="20">
                  <c:v>3000</c:v>
                </c:pt>
                <c:pt idx="21">
                  <c:v>0</c:v>
                </c:pt>
                <c:pt idx="22">
                  <c:v>500</c:v>
                </c:pt>
                <c:pt idx="23">
                  <c:v>0</c:v>
                </c:pt>
                <c:pt idx="24">
                  <c:v>400</c:v>
                </c:pt>
                <c:pt idx="25">
                  <c:v>0</c:v>
                </c:pt>
                <c:pt idx="26">
                  <c:v>0</c:v>
                </c:pt>
                <c:pt idx="27">
                  <c:v>1000</c:v>
                </c:pt>
                <c:pt idx="28">
                  <c:v>2000</c:v>
                </c:pt>
                <c:pt idx="29">
                  <c:v>1000</c:v>
                </c:pt>
                <c:pt idx="30">
                  <c:v>1000</c:v>
                </c:pt>
                <c:pt idx="31">
                  <c:v>5380</c:v>
                </c:pt>
                <c:pt idx="32">
                  <c:v>750</c:v>
                </c:pt>
                <c:pt idx="33">
                  <c:v>500</c:v>
                </c:pt>
                <c:pt idx="34">
                  <c:v>150</c:v>
                </c:pt>
                <c:pt idx="35">
                  <c:v>2500</c:v>
                </c:pt>
                <c:pt idx="36">
                  <c:v>300</c:v>
                </c:pt>
                <c:pt idx="37">
                  <c:v>150</c:v>
                </c:pt>
                <c:pt idx="38">
                  <c:v>0</c:v>
                </c:pt>
                <c:pt idx="39">
                  <c:v>500</c:v>
                </c:pt>
                <c:pt idx="40">
                  <c:v>0</c:v>
                </c:pt>
                <c:pt idx="41">
                  <c:v>0</c:v>
                </c:pt>
                <c:pt idx="42">
                  <c:v>330</c:v>
                </c:pt>
                <c:pt idx="43">
                  <c:v>200</c:v>
                </c:pt>
                <c:pt idx="44">
                  <c:v>20000</c:v>
                </c:pt>
                <c:pt idx="45">
                  <c:v>1500</c:v>
                </c:pt>
                <c:pt idx="46">
                  <c:v>0</c:v>
                </c:pt>
                <c:pt idx="47">
                  <c:v>1200</c:v>
                </c:pt>
                <c:pt idx="48">
                  <c:v>1000</c:v>
                </c:pt>
                <c:pt idx="49">
                  <c:v>0</c:v>
                </c:pt>
                <c:pt idx="50">
                  <c:v>100</c:v>
                </c:pt>
                <c:pt idx="51">
                  <c:v>700</c:v>
                </c:pt>
                <c:pt idx="52">
                  <c:v>0</c:v>
                </c:pt>
                <c:pt idx="53">
                  <c:v>0</c:v>
                </c:pt>
                <c:pt idx="54">
                  <c:v>1000</c:v>
                </c:pt>
                <c:pt idx="55">
                  <c:v>800</c:v>
                </c:pt>
                <c:pt idx="56">
                  <c:v>400</c:v>
                </c:pt>
                <c:pt idx="57">
                  <c:v>8000</c:v>
                </c:pt>
                <c:pt idx="58">
                  <c:v>0</c:v>
                </c:pt>
                <c:pt idx="59">
                  <c:v>400</c:v>
                </c:pt>
                <c:pt idx="60">
                  <c:v>2000</c:v>
                </c:pt>
                <c:pt idx="61">
                  <c:v>500</c:v>
                </c:pt>
                <c:pt idx="62">
                  <c:v>300</c:v>
                </c:pt>
                <c:pt idx="63">
                  <c:v>500</c:v>
                </c:pt>
                <c:pt idx="64">
                  <c:v>600</c:v>
                </c:pt>
                <c:pt idx="65">
                  <c:v>1000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22798</c:v>
                </c:pt>
                <c:pt idx="70">
                  <c:v>798</c:v>
                </c:pt>
                <c:pt idx="72">
                  <c:v>15000</c:v>
                </c:pt>
                <c:pt idx="73">
                  <c:v>100</c:v>
                </c:pt>
                <c:pt idx="74">
                  <c:v>0</c:v>
                </c:pt>
                <c:pt idx="76">
                  <c:v>600</c:v>
                </c:pt>
                <c:pt idx="78">
                  <c:v>200</c:v>
                </c:pt>
                <c:pt idx="79">
                  <c:v>200</c:v>
                </c:pt>
                <c:pt idx="81">
                  <c:v>100</c:v>
                </c:pt>
                <c:pt idx="83">
                  <c:v>7000</c:v>
                </c:pt>
                <c:pt idx="85">
                  <c:v>4500</c:v>
                </c:pt>
                <c:pt idx="86">
                  <c:v>750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200</c:v>
                </c:pt>
                <c:pt idx="94">
                  <c:v>200</c:v>
                </c:pt>
                <c:pt idx="95">
                  <c:v>19392</c:v>
                </c:pt>
                <c:pt idx="97">
                  <c:v>0</c:v>
                </c:pt>
                <c:pt idx="99">
                  <c:v>19392</c:v>
                </c:pt>
                <c:pt idx="100">
                  <c:v>6000</c:v>
                </c:pt>
                <c:pt idx="101">
                  <c:v>13392</c:v>
                </c:pt>
                <c:pt idx="102">
                  <c:v>2400</c:v>
                </c:pt>
                <c:pt idx="104">
                  <c:v>2400</c:v>
                </c:pt>
                <c:pt idx="105">
                  <c:v>12240</c:v>
                </c:pt>
                <c:pt idx="107">
                  <c:v>9000</c:v>
                </c:pt>
                <c:pt idx="108">
                  <c:v>2000</c:v>
                </c:pt>
                <c:pt idx="110">
                  <c:v>800</c:v>
                </c:pt>
                <c:pt idx="112">
                  <c:v>50</c:v>
                </c:pt>
                <c:pt idx="113">
                  <c:v>335</c:v>
                </c:pt>
                <c:pt idx="114">
                  <c:v>60</c:v>
                </c:pt>
                <c:pt idx="115">
                  <c:v>50</c:v>
                </c:pt>
                <c:pt idx="116">
                  <c:v>4900</c:v>
                </c:pt>
                <c:pt idx="118">
                  <c:v>4000</c:v>
                </c:pt>
                <c:pt idx="120">
                  <c:v>400</c:v>
                </c:pt>
                <c:pt idx="121">
                  <c:v>500</c:v>
                </c:pt>
                <c:pt idx="122">
                  <c:v>28385</c:v>
                </c:pt>
                <c:pt idx="124">
                  <c:v>4500</c:v>
                </c:pt>
                <c:pt idx="125">
                  <c:v>4500</c:v>
                </c:pt>
                <c:pt idx="126">
                  <c:v>0</c:v>
                </c:pt>
                <c:pt idx="127">
                  <c:v>11720</c:v>
                </c:pt>
                <c:pt idx="128">
                  <c:v>3000</c:v>
                </c:pt>
                <c:pt idx="129">
                  <c:v>0</c:v>
                </c:pt>
                <c:pt idx="130">
                  <c:v>0</c:v>
                </c:pt>
                <c:pt idx="131">
                  <c:v>1000</c:v>
                </c:pt>
                <c:pt idx="132">
                  <c:v>5000</c:v>
                </c:pt>
                <c:pt idx="133">
                  <c:v>250</c:v>
                </c:pt>
                <c:pt idx="134">
                  <c:v>0</c:v>
                </c:pt>
                <c:pt idx="135">
                  <c:v>11415</c:v>
                </c:pt>
                <c:pt idx="137">
                  <c:v>500</c:v>
                </c:pt>
                <c:pt idx="138">
                  <c:v>0</c:v>
                </c:pt>
                <c:pt idx="140">
                  <c:v>0</c:v>
                </c:pt>
                <c:pt idx="141">
                  <c:v>7829</c:v>
                </c:pt>
                <c:pt idx="143">
                  <c:v>6419</c:v>
                </c:pt>
                <c:pt idx="145">
                  <c:v>1380</c:v>
                </c:pt>
                <c:pt idx="146">
                  <c:v>30</c:v>
                </c:pt>
                <c:pt idx="147">
                  <c:v>51202</c:v>
                </c:pt>
                <c:pt idx="149">
                  <c:v>11000</c:v>
                </c:pt>
                <c:pt idx="150">
                  <c:v>8000</c:v>
                </c:pt>
                <c:pt idx="151">
                  <c:v>0</c:v>
                </c:pt>
                <c:pt idx="152">
                  <c:v>3000</c:v>
                </c:pt>
                <c:pt idx="153">
                  <c:v>0</c:v>
                </c:pt>
                <c:pt idx="155">
                  <c:v>6192</c:v>
                </c:pt>
                <c:pt idx="156">
                  <c:v>0</c:v>
                </c:pt>
                <c:pt idx="157">
                  <c:v>25570</c:v>
                </c:pt>
                <c:pt idx="158">
                  <c:v>1000</c:v>
                </c:pt>
                <c:pt idx="159">
                  <c:v>2360</c:v>
                </c:pt>
                <c:pt idx="160">
                  <c:v>8300</c:v>
                </c:pt>
                <c:pt idx="161">
                  <c:v>0</c:v>
                </c:pt>
                <c:pt idx="162">
                  <c:v>500</c:v>
                </c:pt>
                <c:pt idx="163">
                  <c:v>0</c:v>
                </c:pt>
                <c:pt idx="164">
                  <c:v>100</c:v>
                </c:pt>
                <c:pt idx="165">
                  <c:v>0</c:v>
                </c:pt>
                <c:pt idx="166">
                  <c:v>350</c:v>
                </c:pt>
                <c:pt idx="167">
                  <c:v>200</c:v>
                </c:pt>
                <c:pt idx="168">
                  <c:v>300</c:v>
                </c:pt>
                <c:pt idx="169">
                  <c:v>0</c:v>
                </c:pt>
                <c:pt idx="170">
                  <c:v>60</c:v>
                </c:pt>
                <c:pt idx="171">
                  <c:v>2000</c:v>
                </c:pt>
                <c:pt idx="172">
                  <c:v>8200</c:v>
                </c:pt>
                <c:pt idx="173">
                  <c:v>640</c:v>
                </c:pt>
                <c:pt idx="174">
                  <c:v>950</c:v>
                </c:pt>
                <c:pt idx="175">
                  <c:v>610</c:v>
                </c:pt>
                <c:pt idx="176">
                  <c:v>2500</c:v>
                </c:pt>
                <c:pt idx="178">
                  <c:v>1000</c:v>
                </c:pt>
                <c:pt idx="180">
                  <c:v>2500</c:v>
                </c:pt>
                <c:pt idx="181">
                  <c:v>0</c:v>
                </c:pt>
                <c:pt idx="182">
                  <c:v>200</c:v>
                </c:pt>
                <c:pt idx="183">
                  <c:v>300</c:v>
                </c:pt>
                <c:pt idx="184">
                  <c:v>500</c:v>
                </c:pt>
                <c:pt idx="185">
                  <c:v>100</c:v>
                </c:pt>
                <c:pt idx="186">
                  <c:v>1340</c:v>
                </c:pt>
                <c:pt idx="187">
                  <c:v>13749</c:v>
                </c:pt>
                <c:pt idx="189">
                  <c:v>13749</c:v>
                </c:pt>
                <c:pt idx="190">
                  <c:v>500</c:v>
                </c:pt>
                <c:pt idx="191">
                  <c:v>0</c:v>
                </c:pt>
                <c:pt idx="192">
                  <c:v>12000</c:v>
                </c:pt>
                <c:pt idx="193">
                  <c:v>450</c:v>
                </c:pt>
                <c:pt idx="194">
                  <c:v>50</c:v>
                </c:pt>
                <c:pt idx="195">
                  <c:v>554</c:v>
                </c:pt>
                <c:pt idx="196">
                  <c:v>195</c:v>
                </c:pt>
                <c:pt idx="197">
                  <c:v>0</c:v>
                </c:pt>
                <c:pt idx="199">
                  <c:v>0</c:v>
                </c:pt>
                <c:pt idx="200">
                  <c:v>64135.3</c:v>
                </c:pt>
                <c:pt idx="202">
                  <c:v>750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750</c:v>
                </c:pt>
                <c:pt idx="211">
                  <c:v>24385.3</c:v>
                </c:pt>
                <c:pt idx="212">
                  <c:v>33900</c:v>
                </c:pt>
                <c:pt idx="214">
                  <c:v>100</c:v>
                </c:pt>
                <c:pt idx="216">
                  <c:v>5000</c:v>
                </c:pt>
              </c:numCache>
            </c:numRef>
          </c:val>
        </c:ser>
        <c:ser>
          <c:idx val="8"/>
          <c:order val="8"/>
          <c:tx>
            <c:strRef>
              <c:f>Arkusz1!$K$14</c:f>
              <c:strCache>
                <c:ptCount val="1"/>
                <c:pt idx="0">
                  <c:v>54 530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Arkusz1!$A$15:$B$231</c:f>
              <c:multiLvlStrCache>
                <c:ptCount val="216"/>
                <c:lvl>
                  <c:pt idx="0">
                    <c:v>IK/001/07   </c:v>
                  </c:pt>
                  <c:pt idx="1">
                    <c:v>52</c:v>
                  </c:pt>
                  <c:pt idx="2">
                    <c:v>0</c:v>
                  </c:pt>
                  <c:pt idx="3">
                    <c:v>64</c:v>
                  </c:pt>
                  <c:pt idx="4">
                    <c:v>46</c:v>
                  </c:pt>
                  <c:pt idx="5">
                    <c:v>IK/002/05   </c:v>
                  </c:pt>
                  <c:pt idx="6">
                    <c:v>88</c:v>
                  </c:pt>
                  <c:pt idx="7">
                    <c:v>108</c:v>
                  </c:pt>
                  <c:pt idx="8">
                    <c:v>0</c:v>
                  </c:pt>
                  <c:pt idx="9">
                    <c:v>IK/004/07    </c:v>
                  </c:pt>
                  <c:pt idx="10">
                    <c:v>72</c:v>
                  </c:pt>
                  <c:pt idx="11">
                    <c:v>0</c:v>
                  </c:pt>
                  <c:pt idx="12">
                    <c:v>80</c:v>
                  </c:pt>
                  <c:pt idx="13">
                    <c:v>85</c:v>
                  </c:pt>
                  <c:pt idx="14">
                    <c:v>64</c:v>
                  </c:pt>
                  <c:pt idx="15">
                    <c:v>70</c:v>
                  </c:pt>
                  <c:pt idx="16">
                    <c:v>0</c:v>
                  </c:pt>
                  <c:pt idx="17">
                    <c:v>0</c:v>
                  </c:pt>
                  <c:pt idx="18">
                    <c:v>87</c:v>
                  </c:pt>
                  <c:pt idx="19">
                    <c:v>74</c:v>
                  </c:pt>
                  <c:pt idx="20">
                    <c:v>73</c:v>
                  </c:pt>
                  <c:pt idx="21">
                    <c:v>73</c:v>
                  </c:pt>
                  <c:pt idx="22">
                    <c:v>35</c:v>
                  </c:pt>
                  <c:pt idx="23">
                    <c:v>0</c:v>
                  </c:pt>
                  <c:pt idx="24">
                    <c:v>37</c:v>
                  </c:pt>
                  <c:pt idx="25">
                    <c:v>0</c:v>
                  </c:pt>
                  <c:pt idx="26">
                    <c:v>60</c:v>
                  </c:pt>
                  <c:pt idx="27">
                    <c:v>0</c:v>
                  </c:pt>
                  <c:pt idx="28">
                    <c:v>IK/005/07              </c:v>
                  </c:pt>
                  <c:pt idx="29">
                    <c:v>88</c:v>
                  </c:pt>
                  <c:pt idx="30">
                    <c:v>IK/006/07              </c:v>
                  </c:pt>
                  <c:pt idx="31">
                    <c:v>63</c:v>
                  </c:pt>
                  <c:pt idx="32">
                    <c:v>77</c:v>
                  </c:pt>
                  <c:pt idx="33">
                    <c:v>63</c:v>
                  </c:pt>
                  <c:pt idx="34">
                    <c:v>81</c:v>
                  </c:pt>
                  <c:pt idx="35">
                    <c:v>55</c:v>
                  </c:pt>
                  <c:pt idx="36">
                    <c:v>55</c:v>
                  </c:pt>
                  <c:pt idx="37">
                    <c:v>41</c:v>
                  </c:pt>
                  <c:pt idx="38">
                    <c:v>53</c:v>
                  </c:pt>
                  <c:pt idx="39">
                    <c:v>79</c:v>
                  </c:pt>
                  <c:pt idx="40">
                    <c:v>49</c:v>
                  </c:pt>
                  <c:pt idx="41">
                    <c:v>45</c:v>
                  </c:pt>
                  <c:pt idx="42">
                    <c:v>0</c:v>
                  </c:pt>
                  <c:pt idx="43">
                    <c:v>IK/007/07       </c:v>
                  </c:pt>
                  <c:pt idx="44">
                    <c:v>0</c:v>
                  </c:pt>
                  <c:pt idx="45">
                    <c:v>53</c:v>
                  </c:pt>
                  <c:pt idx="46">
                    <c:v>76</c:v>
                  </c:pt>
                  <c:pt idx="47">
                    <c:v>65</c:v>
                  </c:pt>
                  <c:pt idx="48">
                    <c:v>76</c:v>
                  </c:pt>
                  <c:pt idx="49">
                    <c:v>41</c:v>
                  </c:pt>
                  <c:pt idx="50">
                    <c:v>55</c:v>
                  </c:pt>
                  <c:pt idx="51">
                    <c:v>47</c:v>
                  </c:pt>
                  <c:pt idx="52">
                    <c:v>0</c:v>
                  </c:pt>
                  <c:pt idx="53">
                    <c:v>0</c:v>
                  </c:pt>
                  <c:pt idx="54">
                    <c:v>49</c:v>
                  </c:pt>
                  <c:pt idx="55">
                    <c:v>47</c:v>
                  </c:pt>
                  <c:pt idx="56">
                    <c:v>0</c:v>
                  </c:pt>
                  <c:pt idx="57">
                    <c:v>51</c:v>
                  </c:pt>
                  <c:pt idx="58">
                    <c:v>47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IK/008/07                </c:v>
                  </c:pt>
                  <c:pt idx="67">
                    <c:v>78</c:v>
                  </c:pt>
                  <c:pt idx="68">
                    <c:v>75</c:v>
                  </c:pt>
                  <c:pt idx="69">
                    <c:v>0</c:v>
                  </c:pt>
                  <c:pt idx="70">
                    <c:v>0</c:v>
                  </c:pt>
                  <c:pt idx="71">
                    <c:v>103</c:v>
                  </c:pt>
                  <c:pt idx="72">
                    <c:v>55</c:v>
                  </c:pt>
                  <c:pt idx="73">
                    <c:v>84</c:v>
                  </c:pt>
                  <c:pt idx="74">
                    <c:v>0</c:v>
                  </c:pt>
                  <c:pt idx="75">
                    <c:v>69</c:v>
                  </c:pt>
                  <c:pt idx="76">
                    <c:v>0</c:v>
                  </c:pt>
                  <c:pt idx="77">
                    <c:v>14</c:v>
                  </c:pt>
                  <c:pt idx="78">
                    <c:v>74</c:v>
                  </c:pt>
                  <c:pt idx="79">
                    <c:v>0</c:v>
                  </c:pt>
                  <c:pt idx="80">
                    <c:v>102</c:v>
                  </c:pt>
                  <c:pt idx="81">
                    <c:v>0</c:v>
                  </c:pt>
                  <c:pt idx="82">
                    <c:v>78</c:v>
                  </c:pt>
                  <c:pt idx="83">
                    <c:v>0</c:v>
                  </c:pt>
                  <c:pt idx="84">
                    <c:v>78</c:v>
                  </c:pt>
                  <c:pt idx="85">
                    <c:v>54</c:v>
                  </c:pt>
                  <c:pt idx="86">
                    <c:v>19</c:v>
                  </c:pt>
                  <c:pt idx="87">
                    <c:v>50</c:v>
                  </c:pt>
                  <c:pt idx="88">
                    <c:v>38</c:v>
                  </c:pt>
                  <c:pt idx="89">
                    <c:v>36</c:v>
                  </c:pt>
                  <c:pt idx="90">
                    <c:v>63</c:v>
                  </c:pt>
                  <c:pt idx="91">
                    <c:v>630</c:v>
                  </c:pt>
                  <c:pt idx="92">
                    <c:v>0</c:v>
                  </c:pt>
                  <c:pt idx="93">
                    <c:v>59</c:v>
                  </c:pt>
                  <c:pt idx="94">
                    <c:v>700</c:v>
                  </c:pt>
                  <c:pt idx="95">
                    <c:v>0</c:v>
                  </c:pt>
                  <c:pt idx="96">
                    <c:v>46</c:v>
                  </c:pt>
                  <c:pt idx="97">
                    <c:v>0</c:v>
                  </c:pt>
                  <c:pt idx="98">
                    <c:v>22</c:v>
                  </c:pt>
                  <c:pt idx="99">
                    <c:v>59</c:v>
                  </c:pt>
                  <c:pt idx="100">
                    <c:v>101</c:v>
                  </c:pt>
                  <c:pt idx="101">
                    <c:v>710</c:v>
                  </c:pt>
                  <c:pt idx="102">
                    <c:v>0</c:v>
                  </c:pt>
                  <c:pt idx="103">
                    <c:v>73</c:v>
                  </c:pt>
                  <c:pt idx="104">
                    <c:v>750</c:v>
                  </c:pt>
                  <c:pt idx="105">
                    <c:v>0</c:v>
                  </c:pt>
                  <c:pt idx="106">
                    <c:v>44</c:v>
                  </c:pt>
                  <c:pt idx="107">
                    <c:v>79</c:v>
                  </c:pt>
                  <c:pt idx="108">
                    <c:v>0</c:v>
                  </c:pt>
                  <c:pt idx="109">
                    <c:v>80</c:v>
                  </c:pt>
                  <c:pt idx="110">
                    <c:v>0</c:v>
                  </c:pt>
                  <c:pt idx="111">
                    <c:v>48</c:v>
                  </c:pt>
                  <c:pt idx="112">
                    <c:v>28</c:v>
                  </c:pt>
                  <c:pt idx="113">
                    <c:v>59</c:v>
                  </c:pt>
                  <c:pt idx="114">
                    <c:v>46</c:v>
                  </c:pt>
                  <c:pt idx="115">
                    <c:v>754</c:v>
                  </c:pt>
                  <c:pt idx="116">
                    <c:v>0</c:v>
                  </c:pt>
                  <c:pt idx="117">
                    <c:v>82,     92</c:v>
                  </c:pt>
                  <c:pt idx="118">
                    <c:v>0</c:v>
                  </c:pt>
                  <c:pt idx="119">
                    <c:v>32</c:v>
                  </c:pt>
                  <c:pt idx="120">
                    <c:v>33</c:v>
                  </c:pt>
                  <c:pt idx="121">
                    <c:v>801</c:v>
                  </c:pt>
                  <c:pt idx="122">
                    <c:v>0</c:v>
                  </c:pt>
                  <c:pt idx="123">
                    <c:v>34</c:v>
                  </c:pt>
                  <c:pt idx="124">
                    <c:v>87</c:v>
                  </c:pt>
                  <c:pt idx="125">
                    <c:v>0</c:v>
                  </c:pt>
                  <c:pt idx="126">
                    <c:v>63</c:v>
                  </c:pt>
                  <c:pt idx="127">
                    <c:v>84</c:v>
                  </c:pt>
                  <c:pt idx="128">
                    <c:v>84</c:v>
                  </c:pt>
                  <c:pt idx="129">
                    <c:v>74</c:v>
                  </c:pt>
                  <c:pt idx="130">
                    <c:v>74</c:v>
                  </c:pt>
                  <c:pt idx="131">
                    <c:v>59</c:v>
                  </c:pt>
                  <c:pt idx="132">
                    <c:v>97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0</c:v>
                  </c:pt>
                  <c:pt idx="136">
                    <c:v>42</c:v>
                  </c:pt>
                  <c:pt idx="137">
                    <c:v>851</c:v>
                  </c:pt>
                  <c:pt idx="138">
                    <c:v>0</c:v>
                  </c:pt>
                  <c:pt idx="139">
                    <c:v>77</c:v>
                  </c:pt>
                  <c:pt idx="140">
                    <c:v>852</c:v>
                  </c:pt>
                  <c:pt idx="141">
                    <c:v>0</c:v>
                  </c:pt>
                  <c:pt idx="142">
                    <c:v>73</c:v>
                  </c:pt>
                  <c:pt idx="143">
                    <c:v>0</c:v>
                  </c:pt>
                  <c:pt idx="144">
                    <c:v>79</c:v>
                  </c:pt>
                  <c:pt idx="145">
                    <c:v>73, 67</c:v>
                  </c:pt>
                  <c:pt idx="146">
                    <c:v>900</c:v>
                  </c:pt>
                  <c:pt idx="147">
                    <c:v>0</c:v>
                  </c:pt>
                  <c:pt idx="148">
                    <c:v>44</c:v>
                  </c:pt>
                  <c:pt idx="149">
                    <c:v>106</c:v>
                  </c:pt>
                  <c:pt idx="150">
                    <c:v>100</c:v>
                  </c:pt>
                  <c:pt idx="151">
                    <c:v>92</c:v>
                  </c:pt>
                  <c:pt idx="152">
                    <c:v>45*</c:v>
                  </c:pt>
                  <c:pt idx="153">
                    <c:v>0</c:v>
                  </c:pt>
                  <c:pt idx="154">
                    <c:v>107</c:v>
                  </c:pt>
                  <c:pt idx="155">
                    <c:v>47*</c:v>
                  </c:pt>
                  <c:pt idx="156">
                    <c:v>48</c:v>
                  </c:pt>
                  <c:pt idx="157">
                    <c:v>80</c:v>
                  </c:pt>
                  <c:pt idx="158">
                    <c:v>53</c:v>
                  </c:pt>
                  <c:pt idx="159">
                    <c:v>70</c:v>
                  </c:pt>
                  <c:pt idx="160">
                    <c:v>66</c:v>
                  </c:pt>
                  <c:pt idx="161">
                    <c:v>76</c:v>
                  </c:pt>
                  <c:pt idx="162">
                    <c:v>47</c:v>
                  </c:pt>
                  <c:pt idx="163">
                    <c:v>65</c:v>
                  </c:pt>
                  <c:pt idx="164">
                    <c:v>69</c:v>
                  </c:pt>
                  <c:pt idx="165">
                    <c:v>0</c:v>
                  </c:pt>
                  <c:pt idx="166">
                    <c:v>54</c:v>
                  </c:pt>
                  <c:pt idx="167">
                    <c:v>0</c:v>
                  </c:pt>
                  <c:pt idx="168">
                    <c:v>47</c:v>
                  </c:pt>
                  <c:pt idx="169">
                    <c:v>38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83</c:v>
                  </c:pt>
                  <c:pt idx="173">
                    <c:v>85</c:v>
                  </c:pt>
                  <c:pt idx="174">
                    <c:v>76</c:v>
                  </c:pt>
                  <c:pt idx="175">
                    <c:v>42</c:v>
                  </c:pt>
                  <c:pt idx="176">
                    <c:v>0</c:v>
                  </c:pt>
                  <c:pt idx="177">
                    <c:v>63</c:v>
                  </c:pt>
                  <c:pt idx="178">
                    <c:v>0</c:v>
                  </c:pt>
                  <c:pt idx="179">
                    <c:v>51*</c:v>
                  </c:pt>
                  <c:pt idx="180">
                    <c:v>86</c:v>
                  </c:pt>
                  <c:pt idx="181">
                    <c:v>75</c:v>
                  </c:pt>
                  <c:pt idx="182">
                    <c:v>53</c:v>
                  </c:pt>
                  <c:pt idx="183">
                    <c:v>62</c:v>
                  </c:pt>
                  <c:pt idx="184">
                    <c:v>47</c:v>
                  </c:pt>
                  <c:pt idx="185">
                    <c:v>70</c:v>
                  </c:pt>
                  <c:pt idx="186">
                    <c:v>921</c:v>
                  </c:pt>
                  <c:pt idx="187">
                    <c:v>0</c:v>
                  </c:pt>
                  <c:pt idx="188">
                    <c:v>58</c:v>
                  </c:pt>
                  <c:pt idx="189">
                    <c:v>73</c:v>
                  </c:pt>
                  <c:pt idx="190">
                    <c:v>96,55, 45</c:v>
                  </c:pt>
                  <c:pt idx="191">
                    <c:v>78</c:v>
                  </c:pt>
                  <c:pt idx="192">
                    <c:v>71</c:v>
                  </c:pt>
                  <c:pt idx="193">
                    <c:v>59</c:v>
                  </c:pt>
                  <c:pt idx="194">
                    <c:v>67</c:v>
                  </c:pt>
                  <c:pt idx="195">
                    <c:v>65</c:v>
                  </c:pt>
                  <c:pt idx="196">
                    <c:v>47</c:v>
                  </c:pt>
                  <c:pt idx="197">
                    <c:v>0</c:v>
                  </c:pt>
                  <c:pt idx="198">
                    <c:v>55</c:v>
                  </c:pt>
                  <c:pt idx="199">
                    <c:v>926</c:v>
                  </c:pt>
                  <c:pt idx="200">
                    <c:v>0</c:v>
                  </c:pt>
                  <c:pt idx="201">
                    <c:v>60</c:v>
                  </c:pt>
                  <c:pt idx="202">
                    <c:v>72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82</c:v>
                  </c:pt>
                  <c:pt idx="208">
                    <c:v>44</c:v>
                  </c:pt>
                  <c:pt idx="209">
                    <c:v>53</c:v>
                  </c:pt>
                  <c:pt idx="210">
                    <c:v>80</c:v>
                  </c:pt>
                  <c:pt idx="211">
                    <c:v>61</c:v>
                  </c:pt>
                  <c:pt idx="212">
                    <c:v>0</c:v>
                  </c:pt>
                  <c:pt idx="213">
                    <c:v>68</c:v>
                  </c:pt>
                  <c:pt idx="214">
                    <c:v>0</c:v>
                  </c:pt>
                  <c:pt idx="215">
                    <c:v>65</c:v>
                  </c:pt>
                </c:lvl>
                <c:lvl>
                  <c:pt idx="0">
                    <c:v>2</c:v>
                  </c:pt>
                  <c:pt idx="5">
                    <c:v>3</c:v>
                  </c:pt>
                  <c:pt idx="9">
                    <c:v>4</c:v>
                  </c:pt>
                  <c:pt idx="28">
                    <c:v>5</c:v>
                  </c:pt>
                  <c:pt idx="30">
                    <c:v>6</c:v>
                  </c:pt>
                  <c:pt idx="43">
                    <c:v>7</c:v>
                  </c:pt>
                  <c:pt idx="66">
                    <c:v>8</c:v>
                  </c:pt>
                  <c:pt idx="68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3">
                    <c:v>12</c:v>
                  </c:pt>
                  <c:pt idx="75">
                    <c:v>13</c:v>
                  </c:pt>
                  <c:pt idx="78">
                    <c:v> </c:v>
                  </c:pt>
                  <c:pt idx="80">
                    <c:v>15</c:v>
                  </c:pt>
                  <c:pt idx="82">
                    <c:v>16</c:v>
                  </c:pt>
                  <c:pt idx="84">
                    <c:v>17</c:v>
                  </c:pt>
                  <c:pt idx="85">
                    <c:v>18</c:v>
                  </c:pt>
                  <c:pt idx="93">
                    <c:v>20</c:v>
                  </c:pt>
                  <c:pt idx="96">
                    <c:v>21</c:v>
                  </c:pt>
                  <c:pt idx="103">
                    <c:v>23</c:v>
                  </c:pt>
                  <c:pt idx="106">
                    <c:v>24</c:v>
                  </c:pt>
                  <c:pt idx="107">
                    <c:v>25</c:v>
                  </c:pt>
                  <c:pt idx="109">
                    <c:v>26</c:v>
                  </c:pt>
                  <c:pt idx="111">
                    <c:v>27</c:v>
                  </c:pt>
                  <c:pt idx="113">
                    <c:v>29</c:v>
                  </c:pt>
                  <c:pt idx="114">
                    <c:v>30</c:v>
                  </c:pt>
                  <c:pt idx="117">
                    <c:v>31</c:v>
                  </c:pt>
                  <c:pt idx="126">
                    <c:v>35</c:v>
                  </c:pt>
                  <c:pt idx="132">
                    <c:v>36</c:v>
                  </c:pt>
                  <c:pt idx="133">
                    <c:v>37*</c:v>
                  </c:pt>
                  <c:pt idx="134">
                    <c:v>38*</c:v>
                  </c:pt>
                  <c:pt idx="136">
                    <c:v>39</c:v>
                  </c:pt>
                  <c:pt idx="139">
                    <c:v>40</c:v>
                  </c:pt>
                  <c:pt idx="142">
                    <c:v>41</c:v>
                  </c:pt>
                  <c:pt idx="144">
                    <c:v>42</c:v>
                  </c:pt>
                  <c:pt idx="145">
                    <c:v>66</c:v>
                  </c:pt>
                  <c:pt idx="154">
                    <c:v>46</c:v>
                  </c:pt>
                  <c:pt idx="175">
                    <c:v>49</c:v>
                  </c:pt>
                  <c:pt idx="177">
                    <c:v>50</c:v>
                  </c:pt>
                  <c:pt idx="180">
                    <c:v>52</c:v>
                  </c:pt>
                  <c:pt idx="181">
                    <c:v>53</c:v>
                  </c:pt>
                  <c:pt idx="182">
                    <c:v>54</c:v>
                  </c:pt>
                  <c:pt idx="183">
                    <c:v>55</c:v>
                  </c:pt>
                  <c:pt idx="184">
                    <c:v>56</c:v>
                  </c:pt>
                  <c:pt idx="185">
                    <c:v>57</c:v>
                  </c:pt>
                  <c:pt idx="198">
                    <c:v>59</c:v>
                  </c:pt>
                  <c:pt idx="210">
                    <c:v>61</c:v>
                  </c:pt>
                  <c:pt idx="211">
                    <c:v>62</c:v>
                  </c:pt>
                  <c:pt idx="213">
                    <c:v>63</c:v>
                  </c:pt>
                  <c:pt idx="215">
                    <c:v>64</c:v>
                  </c:pt>
                </c:lvl>
              </c:multiLvlStrCache>
            </c:multiLvlStrRef>
          </c:cat>
          <c:val>
            <c:numRef>
              <c:f>Arkusz1!$K$15:$K$231</c:f>
              <c:numCache>
                <c:ptCount val="2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700</c:v>
                </c:pt>
                <c:pt idx="7">
                  <c:v>700</c:v>
                </c:pt>
                <c:pt idx="8">
                  <c:v>0</c:v>
                </c:pt>
                <c:pt idx="9">
                  <c:v>0</c:v>
                </c:pt>
                <c:pt idx="10">
                  <c:v>9702</c:v>
                </c:pt>
                <c:pt idx="11">
                  <c:v>4000</c:v>
                </c:pt>
                <c:pt idx="12">
                  <c:v>2000</c:v>
                </c:pt>
                <c:pt idx="13">
                  <c:v>0</c:v>
                </c:pt>
                <c:pt idx="14">
                  <c:v>500</c:v>
                </c:pt>
                <c:pt idx="15">
                  <c:v>0</c:v>
                </c:pt>
                <c:pt idx="16">
                  <c:v>102</c:v>
                </c:pt>
                <c:pt idx="17">
                  <c:v>0</c:v>
                </c:pt>
                <c:pt idx="18">
                  <c:v>500</c:v>
                </c:pt>
                <c:pt idx="19">
                  <c:v>0</c:v>
                </c:pt>
                <c:pt idx="20">
                  <c:v>1500</c:v>
                </c:pt>
                <c:pt idx="21">
                  <c:v>0</c:v>
                </c:pt>
                <c:pt idx="22">
                  <c:v>200</c:v>
                </c:pt>
                <c:pt idx="23">
                  <c:v>300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1930</c:v>
                </c:pt>
                <c:pt idx="32">
                  <c:v>300</c:v>
                </c:pt>
                <c:pt idx="33">
                  <c:v>300</c:v>
                </c:pt>
                <c:pt idx="34">
                  <c:v>0</c:v>
                </c:pt>
                <c:pt idx="35">
                  <c:v>1000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130</c:v>
                </c:pt>
                <c:pt idx="42">
                  <c:v>0</c:v>
                </c:pt>
                <c:pt idx="43">
                  <c:v>200</c:v>
                </c:pt>
                <c:pt idx="44">
                  <c:v>9500</c:v>
                </c:pt>
                <c:pt idx="45">
                  <c:v>1000</c:v>
                </c:pt>
                <c:pt idx="46">
                  <c:v>0</c:v>
                </c:pt>
                <c:pt idx="47">
                  <c:v>1200</c:v>
                </c:pt>
                <c:pt idx="48">
                  <c:v>500</c:v>
                </c:pt>
                <c:pt idx="49">
                  <c:v>0</c:v>
                </c:pt>
                <c:pt idx="50">
                  <c:v>0</c:v>
                </c:pt>
                <c:pt idx="51">
                  <c:v>500</c:v>
                </c:pt>
                <c:pt idx="52">
                  <c:v>1300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4000</c:v>
                </c:pt>
                <c:pt idx="58">
                  <c:v>0</c:v>
                </c:pt>
                <c:pt idx="59">
                  <c:v>0</c:v>
                </c:pt>
                <c:pt idx="60">
                  <c:v>1000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22798</c:v>
                </c:pt>
                <c:pt idx="70">
                  <c:v>798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6">
                  <c:v>500</c:v>
                </c:pt>
                <c:pt idx="78">
                  <c:v>200</c:v>
                </c:pt>
                <c:pt idx="79">
                  <c:v>200</c:v>
                </c:pt>
                <c:pt idx="81">
                  <c:v>0</c:v>
                </c:pt>
                <c:pt idx="83">
                  <c:v>7000</c:v>
                </c:pt>
                <c:pt idx="85">
                  <c:v>1400</c:v>
                </c:pt>
                <c:pt idx="86">
                  <c:v>300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4">
                  <c:v>0</c:v>
                </c:pt>
                <c:pt idx="95">
                  <c:v>6000</c:v>
                </c:pt>
                <c:pt idx="97">
                  <c:v>0</c:v>
                </c:pt>
                <c:pt idx="99">
                  <c:v>6000</c:v>
                </c:pt>
                <c:pt idx="100">
                  <c:v>6000</c:v>
                </c:pt>
                <c:pt idx="101">
                  <c:v>0</c:v>
                </c:pt>
                <c:pt idx="102">
                  <c:v>800</c:v>
                </c:pt>
                <c:pt idx="104">
                  <c:v>800</c:v>
                </c:pt>
                <c:pt idx="105">
                  <c:v>1240</c:v>
                </c:pt>
                <c:pt idx="107">
                  <c:v>0</c:v>
                </c:pt>
                <c:pt idx="108">
                  <c:v>0</c:v>
                </c:pt>
                <c:pt idx="110">
                  <c:v>800</c:v>
                </c:pt>
                <c:pt idx="112">
                  <c:v>50</c:v>
                </c:pt>
                <c:pt idx="113">
                  <c:v>200</c:v>
                </c:pt>
                <c:pt idx="114">
                  <c:v>50</c:v>
                </c:pt>
                <c:pt idx="115">
                  <c:v>50</c:v>
                </c:pt>
                <c:pt idx="116">
                  <c:v>2000</c:v>
                </c:pt>
                <c:pt idx="118">
                  <c:v>2000</c:v>
                </c:pt>
                <c:pt idx="120">
                  <c:v>0</c:v>
                </c:pt>
                <c:pt idx="121">
                  <c:v>0</c:v>
                </c:pt>
                <c:pt idx="122">
                  <c:v>17560</c:v>
                </c:pt>
                <c:pt idx="124">
                  <c:v>1500</c:v>
                </c:pt>
                <c:pt idx="125">
                  <c:v>1500</c:v>
                </c:pt>
                <c:pt idx="126">
                  <c:v>0</c:v>
                </c:pt>
                <c:pt idx="127">
                  <c:v>4195</c:v>
                </c:pt>
                <c:pt idx="128">
                  <c:v>2700</c:v>
                </c:pt>
                <c:pt idx="129">
                  <c:v>0</c:v>
                </c:pt>
                <c:pt idx="130">
                  <c:v>0</c:v>
                </c:pt>
                <c:pt idx="131">
                  <c:v>1495</c:v>
                </c:pt>
                <c:pt idx="132">
                  <c:v>0</c:v>
                </c:pt>
                <c:pt idx="133">
                  <c:v>250</c:v>
                </c:pt>
                <c:pt idx="134">
                  <c:v>0</c:v>
                </c:pt>
                <c:pt idx="135">
                  <c:v>11415</c:v>
                </c:pt>
                <c:pt idx="137">
                  <c:v>200</c:v>
                </c:pt>
                <c:pt idx="138">
                  <c:v>0</c:v>
                </c:pt>
                <c:pt idx="140">
                  <c:v>0</c:v>
                </c:pt>
                <c:pt idx="141">
                  <c:v>80</c:v>
                </c:pt>
                <c:pt idx="143">
                  <c:v>0</c:v>
                </c:pt>
                <c:pt idx="145">
                  <c:v>50</c:v>
                </c:pt>
                <c:pt idx="146">
                  <c:v>30</c:v>
                </c:pt>
                <c:pt idx="147">
                  <c:v>22260</c:v>
                </c:pt>
                <c:pt idx="149">
                  <c:v>11000</c:v>
                </c:pt>
                <c:pt idx="150">
                  <c:v>8000</c:v>
                </c:pt>
                <c:pt idx="151">
                  <c:v>0</c:v>
                </c:pt>
                <c:pt idx="152">
                  <c:v>3000</c:v>
                </c:pt>
                <c:pt idx="153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7460</c:v>
                </c:pt>
                <c:pt idx="158">
                  <c:v>0</c:v>
                </c:pt>
                <c:pt idx="159">
                  <c:v>2360</c:v>
                </c:pt>
                <c:pt idx="160">
                  <c:v>500</c:v>
                </c:pt>
                <c:pt idx="161">
                  <c:v>0</c:v>
                </c:pt>
                <c:pt idx="162">
                  <c:v>500</c:v>
                </c:pt>
                <c:pt idx="163">
                  <c:v>500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300</c:v>
                </c:pt>
                <c:pt idx="169">
                  <c:v>300</c:v>
                </c:pt>
                <c:pt idx="170">
                  <c:v>0</c:v>
                </c:pt>
                <c:pt idx="171">
                  <c:v>2500</c:v>
                </c:pt>
                <c:pt idx="172">
                  <c:v>500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2000</c:v>
                </c:pt>
                <c:pt idx="178">
                  <c:v>500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100</c:v>
                </c:pt>
                <c:pt idx="184">
                  <c:v>200</c:v>
                </c:pt>
                <c:pt idx="185">
                  <c:v>0</c:v>
                </c:pt>
                <c:pt idx="186">
                  <c:v>1000</c:v>
                </c:pt>
                <c:pt idx="187">
                  <c:v>12300</c:v>
                </c:pt>
                <c:pt idx="189">
                  <c:v>12300</c:v>
                </c:pt>
                <c:pt idx="190">
                  <c:v>300</c:v>
                </c:pt>
                <c:pt idx="191">
                  <c:v>0</c:v>
                </c:pt>
                <c:pt idx="192">
                  <c:v>12000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9">
                  <c:v>0</c:v>
                </c:pt>
                <c:pt idx="200">
                  <c:v>8176.7</c:v>
                </c:pt>
                <c:pt idx="202">
                  <c:v>500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500</c:v>
                </c:pt>
                <c:pt idx="211">
                  <c:v>7676.7</c:v>
                </c:pt>
                <c:pt idx="212">
                  <c:v>0</c:v>
                </c:pt>
                <c:pt idx="214">
                  <c:v>0</c:v>
                </c:pt>
                <c:pt idx="216">
                  <c:v>0</c:v>
                </c:pt>
              </c:numCache>
            </c:numRef>
          </c:val>
        </c:ser>
        <c:ser>
          <c:idx val="9"/>
          <c:order val="9"/>
          <c:tx>
            <c:strRef>
              <c:f>Arkusz1!$L$14</c:f>
              <c:strCache>
                <c:ptCount val="1"/>
                <c:pt idx="0">
                  <c:v>93 593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Arkusz1!$A$15:$B$231</c:f>
              <c:multiLvlStrCache>
                <c:ptCount val="216"/>
                <c:lvl>
                  <c:pt idx="0">
                    <c:v>IK/001/07   </c:v>
                  </c:pt>
                  <c:pt idx="1">
                    <c:v>52</c:v>
                  </c:pt>
                  <c:pt idx="2">
                    <c:v>0</c:v>
                  </c:pt>
                  <c:pt idx="3">
                    <c:v>64</c:v>
                  </c:pt>
                  <c:pt idx="4">
                    <c:v>46</c:v>
                  </c:pt>
                  <c:pt idx="5">
                    <c:v>IK/002/05   </c:v>
                  </c:pt>
                  <c:pt idx="6">
                    <c:v>88</c:v>
                  </c:pt>
                  <c:pt idx="7">
                    <c:v>108</c:v>
                  </c:pt>
                  <c:pt idx="8">
                    <c:v>0</c:v>
                  </c:pt>
                  <c:pt idx="9">
                    <c:v>IK/004/07    </c:v>
                  </c:pt>
                  <c:pt idx="10">
                    <c:v>72</c:v>
                  </c:pt>
                  <c:pt idx="11">
                    <c:v>0</c:v>
                  </c:pt>
                  <c:pt idx="12">
                    <c:v>80</c:v>
                  </c:pt>
                  <c:pt idx="13">
                    <c:v>85</c:v>
                  </c:pt>
                  <c:pt idx="14">
                    <c:v>64</c:v>
                  </c:pt>
                  <c:pt idx="15">
                    <c:v>70</c:v>
                  </c:pt>
                  <c:pt idx="16">
                    <c:v>0</c:v>
                  </c:pt>
                  <c:pt idx="17">
                    <c:v>0</c:v>
                  </c:pt>
                  <c:pt idx="18">
                    <c:v>87</c:v>
                  </c:pt>
                  <c:pt idx="19">
                    <c:v>74</c:v>
                  </c:pt>
                  <c:pt idx="20">
                    <c:v>73</c:v>
                  </c:pt>
                  <c:pt idx="21">
                    <c:v>73</c:v>
                  </c:pt>
                  <c:pt idx="22">
                    <c:v>35</c:v>
                  </c:pt>
                  <c:pt idx="23">
                    <c:v>0</c:v>
                  </c:pt>
                  <c:pt idx="24">
                    <c:v>37</c:v>
                  </c:pt>
                  <c:pt idx="25">
                    <c:v>0</c:v>
                  </c:pt>
                  <c:pt idx="26">
                    <c:v>60</c:v>
                  </c:pt>
                  <c:pt idx="27">
                    <c:v>0</c:v>
                  </c:pt>
                  <c:pt idx="28">
                    <c:v>IK/005/07              </c:v>
                  </c:pt>
                  <c:pt idx="29">
                    <c:v>88</c:v>
                  </c:pt>
                  <c:pt idx="30">
                    <c:v>IK/006/07              </c:v>
                  </c:pt>
                  <c:pt idx="31">
                    <c:v>63</c:v>
                  </c:pt>
                  <c:pt idx="32">
                    <c:v>77</c:v>
                  </c:pt>
                  <c:pt idx="33">
                    <c:v>63</c:v>
                  </c:pt>
                  <c:pt idx="34">
                    <c:v>81</c:v>
                  </c:pt>
                  <c:pt idx="35">
                    <c:v>55</c:v>
                  </c:pt>
                  <c:pt idx="36">
                    <c:v>55</c:v>
                  </c:pt>
                  <c:pt idx="37">
                    <c:v>41</c:v>
                  </c:pt>
                  <c:pt idx="38">
                    <c:v>53</c:v>
                  </c:pt>
                  <c:pt idx="39">
                    <c:v>79</c:v>
                  </c:pt>
                  <c:pt idx="40">
                    <c:v>49</c:v>
                  </c:pt>
                  <c:pt idx="41">
                    <c:v>45</c:v>
                  </c:pt>
                  <c:pt idx="42">
                    <c:v>0</c:v>
                  </c:pt>
                  <c:pt idx="43">
                    <c:v>IK/007/07       </c:v>
                  </c:pt>
                  <c:pt idx="44">
                    <c:v>0</c:v>
                  </c:pt>
                  <c:pt idx="45">
                    <c:v>53</c:v>
                  </c:pt>
                  <c:pt idx="46">
                    <c:v>76</c:v>
                  </c:pt>
                  <c:pt idx="47">
                    <c:v>65</c:v>
                  </c:pt>
                  <c:pt idx="48">
                    <c:v>76</c:v>
                  </c:pt>
                  <c:pt idx="49">
                    <c:v>41</c:v>
                  </c:pt>
                  <c:pt idx="50">
                    <c:v>55</c:v>
                  </c:pt>
                  <c:pt idx="51">
                    <c:v>47</c:v>
                  </c:pt>
                  <c:pt idx="52">
                    <c:v>0</c:v>
                  </c:pt>
                  <c:pt idx="53">
                    <c:v>0</c:v>
                  </c:pt>
                  <c:pt idx="54">
                    <c:v>49</c:v>
                  </c:pt>
                  <c:pt idx="55">
                    <c:v>47</c:v>
                  </c:pt>
                  <c:pt idx="56">
                    <c:v>0</c:v>
                  </c:pt>
                  <c:pt idx="57">
                    <c:v>51</c:v>
                  </c:pt>
                  <c:pt idx="58">
                    <c:v>47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IK/008/07                </c:v>
                  </c:pt>
                  <c:pt idx="67">
                    <c:v>78</c:v>
                  </c:pt>
                  <c:pt idx="68">
                    <c:v>75</c:v>
                  </c:pt>
                  <c:pt idx="69">
                    <c:v>0</c:v>
                  </c:pt>
                  <c:pt idx="70">
                    <c:v>0</c:v>
                  </c:pt>
                  <c:pt idx="71">
                    <c:v>103</c:v>
                  </c:pt>
                  <c:pt idx="72">
                    <c:v>55</c:v>
                  </c:pt>
                  <c:pt idx="73">
                    <c:v>84</c:v>
                  </c:pt>
                  <c:pt idx="74">
                    <c:v>0</c:v>
                  </c:pt>
                  <c:pt idx="75">
                    <c:v>69</c:v>
                  </c:pt>
                  <c:pt idx="76">
                    <c:v>0</c:v>
                  </c:pt>
                  <c:pt idx="77">
                    <c:v>14</c:v>
                  </c:pt>
                  <c:pt idx="78">
                    <c:v>74</c:v>
                  </c:pt>
                  <c:pt idx="79">
                    <c:v>0</c:v>
                  </c:pt>
                  <c:pt idx="80">
                    <c:v>102</c:v>
                  </c:pt>
                  <c:pt idx="81">
                    <c:v>0</c:v>
                  </c:pt>
                  <c:pt idx="82">
                    <c:v>78</c:v>
                  </c:pt>
                  <c:pt idx="83">
                    <c:v>0</c:v>
                  </c:pt>
                  <c:pt idx="84">
                    <c:v>78</c:v>
                  </c:pt>
                  <c:pt idx="85">
                    <c:v>54</c:v>
                  </c:pt>
                  <c:pt idx="86">
                    <c:v>19</c:v>
                  </c:pt>
                  <c:pt idx="87">
                    <c:v>50</c:v>
                  </c:pt>
                  <c:pt idx="88">
                    <c:v>38</c:v>
                  </c:pt>
                  <c:pt idx="89">
                    <c:v>36</c:v>
                  </c:pt>
                  <c:pt idx="90">
                    <c:v>63</c:v>
                  </c:pt>
                  <c:pt idx="91">
                    <c:v>630</c:v>
                  </c:pt>
                  <c:pt idx="92">
                    <c:v>0</c:v>
                  </c:pt>
                  <c:pt idx="93">
                    <c:v>59</c:v>
                  </c:pt>
                  <c:pt idx="94">
                    <c:v>700</c:v>
                  </c:pt>
                  <c:pt idx="95">
                    <c:v>0</c:v>
                  </c:pt>
                  <c:pt idx="96">
                    <c:v>46</c:v>
                  </c:pt>
                  <c:pt idx="97">
                    <c:v>0</c:v>
                  </c:pt>
                  <c:pt idx="98">
                    <c:v>22</c:v>
                  </c:pt>
                  <c:pt idx="99">
                    <c:v>59</c:v>
                  </c:pt>
                  <c:pt idx="100">
                    <c:v>101</c:v>
                  </c:pt>
                  <c:pt idx="101">
                    <c:v>710</c:v>
                  </c:pt>
                  <c:pt idx="102">
                    <c:v>0</c:v>
                  </c:pt>
                  <c:pt idx="103">
                    <c:v>73</c:v>
                  </c:pt>
                  <c:pt idx="104">
                    <c:v>750</c:v>
                  </c:pt>
                  <c:pt idx="105">
                    <c:v>0</c:v>
                  </c:pt>
                  <c:pt idx="106">
                    <c:v>44</c:v>
                  </c:pt>
                  <c:pt idx="107">
                    <c:v>79</c:v>
                  </c:pt>
                  <c:pt idx="108">
                    <c:v>0</c:v>
                  </c:pt>
                  <c:pt idx="109">
                    <c:v>80</c:v>
                  </c:pt>
                  <c:pt idx="110">
                    <c:v>0</c:v>
                  </c:pt>
                  <c:pt idx="111">
                    <c:v>48</c:v>
                  </c:pt>
                  <c:pt idx="112">
                    <c:v>28</c:v>
                  </c:pt>
                  <c:pt idx="113">
                    <c:v>59</c:v>
                  </c:pt>
                  <c:pt idx="114">
                    <c:v>46</c:v>
                  </c:pt>
                  <c:pt idx="115">
                    <c:v>754</c:v>
                  </c:pt>
                  <c:pt idx="116">
                    <c:v>0</c:v>
                  </c:pt>
                  <c:pt idx="117">
                    <c:v>82,     92</c:v>
                  </c:pt>
                  <c:pt idx="118">
                    <c:v>0</c:v>
                  </c:pt>
                  <c:pt idx="119">
                    <c:v>32</c:v>
                  </c:pt>
                  <c:pt idx="120">
                    <c:v>33</c:v>
                  </c:pt>
                  <c:pt idx="121">
                    <c:v>801</c:v>
                  </c:pt>
                  <c:pt idx="122">
                    <c:v>0</c:v>
                  </c:pt>
                  <c:pt idx="123">
                    <c:v>34</c:v>
                  </c:pt>
                  <c:pt idx="124">
                    <c:v>87</c:v>
                  </c:pt>
                  <c:pt idx="125">
                    <c:v>0</c:v>
                  </c:pt>
                  <c:pt idx="126">
                    <c:v>63</c:v>
                  </c:pt>
                  <c:pt idx="127">
                    <c:v>84</c:v>
                  </c:pt>
                  <c:pt idx="128">
                    <c:v>84</c:v>
                  </c:pt>
                  <c:pt idx="129">
                    <c:v>74</c:v>
                  </c:pt>
                  <c:pt idx="130">
                    <c:v>74</c:v>
                  </c:pt>
                  <c:pt idx="131">
                    <c:v>59</c:v>
                  </c:pt>
                  <c:pt idx="132">
                    <c:v>97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0</c:v>
                  </c:pt>
                  <c:pt idx="136">
                    <c:v>42</c:v>
                  </c:pt>
                  <c:pt idx="137">
                    <c:v>851</c:v>
                  </c:pt>
                  <c:pt idx="138">
                    <c:v>0</c:v>
                  </c:pt>
                  <c:pt idx="139">
                    <c:v>77</c:v>
                  </c:pt>
                  <c:pt idx="140">
                    <c:v>852</c:v>
                  </c:pt>
                  <c:pt idx="141">
                    <c:v>0</c:v>
                  </c:pt>
                  <c:pt idx="142">
                    <c:v>73</c:v>
                  </c:pt>
                  <c:pt idx="143">
                    <c:v>0</c:v>
                  </c:pt>
                  <c:pt idx="144">
                    <c:v>79</c:v>
                  </c:pt>
                  <c:pt idx="145">
                    <c:v>73, 67</c:v>
                  </c:pt>
                  <c:pt idx="146">
                    <c:v>900</c:v>
                  </c:pt>
                  <c:pt idx="147">
                    <c:v>0</c:v>
                  </c:pt>
                  <c:pt idx="148">
                    <c:v>44</c:v>
                  </c:pt>
                  <c:pt idx="149">
                    <c:v>106</c:v>
                  </c:pt>
                  <c:pt idx="150">
                    <c:v>100</c:v>
                  </c:pt>
                  <c:pt idx="151">
                    <c:v>92</c:v>
                  </c:pt>
                  <c:pt idx="152">
                    <c:v>45*</c:v>
                  </c:pt>
                  <c:pt idx="153">
                    <c:v>0</c:v>
                  </c:pt>
                  <c:pt idx="154">
                    <c:v>107</c:v>
                  </c:pt>
                  <c:pt idx="155">
                    <c:v>47*</c:v>
                  </c:pt>
                  <c:pt idx="156">
                    <c:v>48</c:v>
                  </c:pt>
                  <c:pt idx="157">
                    <c:v>80</c:v>
                  </c:pt>
                  <c:pt idx="158">
                    <c:v>53</c:v>
                  </c:pt>
                  <c:pt idx="159">
                    <c:v>70</c:v>
                  </c:pt>
                  <c:pt idx="160">
                    <c:v>66</c:v>
                  </c:pt>
                  <c:pt idx="161">
                    <c:v>76</c:v>
                  </c:pt>
                  <c:pt idx="162">
                    <c:v>47</c:v>
                  </c:pt>
                  <c:pt idx="163">
                    <c:v>65</c:v>
                  </c:pt>
                  <c:pt idx="164">
                    <c:v>69</c:v>
                  </c:pt>
                  <c:pt idx="165">
                    <c:v>0</c:v>
                  </c:pt>
                  <c:pt idx="166">
                    <c:v>54</c:v>
                  </c:pt>
                  <c:pt idx="167">
                    <c:v>0</c:v>
                  </c:pt>
                  <c:pt idx="168">
                    <c:v>47</c:v>
                  </c:pt>
                  <c:pt idx="169">
                    <c:v>38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83</c:v>
                  </c:pt>
                  <c:pt idx="173">
                    <c:v>85</c:v>
                  </c:pt>
                  <c:pt idx="174">
                    <c:v>76</c:v>
                  </c:pt>
                  <c:pt idx="175">
                    <c:v>42</c:v>
                  </c:pt>
                  <c:pt idx="176">
                    <c:v>0</c:v>
                  </c:pt>
                  <c:pt idx="177">
                    <c:v>63</c:v>
                  </c:pt>
                  <c:pt idx="178">
                    <c:v>0</c:v>
                  </c:pt>
                  <c:pt idx="179">
                    <c:v>51*</c:v>
                  </c:pt>
                  <c:pt idx="180">
                    <c:v>86</c:v>
                  </c:pt>
                  <c:pt idx="181">
                    <c:v>75</c:v>
                  </c:pt>
                  <c:pt idx="182">
                    <c:v>53</c:v>
                  </c:pt>
                  <c:pt idx="183">
                    <c:v>62</c:v>
                  </c:pt>
                  <c:pt idx="184">
                    <c:v>47</c:v>
                  </c:pt>
                  <c:pt idx="185">
                    <c:v>70</c:v>
                  </c:pt>
                  <c:pt idx="186">
                    <c:v>921</c:v>
                  </c:pt>
                  <c:pt idx="187">
                    <c:v>0</c:v>
                  </c:pt>
                  <c:pt idx="188">
                    <c:v>58</c:v>
                  </c:pt>
                  <c:pt idx="189">
                    <c:v>73</c:v>
                  </c:pt>
                  <c:pt idx="190">
                    <c:v>96,55, 45</c:v>
                  </c:pt>
                  <c:pt idx="191">
                    <c:v>78</c:v>
                  </c:pt>
                  <c:pt idx="192">
                    <c:v>71</c:v>
                  </c:pt>
                  <c:pt idx="193">
                    <c:v>59</c:v>
                  </c:pt>
                  <c:pt idx="194">
                    <c:v>67</c:v>
                  </c:pt>
                  <c:pt idx="195">
                    <c:v>65</c:v>
                  </c:pt>
                  <c:pt idx="196">
                    <c:v>47</c:v>
                  </c:pt>
                  <c:pt idx="197">
                    <c:v>0</c:v>
                  </c:pt>
                  <c:pt idx="198">
                    <c:v>55</c:v>
                  </c:pt>
                  <c:pt idx="199">
                    <c:v>926</c:v>
                  </c:pt>
                  <c:pt idx="200">
                    <c:v>0</c:v>
                  </c:pt>
                  <c:pt idx="201">
                    <c:v>60</c:v>
                  </c:pt>
                  <c:pt idx="202">
                    <c:v>72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82</c:v>
                  </c:pt>
                  <c:pt idx="208">
                    <c:v>44</c:v>
                  </c:pt>
                  <c:pt idx="209">
                    <c:v>53</c:v>
                  </c:pt>
                  <c:pt idx="210">
                    <c:v>80</c:v>
                  </c:pt>
                  <c:pt idx="211">
                    <c:v>61</c:v>
                  </c:pt>
                  <c:pt idx="212">
                    <c:v>0</c:v>
                  </c:pt>
                  <c:pt idx="213">
                    <c:v>68</c:v>
                  </c:pt>
                  <c:pt idx="214">
                    <c:v>0</c:v>
                  </c:pt>
                  <c:pt idx="215">
                    <c:v>65</c:v>
                  </c:pt>
                </c:lvl>
                <c:lvl>
                  <c:pt idx="0">
                    <c:v>2</c:v>
                  </c:pt>
                  <c:pt idx="5">
                    <c:v>3</c:v>
                  </c:pt>
                  <c:pt idx="9">
                    <c:v>4</c:v>
                  </c:pt>
                  <c:pt idx="28">
                    <c:v>5</c:v>
                  </c:pt>
                  <c:pt idx="30">
                    <c:v>6</c:v>
                  </c:pt>
                  <c:pt idx="43">
                    <c:v>7</c:v>
                  </c:pt>
                  <c:pt idx="66">
                    <c:v>8</c:v>
                  </c:pt>
                  <c:pt idx="68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3">
                    <c:v>12</c:v>
                  </c:pt>
                  <c:pt idx="75">
                    <c:v>13</c:v>
                  </c:pt>
                  <c:pt idx="78">
                    <c:v> </c:v>
                  </c:pt>
                  <c:pt idx="80">
                    <c:v>15</c:v>
                  </c:pt>
                  <c:pt idx="82">
                    <c:v>16</c:v>
                  </c:pt>
                  <c:pt idx="84">
                    <c:v>17</c:v>
                  </c:pt>
                  <c:pt idx="85">
                    <c:v>18</c:v>
                  </c:pt>
                  <c:pt idx="93">
                    <c:v>20</c:v>
                  </c:pt>
                  <c:pt idx="96">
                    <c:v>21</c:v>
                  </c:pt>
                  <c:pt idx="103">
                    <c:v>23</c:v>
                  </c:pt>
                  <c:pt idx="106">
                    <c:v>24</c:v>
                  </c:pt>
                  <c:pt idx="107">
                    <c:v>25</c:v>
                  </c:pt>
                  <c:pt idx="109">
                    <c:v>26</c:v>
                  </c:pt>
                  <c:pt idx="111">
                    <c:v>27</c:v>
                  </c:pt>
                  <c:pt idx="113">
                    <c:v>29</c:v>
                  </c:pt>
                  <c:pt idx="114">
                    <c:v>30</c:v>
                  </c:pt>
                  <c:pt idx="117">
                    <c:v>31</c:v>
                  </c:pt>
                  <c:pt idx="126">
                    <c:v>35</c:v>
                  </c:pt>
                  <c:pt idx="132">
                    <c:v>36</c:v>
                  </c:pt>
                  <c:pt idx="133">
                    <c:v>37*</c:v>
                  </c:pt>
                  <c:pt idx="134">
                    <c:v>38*</c:v>
                  </c:pt>
                  <c:pt idx="136">
                    <c:v>39</c:v>
                  </c:pt>
                  <c:pt idx="139">
                    <c:v>40</c:v>
                  </c:pt>
                  <c:pt idx="142">
                    <c:v>41</c:v>
                  </c:pt>
                  <c:pt idx="144">
                    <c:v>42</c:v>
                  </c:pt>
                  <c:pt idx="145">
                    <c:v>66</c:v>
                  </c:pt>
                  <c:pt idx="154">
                    <c:v>46</c:v>
                  </c:pt>
                  <c:pt idx="175">
                    <c:v>49</c:v>
                  </c:pt>
                  <c:pt idx="177">
                    <c:v>50</c:v>
                  </c:pt>
                  <c:pt idx="180">
                    <c:v>52</c:v>
                  </c:pt>
                  <c:pt idx="181">
                    <c:v>53</c:v>
                  </c:pt>
                  <c:pt idx="182">
                    <c:v>54</c:v>
                  </c:pt>
                  <c:pt idx="183">
                    <c:v>55</c:v>
                  </c:pt>
                  <c:pt idx="184">
                    <c:v>56</c:v>
                  </c:pt>
                  <c:pt idx="185">
                    <c:v>57</c:v>
                  </c:pt>
                  <c:pt idx="198">
                    <c:v>59</c:v>
                  </c:pt>
                  <c:pt idx="210">
                    <c:v>61</c:v>
                  </c:pt>
                  <c:pt idx="211">
                    <c:v>62</c:v>
                  </c:pt>
                  <c:pt idx="213">
                    <c:v>63</c:v>
                  </c:pt>
                  <c:pt idx="215">
                    <c:v>64</c:v>
                  </c:pt>
                </c:lvl>
              </c:multiLvlStrCache>
            </c:multiLvlStrRef>
          </c:cat>
          <c:val>
            <c:numRef>
              <c:f>Arkusz1!$L$15:$L$231</c:f>
              <c:numCache>
                <c:ptCount val="217"/>
                <c:pt idx="1">
                  <c:v>4440</c:v>
                </c:pt>
                <c:pt idx="2">
                  <c:v>0</c:v>
                </c:pt>
                <c:pt idx="3">
                  <c:v>4440</c:v>
                </c:pt>
                <c:pt idx="4">
                  <c:v>0</c:v>
                </c:pt>
                <c:pt idx="5">
                  <c:v>0</c:v>
                </c:pt>
                <c:pt idx="6">
                  <c:v>5900</c:v>
                </c:pt>
                <c:pt idx="7">
                  <c:v>5900</c:v>
                </c:pt>
                <c:pt idx="8">
                  <c:v>0</c:v>
                </c:pt>
                <c:pt idx="9">
                  <c:v>0</c:v>
                </c:pt>
                <c:pt idx="10">
                  <c:v>14550</c:v>
                </c:pt>
                <c:pt idx="11">
                  <c:v>5000</c:v>
                </c:pt>
                <c:pt idx="12">
                  <c:v>2000</c:v>
                </c:pt>
                <c:pt idx="13">
                  <c:v>0</c:v>
                </c:pt>
                <c:pt idx="14">
                  <c:v>2000</c:v>
                </c:pt>
                <c:pt idx="15">
                  <c:v>1000</c:v>
                </c:pt>
                <c:pt idx="16">
                  <c:v>1000</c:v>
                </c:pt>
                <c:pt idx="17">
                  <c:v>300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250</c:v>
                </c:pt>
                <c:pt idx="22">
                  <c:v>500</c:v>
                </c:pt>
                <c:pt idx="23">
                  <c:v>0</c:v>
                </c:pt>
                <c:pt idx="24">
                  <c:v>500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2000</c:v>
                </c:pt>
                <c:pt idx="29">
                  <c:v>0</c:v>
                </c:pt>
                <c:pt idx="30">
                  <c:v>0</c:v>
                </c:pt>
                <c:pt idx="31">
                  <c:v>6280</c:v>
                </c:pt>
                <c:pt idx="32">
                  <c:v>800</c:v>
                </c:pt>
                <c:pt idx="33">
                  <c:v>880</c:v>
                </c:pt>
                <c:pt idx="34">
                  <c:v>500</c:v>
                </c:pt>
                <c:pt idx="35">
                  <c:v>2000</c:v>
                </c:pt>
                <c:pt idx="36">
                  <c:v>600</c:v>
                </c:pt>
                <c:pt idx="37">
                  <c:v>0</c:v>
                </c:pt>
                <c:pt idx="38">
                  <c:v>0</c:v>
                </c:pt>
                <c:pt idx="39">
                  <c:v>500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1000</c:v>
                </c:pt>
                <c:pt idx="44">
                  <c:v>13800</c:v>
                </c:pt>
                <c:pt idx="45">
                  <c:v>2000</c:v>
                </c:pt>
                <c:pt idx="46">
                  <c:v>0</c:v>
                </c:pt>
                <c:pt idx="47">
                  <c:v>500</c:v>
                </c:pt>
                <c:pt idx="48">
                  <c:v>500</c:v>
                </c:pt>
                <c:pt idx="49">
                  <c:v>0</c:v>
                </c:pt>
                <c:pt idx="50">
                  <c:v>1000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900</c:v>
                </c:pt>
                <c:pt idx="58">
                  <c:v>0</c:v>
                </c:pt>
                <c:pt idx="59">
                  <c:v>0</c:v>
                </c:pt>
                <c:pt idx="60">
                  <c:v>2800</c:v>
                </c:pt>
                <c:pt idx="61">
                  <c:v>1000</c:v>
                </c:pt>
                <c:pt idx="62">
                  <c:v>0</c:v>
                </c:pt>
                <c:pt idx="63">
                  <c:v>1000</c:v>
                </c:pt>
                <c:pt idx="64">
                  <c:v>2300</c:v>
                </c:pt>
                <c:pt idx="65">
                  <c:v>1800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20773</c:v>
                </c:pt>
                <c:pt idx="70">
                  <c:v>10773</c:v>
                </c:pt>
                <c:pt idx="72">
                  <c:v>15000</c:v>
                </c:pt>
                <c:pt idx="73">
                  <c:v>500</c:v>
                </c:pt>
                <c:pt idx="74">
                  <c:v>0</c:v>
                </c:pt>
                <c:pt idx="76">
                  <c:v>1000</c:v>
                </c:pt>
                <c:pt idx="78">
                  <c:v>500</c:v>
                </c:pt>
                <c:pt idx="79">
                  <c:v>500</c:v>
                </c:pt>
                <c:pt idx="81">
                  <c:v>100</c:v>
                </c:pt>
                <c:pt idx="83">
                  <c:v>5000</c:v>
                </c:pt>
                <c:pt idx="85">
                  <c:v>5000</c:v>
                </c:pt>
                <c:pt idx="86">
                  <c:v>750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200</c:v>
                </c:pt>
                <c:pt idx="94">
                  <c:v>200</c:v>
                </c:pt>
                <c:pt idx="95">
                  <c:v>26653</c:v>
                </c:pt>
                <c:pt idx="97">
                  <c:v>0</c:v>
                </c:pt>
                <c:pt idx="99">
                  <c:v>26653</c:v>
                </c:pt>
                <c:pt idx="100">
                  <c:v>6000</c:v>
                </c:pt>
                <c:pt idx="101">
                  <c:v>20653</c:v>
                </c:pt>
                <c:pt idx="102">
                  <c:v>1550</c:v>
                </c:pt>
                <c:pt idx="104">
                  <c:v>1550</c:v>
                </c:pt>
                <c:pt idx="105">
                  <c:v>1290</c:v>
                </c:pt>
                <c:pt idx="107">
                  <c:v>0</c:v>
                </c:pt>
                <c:pt idx="108">
                  <c:v>0</c:v>
                </c:pt>
                <c:pt idx="110">
                  <c:v>800</c:v>
                </c:pt>
                <c:pt idx="112">
                  <c:v>100</c:v>
                </c:pt>
                <c:pt idx="113">
                  <c:v>255</c:v>
                </c:pt>
                <c:pt idx="114">
                  <c:v>60</c:v>
                </c:pt>
                <c:pt idx="115">
                  <c:v>100</c:v>
                </c:pt>
                <c:pt idx="116">
                  <c:v>3700</c:v>
                </c:pt>
                <c:pt idx="118">
                  <c:v>2900</c:v>
                </c:pt>
                <c:pt idx="120">
                  <c:v>400</c:v>
                </c:pt>
                <c:pt idx="121">
                  <c:v>400</c:v>
                </c:pt>
                <c:pt idx="122">
                  <c:v>14023</c:v>
                </c:pt>
                <c:pt idx="124">
                  <c:v>5000</c:v>
                </c:pt>
                <c:pt idx="125">
                  <c:v>5000</c:v>
                </c:pt>
                <c:pt idx="126">
                  <c:v>0</c:v>
                </c:pt>
                <c:pt idx="127">
                  <c:v>8273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5000</c:v>
                </c:pt>
                <c:pt idx="133">
                  <c:v>250</c:v>
                </c:pt>
                <c:pt idx="134">
                  <c:v>0</c:v>
                </c:pt>
                <c:pt idx="135">
                  <c:v>0</c:v>
                </c:pt>
                <c:pt idx="137">
                  <c:v>500</c:v>
                </c:pt>
                <c:pt idx="138">
                  <c:v>0</c:v>
                </c:pt>
                <c:pt idx="140">
                  <c:v>0</c:v>
                </c:pt>
                <c:pt idx="141">
                  <c:v>6449</c:v>
                </c:pt>
                <c:pt idx="143">
                  <c:v>6419</c:v>
                </c:pt>
                <c:pt idx="145">
                  <c:v>0</c:v>
                </c:pt>
                <c:pt idx="146">
                  <c:v>30</c:v>
                </c:pt>
                <c:pt idx="147">
                  <c:v>47706</c:v>
                </c:pt>
                <c:pt idx="149">
                  <c:v>8000</c:v>
                </c:pt>
                <c:pt idx="150">
                  <c:v>8000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5">
                  <c:v>10696</c:v>
                </c:pt>
                <c:pt idx="156">
                  <c:v>0</c:v>
                </c:pt>
                <c:pt idx="157">
                  <c:v>25000</c:v>
                </c:pt>
                <c:pt idx="158">
                  <c:v>1000</c:v>
                </c:pt>
                <c:pt idx="159">
                  <c:v>2360</c:v>
                </c:pt>
                <c:pt idx="160">
                  <c:v>4000</c:v>
                </c:pt>
                <c:pt idx="161">
                  <c:v>0</c:v>
                </c:pt>
                <c:pt idx="162">
                  <c:v>3500</c:v>
                </c:pt>
                <c:pt idx="163">
                  <c:v>0</c:v>
                </c:pt>
                <c:pt idx="164">
                  <c:v>100</c:v>
                </c:pt>
                <c:pt idx="165">
                  <c:v>0</c:v>
                </c:pt>
                <c:pt idx="166">
                  <c:v>750</c:v>
                </c:pt>
                <c:pt idx="167">
                  <c:v>200</c:v>
                </c:pt>
                <c:pt idx="168">
                  <c:v>500</c:v>
                </c:pt>
                <c:pt idx="169">
                  <c:v>0</c:v>
                </c:pt>
                <c:pt idx="170">
                  <c:v>500</c:v>
                </c:pt>
                <c:pt idx="171">
                  <c:v>0</c:v>
                </c:pt>
                <c:pt idx="172">
                  <c:v>8200</c:v>
                </c:pt>
                <c:pt idx="173">
                  <c:v>740</c:v>
                </c:pt>
                <c:pt idx="174">
                  <c:v>1850</c:v>
                </c:pt>
                <c:pt idx="175">
                  <c:v>1300</c:v>
                </c:pt>
                <c:pt idx="176">
                  <c:v>500</c:v>
                </c:pt>
                <c:pt idx="178">
                  <c:v>1000</c:v>
                </c:pt>
                <c:pt idx="180">
                  <c:v>0</c:v>
                </c:pt>
                <c:pt idx="181">
                  <c:v>0</c:v>
                </c:pt>
                <c:pt idx="182">
                  <c:v>200</c:v>
                </c:pt>
                <c:pt idx="183">
                  <c:v>400</c:v>
                </c:pt>
                <c:pt idx="184">
                  <c:v>500</c:v>
                </c:pt>
                <c:pt idx="185">
                  <c:v>60</c:v>
                </c:pt>
                <c:pt idx="186">
                  <c:v>1350</c:v>
                </c:pt>
                <c:pt idx="187">
                  <c:v>14333.7</c:v>
                </c:pt>
                <c:pt idx="189">
                  <c:v>14333.7</c:v>
                </c:pt>
                <c:pt idx="190">
                  <c:v>0</c:v>
                </c:pt>
                <c:pt idx="191">
                  <c:v>0</c:v>
                </c:pt>
                <c:pt idx="192">
                  <c:v>12000</c:v>
                </c:pt>
                <c:pt idx="193">
                  <c:v>350</c:v>
                </c:pt>
                <c:pt idx="194">
                  <c:v>1983.7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9">
                  <c:v>0</c:v>
                </c:pt>
                <c:pt idx="200">
                  <c:v>58413.5</c:v>
                </c:pt>
                <c:pt idx="202">
                  <c:v>750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750</c:v>
                </c:pt>
                <c:pt idx="211">
                  <c:v>17563.5</c:v>
                </c:pt>
                <c:pt idx="212">
                  <c:v>40000</c:v>
                </c:pt>
                <c:pt idx="214">
                  <c:v>100</c:v>
                </c:pt>
                <c:pt idx="216">
                  <c:v>0</c:v>
                </c:pt>
              </c:numCache>
            </c:numRef>
          </c:val>
        </c:ser>
        <c:ser>
          <c:idx val="10"/>
          <c:order val="10"/>
          <c:tx>
            <c:strRef>
              <c:f>Arkusz1!$M$14</c:f>
              <c:strCache>
                <c:ptCount val="1"/>
                <c:pt idx="0">
                  <c:v>56 923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Arkusz1!$A$15:$B$231</c:f>
              <c:multiLvlStrCache>
                <c:ptCount val="216"/>
                <c:lvl>
                  <c:pt idx="0">
                    <c:v>IK/001/07   </c:v>
                  </c:pt>
                  <c:pt idx="1">
                    <c:v>52</c:v>
                  </c:pt>
                  <c:pt idx="2">
                    <c:v>0</c:v>
                  </c:pt>
                  <c:pt idx="3">
                    <c:v>64</c:v>
                  </c:pt>
                  <c:pt idx="4">
                    <c:v>46</c:v>
                  </c:pt>
                  <c:pt idx="5">
                    <c:v>IK/002/05   </c:v>
                  </c:pt>
                  <c:pt idx="6">
                    <c:v>88</c:v>
                  </c:pt>
                  <c:pt idx="7">
                    <c:v>108</c:v>
                  </c:pt>
                  <c:pt idx="8">
                    <c:v>0</c:v>
                  </c:pt>
                  <c:pt idx="9">
                    <c:v>IK/004/07    </c:v>
                  </c:pt>
                  <c:pt idx="10">
                    <c:v>72</c:v>
                  </c:pt>
                  <c:pt idx="11">
                    <c:v>0</c:v>
                  </c:pt>
                  <c:pt idx="12">
                    <c:v>80</c:v>
                  </c:pt>
                  <c:pt idx="13">
                    <c:v>85</c:v>
                  </c:pt>
                  <c:pt idx="14">
                    <c:v>64</c:v>
                  </c:pt>
                  <c:pt idx="15">
                    <c:v>70</c:v>
                  </c:pt>
                  <c:pt idx="16">
                    <c:v>0</c:v>
                  </c:pt>
                  <c:pt idx="17">
                    <c:v>0</c:v>
                  </c:pt>
                  <c:pt idx="18">
                    <c:v>87</c:v>
                  </c:pt>
                  <c:pt idx="19">
                    <c:v>74</c:v>
                  </c:pt>
                  <c:pt idx="20">
                    <c:v>73</c:v>
                  </c:pt>
                  <c:pt idx="21">
                    <c:v>73</c:v>
                  </c:pt>
                  <c:pt idx="22">
                    <c:v>35</c:v>
                  </c:pt>
                  <c:pt idx="23">
                    <c:v>0</c:v>
                  </c:pt>
                  <c:pt idx="24">
                    <c:v>37</c:v>
                  </c:pt>
                  <c:pt idx="25">
                    <c:v>0</c:v>
                  </c:pt>
                  <c:pt idx="26">
                    <c:v>60</c:v>
                  </c:pt>
                  <c:pt idx="27">
                    <c:v>0</c:v>
                  </c:pt>
                  <c:pt idx="28">
                    <c:v>IK/005/07              </c:v>
                  </c:pt>
                  <c:pt idx="29">
                    <c:v>88</c:v>
                  </c:pt>
                  <c:pt idx="30">
                    <c:v>IK/006/07              </c:v>
                  </c:pt>
                  <c:pt idx="31">
                    <c:v>63</c:v>
                  </c:pt>
                  <c:pt idx="32">
                    <c:v>77</c:v>
                  </c:pt>
                  <c:pt idx="33">
                    <c:v>63</c:v>
                  </c:pt>
                  <c:pt idx="34">
                    <c:v>81</c:v>
                  </c:pt>
                  <c:pt idx="35">
                    <c:v>55</c:v>
                  </c:pt>
                  <c:pt idx="36">
                    <c:v>55</c:v>
                  </c:pt>
                  <c:pt idx="37">
                    <c:v>41</c:v>
                  </c:pt>
                  <c:pt idx="38">
                    <c:v>53</c:v>
                  </c:pt>
                  <c:pt idx="39">
                    <c:v>79</c:v>
                  </c:pt>
                  <c:pt idx="40">
                    <c:v>49</c:v>
                  </c:pt>
                  <c:pt idx="41">
                    <c:v>45</c:v>
                  </c:pt>
                  <c:pt idx="42">
                    <c:v>0</c:v>
                  </c:pt>
                  <c:pt idx="43">
                    <c:v>IK/007/07       </c:v>
                  </c:pt>
                  <c:pt idx="44">
                    <c:v>0</c:v>
                  </c:pt>
                  <c:pt idx="45">
                    <c:v>53</c:v>
                  </c:pt>
                  <c:pt idx="46">
                    <c:v>76</c:v>
                  </c:pt>
                  <c:pt idx="47">
                    <c:v>65</c:v>
                  </c:pt>
                  <c:pt idx="48">
                    <c:v>76</c:v>
                  </c:pt>
                  <c:pt idx="49">
                    <c:v>41</c:v>
                  </c:pt>
                  <c:pt idx="50">
                    <c:v>55</c:v>
                  </c:pt>
                  <c:pt idx="51">
                    <c:v>47</c:v>
                  </c:pt>
                  <c:pt idx="52">
                    <c:v>0</c:v>
                  </c:pt>
                  <c:pt idx="53">
                    <c:v>0</c:v>
                  </c:pt>
                  <c:pt idx="54">
                    <c:v>49</c:v>
                  </c:pt>
                  <c:pt idx="55">
                    <c:v>47</c:v>
                  </c:pt>
                  <c:pt idx="56">
                    <c:v>0</c:v>
                  </c:pt>
                  <c:pt idx="57">
                    <c:v>51</c:v>
                  </c:pt>
                  <c:pt idx="58">
                    <c:v>47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IK/008/07                </c:v>
                  </c:pt>
                  <c:pt idx="67">
                    <c:v>78</c:v>
                  </c:pt>
                  <c:pt idx="68">
                    <c:v>75</c:v>
                  </c:pt>
                  <c:pt idx="69">
                    <c:v>0</c:v>
                  </c:pt>
                  <c:pt idx="70">
                    <c:v>0</c:v>
                  </c:pt>
                  <c:pt idx="71">
                    <c:v>103</c:v>
                  </c:pt>
                  <c:pt idx="72">
                    <c:v>55</c:v>
                  </c:pt>
                  <c:pt idx="73">
                    <c:v>84</c:v>
                  </c:pt>
                  <c:pt idx="74">
                    <c:v>0</c:v>
                  </c:pt>
                  <c:pt idx="75">
                    <c:v>69</c:v>
                  </c:pt>
                  <c:pt idx="76">
                    <c:v>0</c:v>
                  </c:pt>
                  <c:pt idx="77">
                    <c:v>14</c:v>
                  </c:pt>
                  <c:pt idx="78">
                    <c:v>74</c:v>
                  </c:pt>
                  <c:pt idx="79">
                    <c:v>0</c:v>
                  </c:pt>
                  <c:pt idx="80">
                    <c:v>102</c:v>
                  </c:pt>
                  <c:pt idx="81">
                    <c:v>0</c:v>
                  </c:pt>
                  <c:pt idx="82">
                    <c:v>78</c:v>
                  </c:pt>
                  <c:pt idx="83">
                    <c:v>0</c:v>
                  </c:pt>
                  <c:pt idx="84">
                    <c:v>78</c:v>
                  </c:pt>
                  <c:pt idx="85">
                    <c:v>54</c:v>
                  </c:pt>
                  <c:pt idx="86">
                    <c:v>19</c:v>
                  </c:pt>
                  <c:pt idx="87">
                    <c:v>50</c:v>
                  </c:pt>
                  <c:pt idx="88">
                    <c:v>38</c:v>
                  </c:pt>
                  <c:pt idx="89">
                    <c:v>36</c:v>
                  </c:pt>
                  <c:pt idx="90">
                    <c:v>63</c:v>
                  </c:pt>
                  <c:pt idx="91">
                    <c:v>630</c:v>
                  </c:pt>
                  <c:pt idx="92">
                    <c:v>0</c:v>
                  </c:pt>
                  <c:pt idx="93">
                    <c:v>59</c:v>
                  </c:pt>
                  <c:pt idx="94">
                    <c:v>700</c:v>
                  </c:pt>
                  <c:pt idx="95">
                    <c:v>0</c:v>
                  </c:pt>
                  <c:pt idx="96">
                    <c:v>46</c:v>
                  </c:pt>
                  <c:pt idx="97">
                    <c:v>0</c:v>
                  </c:pt>
                  <c:pt idx="98">
                    <c:v>22</c:v>
                  </c:pt>
                  <c:pt idx="99">
                    <c:v>59</c:v>
                  </c:pt>
                  <c:pt idx="100">
                    <c:v>101</c:v>
                  </c:pt>
                  <c:pt idx="101">
                    <c:v>710</c:v>
                  </c:pt>
                  <c:pt idx="102">
                    <c:v>0</c:v>
                  </c:pt>
                  <c:pt idx="103">
                    <c:v>73</c:v>
                  </c:pt>
                  <c:pt idx="104">
                    <c:v>750</c:v>
                  </c:pt>
                  <c:pt idx="105">
                    <c:v>0</c:v>
                  </c:pt>
                  <c:pt idx="106">
                    <c:v>44</c:v>
                  </c:pt>
                  <c:pt idx="107">
                    <c:v>79</c:v>
                  </c:pt>
                  <c:pt idx="108">
                    <c:v>0</c:v>
                  </c:pt>
                  <c:pt idx="109">
                    <c:v>80</c:v>
                  </c:pt>
                  <c:pt idx="110">
                    <c:v>0</c:v>
                  </c:pt>
                  <c:pt idx="111">
                    <c:v>48</c:v>
                  </c:pt>
                  <c:pt idx="112">
                    <c:v>28</c:v>
                  </c:pt>
                  <c:pt idx="113">
                    <c:v>59</c:v>
                  </c:pt>
                  <c:pt idx="114">
                    <c:v>46</c:v>
                  </c:pt>
                  <c:pt idx="115">
                    <c:v>754</c:v>
                  </c:pt>
                  <c:pt idx="116">
                    <c:v>0</c:v>
                  </c:pt>
                  <c:pt idx="117">
                    <c:v>82,     92</c:v>
                  </c:pt>
                  <c:pt idx="118">
                    <c:v>0</c:v>
                  </c:pt>
                  <c:pt idx="119">
                    <c:v>32</c:v>
                  </c:pt>
                  <c:pt idx="120">
                    <c:v>33</c:v>
                  </c:pt>
                  <c:pt idx="121">
                    <c:v>801</c:v>
                  </c:pt>
                  <c:pt idx="122">
                    <c:v>0</c:v>
                  </c:pt>
                  <c:pt idx="123">
                    <c:v>34</c:v>
                  </c:pt>
                  <c:pt idx="124">
                    <c:v>87</c:v>
                  </c:pt>
                  <c:pt idx="125">
                    <c:v>0</c:v>
                  </c:pt>
                  <c:pt idx="126">
                    <c:v>63</c:v>
                  </c:pt>
                  <c:pt idx="127">
                    <c:v>84</c:v>
                  </c:pt>
                  <c:pt idx="128">
                    <c:v>84</c:v>
                  </c:pt>
                  <c:pt idx="129">
                    <c:v>74</c:v>
                  </c:pt>
                  <c:pt idx="130">
                    <c:v>74</c:v>
                  </c:pt>
                  <c:pt idx="131">
                    <c:v>59</c:v>
                  </c:pt>
                  <c:pt idx="132">
                    <c:v>97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0</c:v>
                  </c:pt>
                  <c:pt idx="136">
                    <c:v>42</c:v>
                  </c:pt>
                  <c:pt idx="137">
                    <c:v>851</c:v>
                  </c:pt>
                  <c:pt idx="138">
                    <c:v>0</c:v>
                  </c:pt>
                  <c:pt idx="139">
                    <c:v>77</c:v>
                  </c:pt>
                  <c:pt idx="140">
                    <c:v>852</c:v>
                  </c:pt>
                  <c:pt idx="141">
                    <c:v>0</c:v>
                  </c:pt>
                  <c:pt idx="142">
                    <c:v>73</c:v>
                  </c:pt>
                  <c:pt idx="143">
                    <c:v>0</c:v>
                  </c:pt>
                  <c:pt idx="144">
                    <c:v>79</c:v>
                  </c:pt>
                  <c:pt idx="145">
                    <c:v>73, 67</c:v>
                  </c:pt>
                  <c:pt idx="146">
                    <c:v>900</c:v>
                  </c:pt>
                  <c:pt idx="147">
                    <c:v>0</c:v>
                  </c:pt>
                  <c:pt idx="148">
                    <c:v>44</c:v>
                  </c:pt>
                  <c:pt idx="149">
                    <c:v>106</c:v>
                  </c:pt>
                  <c:pt idx="150">
                    <c:v>100</c:v>
                  </c:pt>
                  <c:pt idx="151">
                    <c:v>92</c:v>
                  </c:pt>
                  <c:pt idx="152">
                    <c:v>45*</c:v>
                  </c:pt>
                  <c:pt idx="153">
                    <c:v>0</c:v>
                  </c:pt>
                  <c:pt idx="154">
                    <c:v>107</c:v>
                  </c:pt>
                  <c:pt idx="155">
                    <c:v>47*</c:v>
                  </c:pt>
                  <c:pt idx="156">
                    <c:v>48</c:v>
                  </c:pt>
                  <c:pt idx="157">
                    <c:v>80</c:v>
                  </c:pt>
                  <c:pt idx="158">
                    <c:v>53</c:v>
                  </c:pt>
                  <c:pt idx="159">
                    <c:v>70</c:v>
                  </c:pt>
                  <c:pt idx="160">
                    <c:v>66</c:v>
                  </c:pt>
                  <c:pt idx="161">
                    <c:v>76</c:v>
                  </c:pt>
                  <c:pt idx="162">
                    <c:v>47</c:v>
                  </c:pt>
                  <c:pt idx="163">
                    <c:v>65</c:v>
                  </c:pt>
                  <c:pt idx="164">
                    <c:v>69</c:v>
                  </c:pt>
                  <c:pt idx="165">
                    <c:v>0</c:v>
                  </c:pt>
                  <c:pt idx="166">
                    <c:v>54</c:v>
                  </c:pt>
                  <c:pt idx="167">
                    <c:v>0</c:v>
                  </c:pt>
                  <c:pt idx="168">
                    <c:v>47</c:v>
                  </c:pt>
                  <c:pt idx="169">
                    <c:v>38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83</c:v>
                  </c:pt>
                  <c:pt idx="173">
                    <c:v>85</c:v>
                  </c:pt>
                  <c:pt idx="174">
                    <c:v>76</c:v>
                  </c:pt>
                  <c:pt idx="175">
                    <c:v>42</c:v>
                  </c:pt>
                  <c:pt idx="176">
                    <c:v>0</c:v>
                  </c:pt>
                  <c:pt idx="177">
                    <c:v>63</c:v>
                  </c:pt>
                  <c:pt idx="178">
                    <c:v>0</c:v>
                  </c:pt>
                  <c:pt idx="179">
                    <c:v>51*</c:v>
                  </c:pt>
                  <c:pt idx="180">
                    <c:v>86</c:v>
                  </c:pt>
                  <c:pt idx="181">
                    <c:v>75</c:v>
                  </c:pt>
                  <c:pt idx="182">
                    <c:v>53</c:v>
                  </c:pt>
                  <c:pt idx="183">
                    <c:v>62</c:v>
                  </c:pt>
                  <c:pt idx="184">
                    <c:v>47</c:v>
                  </c:pt>
                  <c:pt idx="185">
                    <c:v>70</c:v>
                  </c:pt>
                  <c:pt idx="186">
                    <c:v>921</c:v>
                  </c:pt>
                  <c:pt idx="187">
                    <c:v>0</c:v>
                  </c:pt>
                  <c:pt idx="188">
                    <c:v>58</c:v>
                  </c:pt>
                  <c:pt idx="189">
                    <c:v>73</c:v>
                  </c:pt>
                  <c:pt idx="190">
                    <c:v>96,55, 45</c:v>
                  </c:pt>
                  <c:pt idx="191">
                    <c:v>78</c:v>
                  </c:pt>
                  <c:pt idx="192">
                    <c:v>71</c:v>
                  </c:pt>
                  <c:pt idx="193">
                    <c:v>59</c:v>
                  </c:pt>
                  <c:pt idx="194">
                    <c:v>67</c:v>
                  </c:pt>
                  <c:pt idx="195">
                    <c:v>65</c:v>
                  </c:pt>
                  <c:pt idx="196">
                    <c:v>47</c:v>
                  </c:pt>
                  <c:pt idx="197">
                    <c:v>0</c:v>
                  </c:pt>
                  <c:pt idx="198">
                    <c:v>55</c:v>
                  </c:pt>
                  <c:pt idx="199">
                    <c:v>926</c:v>
                  </c:pt>
                  <c:pt idx="200">
                    <c:v>0</c:v>
                  </c:pt>
                  <c:pt idx="201">
                    <c:v>60</c:v>
                  </c:pt>
                  <c:pt idx="202">
                    <c:v>72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82</c:v>
                  </c:pt>
                  <c:pt idx="208">
                    <c:v>44</c:v>
                  </c:pt>
                  <c:pt idx="209">
                    <c:v>53</c:v>
                  </c:pt>
                  <c:pt idx="210">
                    <c:v>80</c:v>
                  </c:pt>
                  <c:pt idx="211">
                    <c:v>61</c:v>
                  </c:pt>
                  <c:pt idx="212">
                    <c:v>0</c:v>
                  </c:pt>
                  <c:pt idx="213">
                    <c:v>68</c:v>
                  </c:pt>
                  <c:pt idx="214">
                    <c:v>0</c:v>
                  </c:pt>
                  <c:pt idx="215">
                    <c:v>65</c:v>
                  </c:pt>
                </c:lvl>
                <c:lvl>
                  <c:pt idx="0">
                    <c:v>2</c:v>
                  </c:pt>
                  <c:pt idx="5">
                    <c:v>3</c:v>
                  </c:pt>
                  <c:pt idx="9">
                    <c:v>4</c:v>
                  </c:pt>
                  <c:pt idx="28">
                    <c:v>5</c:v>
                  </c:pt>
                  <c:pt idx="30">
                    <c:v>6</c:v>
                  </c:pt>
                  <c:pt idx="43">
                    <c:v>7</c:v>
                  </c:pt>
                  <c:pt idx="66">
                    <c:v>8</c:v>
                  </c:pt>
                  <c:pt idx="68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3">
                    <c:v>12</c:v>
                  </c:pt>
                  <c:pt idx="75">
                    <c:v>13</c:v>
                  </c:pt>
                  <c:pt idx="78">
                    <c:v> </c:v>
                  </c:pt>
                  <c:pt idx="80">
                    <c:v>15</c:v>
                  </c:pt>
                  <c:pt idx="82">
                    <c:v>16</c:v>
                  </c:pt>
                  <c:pt idx="84">
                    <c:v>17</c:v>
                  </c:pt>
                  <c:pt idx="85">
                    <c:v>18</c:v>
                  </c:pt>
                  <c:pt idx="93">
                    <c:v>20</c:v>
                  </c:pt>
                  <c:pt idx="96">
                    <c:v>21</c:v>
                  </c:pt>
                  <c:pt idx="103">
                    <c:v>23</c:v>
                  </c:pt>
                  <c:pt idx="106">
                    <c:v>24</c:v>
                  </c:pt>
                  <c:pt idx="107">
                    <c:v>25</c:v>
                  </c:pt>
                  <c:pt idx="109">
                    <c:v>26</c:v>
                  </c:pt>
                  <c:pt idx="111">
                    <c:v>27</c:v>
                  </c:pt>
                  <c:pt idx="113">
                    <c:v>29</c:v>
                  </c:pt>
                  <c:pt idx="114">
                    <c:v>30</c:v>
                  </c:pt>
                  <c:pt idx="117">
                    <c:v>31</c:v>
                  </c:pt>
                  <c:pt idx="126">
                    <c:v>35</c:v>
                  </c:pt>
                  <c:pt idx="132">
                    <c:v>36</c:v>
                  </c:pt>
                  <c:pt idx="133">
                    <c:v>37*</c:v>
                  </c:pt>
                  <c:pt idx="134">
                    <c:v>38*</c:v>
                  </c:pt>
                  <c:pt idx="136">
                    <c:v>39</c:v>
                  </c:pt>
                  <c:pt idx="139">
                    <c:v>40</c:v>
                  </c:pt>
                  <c:pt idx="142">
                    <c:v>41</c:v>
                  </c:pt>
                  <c:pt idx="144">
                    <c:v>42</c:v>
                  </c:pt>
                  <c:pt idx="145">
                    <c:v>66</c:v>
                  </c:pt>
                  <c:pt idx="154">
                    <c:v>46</c:v>
                  </c:pt>
                  <c:pt idx="175">
                    <c:v>49</c:v>
                  </c:pt>
                  <c:pt idx="177">
                    <c:v>50</c:v>
                  </c:pt>
                  <c:pt idx="180">
                    <c:v>52</c:v>
                  </c:pt>
                  <c:pt idx="181">
                    <c:v>53</c:v>
                  </c:pt>
                  <c:pt idx="182">
                    <c:v>54</c:v>
                  </c:pt>
                  <c:pt idx="183">
                    <c:v>55</c:v>
                  </c:pt>
                  <c:pt idx="184">
                    <c:v>56</c:v>
                  </c:pt>
                  <c:pt idx="185">
                    <c:v>57</c:v>
                  </c:pt>
                  <c:pt idx="198">
                    <c:v>59</c:v>
                  </c:pt>
                  <c:pt idx="210">
                    <c:v>61</c:v>
                  </c:pt>
                  <c:pt idx="211">
                    <c:v>62</c:v>
                  </c:pt>
                  <c:pt idx="213">
                    <c:v>63</c:v>
                  </c:pt>
                  <c:pt idx="215">
                    <c:v>64</c:v>
                  </c:pt>
                </c:lvl>
              </c:multiLvlStrCache>
            </c:multiLvlStrRef>
          </c:cat>
          <c:val>
            <c:numRef>
              <c:f>Arkusz1!$M$15:$M$231</c:f>
              <c:numCache>
                <c:ptCount val="2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3000</c:v>
                </c:pt>
                <c:pt idx="7">
                  <c:v>3000</c:v>
                </c:pt>
                <c:pt idx="8">
                  <c:v>0</c:v>
                </c:pt>
                <c:pt idx="9">
                  <c:v>0</c:v>
                </c:pt>
                <c:pt idx="10">
                  <c:v>12200</c:v>
                </c:pt>
                <c:pt idx="11">
                  <c:v>5000</c:v>
                </c:pt>
                <c:pt idx="12">
                  <c:v>2000</c:v>
                </c:pt>
                <c:pt idx="13">
                  <c:v>0</c:v>
                </c:pt>
                <c:pt idx="14">
                  <c:v>1500</c:v>
                </c:pt>
                <c:pt idx="15">
                  <c:v>500</c:v>
                </c:pt>
                <c:pt idx="16">
                  <c:v>1000</c:v>
                </c:pt>
                <c:pt idx="17">
                  <c:v>300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200</c:v>
                </c:pt>
                <c:pt idx="22">
                  <c:v>200</c:v>
                </c:pt>
                <c:pt idx="23">
                  <c:v>0</c:v>
                </c:pt>
                <c:pt idx="24">
                  <c:v>500</c:v>
                </c:pt>
                <c:pt idx="25">
                  <c:v>0</c:v>
                </c:pt>
                <c:pt idx="27">
                  <c:v>500</c:v>
                </c:pt>
                <c:pt idx="28">
                  <c:v>500</c:v>
                </c:pt>
                <c:pt idx="29">
                  <c:v>1400</c:v>
                </c:pt>
                <c:pt idx="30">
                  <c:v>1400</c:v>
                </c:pt>
                <c:pt idx="31">
                  <c:v>3300</c:v>
                </c:pt>
                <c:pt idx="32">
                  <c:v>500</c:v>
                </c:pt>
                <c:pt idx="33">
                  <c:v>500</c:v>
                </c:pt>
                <c:pt idx="34">
                  <c:v>0</c:v>
                </c:pt>
                <c:pt idx="35">
                  <c:v>1000</c:v>
                </c:pt>
                <c:pt idx="36">
                  <c:v>1000</c:v>
                </c:pt>
                <c:pt idx="37">
                  <c:v>0</c:v>
                </c:pt>
                <c:pt idx="38">
                  <c:v>0</c:v>
                </c:pt>
                <c:pt idx="39">
                  <c:v>300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9050</c:v>
                </c:pt>
                <c:pt idx="45">
                  <c:v>1000</c:v>
                </c:pt>
                <c:pt idx="46">
                  <c:v>0</c:v>
                </c:pt>
                <c:pt idx="47">
                  <c:v>500</c:v>
                </c:pt>
                <c:pt idx="48">
                  <c:v>500</c:v>
                </c:pt>
                <c:pt idx="49">
                  <c:v>0</c:v>
                </c:pt>
                <c:pt idx="50">
                  <c:v>100</c:v>
                </c:pt>
                <c:pt idx="51">
                  <c:v>300</c:v>
                </c:pt>
                <c:pt idx="52">
                  <c:v>0</c:v>
                </c:pt>
                <c:pt idx="53">
                  <c:v>0</c:v>
                </c:pt>
                <c:pt idx="54">
                  <c:v>500</c:v>
                </c:pt>
                <c:pt idx="55">
                  <c:v>300</c:v>
                </c:pt>
                <c:pt idx="56">
                  <c:v>400</c:v>
                </c:pt>
                <c:pt idx="57">
                  <c:v>450</c:v>
                </c:pt>
                <c:pt idx="58">
                  <c:v>0</c:v>
                </c:pt>
                <c:pt idx="59">
                  <c:v>0</c:v>
                </c:pt>
                <c:pt idx="60">
                  <c:v>2000</c:v>
                </c:pt>
                <c:pt idx="61">
                  <c:v>1000</c:v>
                </c:pt>
                <c:pt idx="62">
                  <c:v>0</c:v>
                </c:pt>
                <c:pt idx="63">
                  <c:v>500</c:v>
                </c:pt>
                <c:pt idx="64">
                  <c:v>500</c:v>
                </c:pt>
                <c:pt idx="65">
                  <c:v>1000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20773</c:v>
                </c:pt>
                <c:pt idx="70">
                  <c:v>10773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6">
                  <c:v>500</c:v>
                </c:pt>
                <c:pt idx="78">
                  <c:v>0</c:v>
                </c:pt>
                <c:pt idx="79">
                  <c:v>0</c:v>
                </c:pt>
                <c:pt idx="81">
                  <c:v>0</c:v>
                </c:pt>
                <c:pt idx="83">
                  <c:v>5000</c:v>
                </c:pt>
                <c:pt idx="85">
                  <c:v>1400</c:v>
                </c:pt>
                <c:pt idx="86">
                  <c:v>300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4">
                  <c:v>0</c:v>
                </c:pt>
                <c:pt idx="95">
                  <c:v>6000</c:v>
                </c:pt>
                <c:pt idx="97">
                  <c:v>0</c:v>
                </c:pt>
                <c:pt idx="99">
                  <c:v>6000</c:v>
                </c:pt>
                <c:pt idx="100">
                  <c:v>6000</c:v>
                </c:pt>
                <c:pt idx="101">
                  <c:v>0</c:v>
                </c:pt>
                <c:pt idx="102">
                  <c:v>800</c:v>
                </c:pt>
                <c:pt idx="104">
                  <c:v>800</c:v>
                </c:pt>
                <c:pt idx="105">
                  <c:v>1290</c:v>
                </c:pt>
                <c:pt idx="107">
                  <c:v>0</c:v>
                </c:pt>
                <c:pt idx="108">
                  <c:v>0</c:v>
                </c:pt>
                <c:pt idx="110">
                  <c:v>800</c:v>
                </c:pt>
                <c:pt idx="112">
                  <c:v>100</c:v>
                </c:pt>
                <c:pt idx="113">
                  <c:v>200</c:v>
                </c:pt>
                <c:pt idx="114">
                  <c:v>50</c:v>
                </c:pt>
                <c:pt idx="115">
                  <c:v>50</c:v>
                </c:pt>
                <c:pt idx="116">
                  <c:v>900</c:v>
                </c:pt>
                <c:pt idx="118">
                  <c:v>900</c:v>
                </c:pt>
                <c:pt idx="120">
                  <c:v>0</c:v>
                </c:pt>
                <c:pt idx="121">
                  <c:v>0</c:v>
                </c:pt>
                <c:pt idx="122">
                  <c:v>1950</c:v>
                </c:pt>
                <c:pt idx="124">
                  <c:v>1500</c:v>
                </c:pt>
                <c:pt idx="125">
                  <c:v>1500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250</c:v>
                </c:pt>
                <c:pt idx="134">
                  <c:v>0</c:v>
                </c:pt>
                <c:pt idx="135">
                  <c:v>0</c:v>
                </c:pt>
                <c:pt idx="137">
                  <c:v>200</c:v>
                </c:pt>
                <c:pt idx="138">
                  <c:v>0</c:v>
                </c:pt>
                <c:pt idx="140">
                  <c:v>0</c:v>
                </c:pt>
                <c:pt idx="141">
                  <c:v>30</c:v>
                </c:pt>
                <c:pt idx="143">
                  <c:v>0</c:v>
                </c:pt>
                <c:pt idx="145">
                  <c:v>0</c:v>
                </c:pt>
                <c:pt idx="146">
                  <c:v>30</c:v>
                </c:pt>
                <c:pt idx="147">
                  <c:v>14160</c:v>
                </c:pt>
                <c:pt idx="149">
                  <c:v>8000</c:v>
                </c:pt>
                <c:pt idx="150">
                  <c:v>8000</c:v>
                </c:pt>
                <c:pt idx="152">
                  <c:v>0</c:v>
                </c:pt>
                <c:pt idx="153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3860</c:v>
                </c:pt>
                <c:pt idx="158">
                  <c:v>50</c:v>
                </c:pt>
                <c:pt idx="159">
                  <c:v>2360</c:v>
                </c:pt>
                <c:pt idx="160">
                  <c:v>500</c:v>
                </c:pt>
                <c:pt idx="161">
                  <c:v>0</c:v>
                </c:pt>
                <c:pt idx="162">
                  <c:v>500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450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500</c:v>
                </c:pt>
                <c:pt idx="178">
                  <c:v>500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100</c:v>
                </c:pt>
                <c:pt idx="184">
                  <c:v>200</c:v>
                </c:pt>
                <c:pt idx="185">
                  <c:v>0</c:v>
                </c:pt>
                <c:pt idx="186">
                  <c:v>1000</c:v>
                </c:pt>
                <c:pt idx="187">
                  <c:v>12300</c:v>
                </c:pt>
                <c:pt idx="189">
                  <c:v>12300</c:v>
                </c:pt>
                <c:pt idx="190">
                  <c:v>300</c:v>
                </c:pt>
                <c:pt idx="191">
                  <c:v>0</c:v>
                </c:pt>
                <c:pt idx="192">
                  <c:v>12000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9">
                  <c:v>0</c:v>
                </c:pt>
                <c:pt idx="200">
                  <c:v>5577.1</c:v>
                </c:pt>
                <c:pt idx="202">
                  <c:v>500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500</c:v>
                </c:pt>
                <c:pt idx="211">
                  <c:v>5077.1</c:v>
                </c:pt>
                <c:pt idx="212">
                  <c:v>0</c:v>
                </c:pt>
                <c:pt idx="214">
                  <c:v>0</c:v>
                </c:pt>
                <c:pt idx="216">
                  <c:v>0</c:v>
                </c:pt>
              </c:numCache>
            </c:numRef>
          </c:val>
        </c:ser>
        <c:ser>
          <c:idx val="11"/>
          <c:order val="11"/>
          <c:tx>
            <c:strRef>
              <c:f>Arkusz1!$N$14</c:f>
              <c:strCache>
                <c:ptCount val="1"/>
                <c:pt idx="0">
                  <c:v>347 688,7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Arkusz1!$A$15:$B$231</c:f>
              <c:multiLvlStrCache>
                <c:ptCount val="216"/>
                <c:lvl>
                  <c:pt idx="0">
                    <c:v>IK/001/07   </c:v>
                  </c:pt>
                  <c:pt idx="1">
                    <c:v>52</c:v>
                  </c:pt>
                  <c:pt idx="2">
                    <c:v>0</c:v>
                  </c:pt>
                  <c:pt idx="3">
                    <c:v>64</c:v>
                  </c:pt>
                  <c:pt idx="4">
                    <c:v>46</c:v>
                  </c:pt>
                  <c:pt idx="5">
                    <c:v>IK/002/05   </c:v>
                  </c:pt>
                  <c:pt idx="6">
                    <c:v>88</c:v>
                  </c:pt>
                  <c:pt idx="7">
                    <c:v>108</c:v>
                  </c:pt>
                  <c:pt idx="8">
                    <c:v>0</c:v>
                  </c:pt>
                  <c:pt idx="9">
                    <c:v>IK/004/07    </c:v>
                  </c:pt>
                  <c:pt idx="10">
                    <c:v>72</c:v>
                  </c:pt>
                  <c:pt idx="11">
                    <c:v>0</c:v>
                  </c:pt>
                  <c:pt idx="12">
                    <c:v>80</c:v>
                  </c:pt>
                  <c:pt idx="13">
                    <c:v>85</c:v>
                  </c:pt>
                  <c:pt idx="14">
                    <c:v>64</c:v>
                  </c:pt>
                  <c:pt idx="15">
                    <c:v>70</c:v>
                  </c:pt>
                  <c:pt idx="16">
                    <c:v>0</c:v>
                  </c:pt>
                  <c:pt idx="17">
                    <c:v>0</c:v>
                  </c:pt>
                  <c:pt idx="18">
                    <c:v>87</c:v>
                  </c:pt>
                  <c:pt idx="19">
                    <c:v>74</c:v>
                  </c:pt>
                  <c:pt idx="20">
                    <c:v>73</c:v>
                  </c:pt>
                  <c:pt idx="21">
                    <c:v>73</c:v>
                  </c:pt>
                  <c:pt idx="22">
                    <c:v>35</c:v>
                  </c:pt>
                  <c:pt idx="23">
                    <c:v>0</c:v>
                  </c:pt>
                  <c:pt idx="24">
                    <c:v>37</c:v>
                  </c:pt>
                  <c:pt idx="25">
                    <c:v>0</c:v>
                  </c:pt>
                  <c:pt idx="26">
                    <c:v>60</c:v>
                  </c:pt>
                  <c:pt idx="27">
                    <c:v>0</c:v>
                  </c:pt>
                  <c:pt idx="28">
                    <c:v>IK/005/07              </c:v>
                  </c:pt>
                  <c:pt idx="29">
                    <c:v>88</c:v>
                  </c:pt>
                  <c:pt idx="30">
                    <c:v>IK/006/07              </c:v>
                  </c:pt>
                  <c:pt idx="31">
                    <c:v>63</c:v>
                  </c:pt>
                  <c:pt idx="32">
                    <c:v>77</c:v>
                  </c:pt>
                  <c:pt idx="33">
                    <c:v>63</c:v>
                  </c:pt>
                  <c:pt idx="34">
                    <c:v>81</c:v>
                  </c:pt>
                  <c:pt idx="35">
                    <c:v>55</c:v>
                  </c:pt>
                  <c:pt idx="36">
                    <c:v>55</c:v>
                  </c:pt>
                  <c:pt idx="37">
                    <c:v>41</c:v>
                  </c:pt>
                  <c:pt idx="38">
                    <c:v>53</c:v>
                  </c:pt>
                  <c:pt idx="39">
                    <c:v>79</c:v>
                  </c:pt>
                  <c:pt idx="40">
                    <c:v>49</c:v>
                  </c:pt>
                  <c:pt idx="41">
                    <c:v>45</c:v>
                  </c:pt>
                  <c:pt idx="42">
                    <c:v>0</c:v>
                  </c:pt>
                  <c:pt idx="43">
                    <c:v>IK/007/07       </c:v>
                  </c:pt>
                  <c:pt idx="44">
                    <c:v>0</c:v>
                  </c:pt>
                  <c:pt idx="45">
                    <c:v>53</c:v>
                  </c:pt>
                  <c:pt idx="46">
                    <c:v>76</c:v>
                  </c:pt>
                  <c:pt idx="47">
                    <c:v>65</c:v>
                  </c:pt>
                  <c:pt idx="48">
                    <c:v>76</c:v>
                  </c:pt>
                  <c:pt idx="49">
                    <c:v>41</c:v>
                  </c:pt>
                  <c:pt idx="50">
                    <c:v>55</c:v>
                  </c:pt>
                  <c:pt idx="51">
                    <c:v>47</c:v>
                  </c:pt>
                  <c:pt idx="52">
                    <c:v>0</c:v>
                  </c:pt>
                  <c:pt idx="53">
                    <c:v>0</c:v>
                  </c:pt>
                  <c:pt idx="54">
                    <c:v>49</c:v>
                  </c:pt>
                  <c:pt idx="55">
                    <c:v>47</c:v>
                  </c:pt>
                  <c:pt idx="56">
                    <c:v>0</c:v>
                  </c:pt>
                  <c:pt idx="57">
                    <c:v>51</c:v>
                  </c:pt>
                  <c:pt idx="58">
                    <c:v>47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IK/008/07                </c:v>
                  </c:pt>
                  <c:pt idx="67">
                    <c:v>78</c:v>
                  </c:pt>
                  <c:pt idx="68">
                    <c:v>75</c:v>
                  </c:pt>
                  <c:pt idx="69">
                    <c:v>0</c:v>
                  </c:pt>
                  <c:pt idx="70">
                    <c:v>0</c:v>
                  </c:pt>
                  <c:pt idx="71">
                    <c:v>103</c:v>
                  </c:pt>
                  <c:pt idx="72">
                    <c:v>55</c:v>
                  </c:pt>
                  <c:pt idx="73">
                    <c:v>84</c:v>
                  </c:pt>
                  <c:pt idx="74">
                    <c:v>0</c:v>
                  </c:pt>
                  <c:pt idx="75">
                    <c:v>69</c:v>
                  </c:pt>
                  <c:pt idx="76">
                    <c:v>0</c:v>
                  </c:pt>
                  <c:pt idx="77">
                    <c:v>14</c:v>
                  </c:pt>
                  <c:pt idx="78">
                    <c:v>74</c:v>
                  </c:pt>
                  <c:pt idx="79">
                    <c:v>0</c:v>
                  </c:pt>
                  <c:pt idx="80">
                    <c:v>102</c:v>
                  </c:pt>
                  <c:pt idx="81">
                    <c:v>0</c:v>
                  </c:pt>
                  <c:pt idx="82">
                    <c:v>78</c:v>
                  </c:pt>
                  <c:pt idx="83">
                    <c:v>0</c:v>
                  </c:pt>
                  <c:pt idx="84">
                    <c:v>78</c:v>
                  </c:pt>
                  <c:pt idx="85">
                    <c:v>54</c:v>
                  </c:pt>
                  <c:pt idx="86">
                    <c:v>19</c:v>
                  </c:pt>
                  <c:pt idx="87">
                    <c:v>50</c:v>
                  </c:pt>
                  <c:pt idx="88">
                    <c:v>38</c:v>
                  </c:pt>
                  <c:pt idx="89">
                    <c:v>36</c:v>
                  </c:pt>
                  <c:pt idx="90">
                    <c:v>63</c:v>
                  </c:pt>
                  <c:pt idx="91">
                    <c:v>630</c:v>
                  </c:pt>
                  <c:pt idx="92">
                    <c:v>0</c:v>
                  </c:pt>
                  <c:pt idx="93">
                    <c:v>59</c:v>
                  </c:pt>
                  <c:pt idx="94">
                    <c:v>700</c:v>
                  </c:pt>
                  <c:pt idx="95">
                    <c:v>0</c:v>
                  </c:pt>
                  <c:pt idx="96">
                    <c:v>46</c:v>
                  </c:pt>
                  <c:pt idx="97">
                    <c:v>0</c:v>
                  </c:pt>
                  <c:pt idx="98">
                    <c:v>22</c:v>
                  </c:pt>
                  <c:pt idx="99">
                    <c:v>59</c:v>
                  </c:pt>
                  <c:pt idx="100">
                    <c:v>101</c:v>
                  </c:pt>
                  <c:pt idx="101">
                    <c:v>710</c:v>
                  </c:pt>
                  <c:pt idx="102">
                    <c:v>0</c:v>
                  </c:pt>
                  <c:pt idx="103">
                    <c:v>73</c:v>
                  </c:pt>
                  <c:pt idx="104">
                    <c:v>750</c:v>
                  </c:pt>
                  <c:pt idx="105">
                    <c:v>0</c:v>
                  </c:pt>
                  <c:pt idx="106">
                    <c:v>44</c:v>
                  </c:pt>
                  <c:pt idx="107">
                    <c:v>79</c:v>
                  </c:pt>
                  <c:pt idx="108">
                    <c:v>0</c:v>
                  </c:pt>
                  <c:pt idx="109">
                    <c:v>80</c:v>
                  </c:pt>
                  <c:pt idx="110">
                    <c:v>0</c:v>
                  </c:pt>
                  <c:pt idx="111">
                    <c:v>48</c:v>
                  </c:pt>
                  <c:pt idx="112">
                    <c:v>28</c:v>
                  </c:pt>
                  <c:pt idx="113">
                    <c:v>59</c:v>
                  </c:pt>
                  <c:pt idx="114">
                    <c:v>46</c:v>
                  </c:pt>
                  <c:pt idx="115">
                    <c:v>754</c:v>
                  </c:pt>
                  <c:pt idx="116">
                    <c:v>0</c:v>
                  </c:pt>
                  <c:pt idx="117">
                    <c:v>82,     92</c:v>
                  </c:pt>
                  <c:pt idx="118">
                    <c:v>0</c:v>
                  </c:pt>
                  <c:pt idx="119">
                    <c:v>32</c:v>
                  </c:pt>
                  <c:pt idx="120">
                    <c:v>33</c:v>
                  </c:pt>
                  <c:pt idx="121">
                    <c:v>801</c:v>
                  </c:pt>
                  <c:pt idx="122">
                    <c:v>0</c:v>
                  </c:pt>
                  <c:pt idx="123">
                    <c:v>34</c:v>
                  </c:pt>
                  <c:pt idx="124">
                    <c:v>87</c:v>
                  </c:pt>
                  <c:pt idx="125">
                    <c:v>0</c:v>
                  </c:pt>
                  <c:pt idx="126">
                    <c:v>63</c:v>
                  </c:pt>
                  <c:pt idx="127">
                    <c:v>84</c:v>
                  </c:pt>
                  <c:pt idx="128">
                    <c:v>84</c:v>
                  </c:pt>
                  <c:pt idx="129">
                    <c:v>74</c:v>
                  </c:pt>
                  <c:pt idx="130">
                    <c:v>74</c:v>
                  </c:pt>
                  <c:pt idx="131">
                    <c:v>59</c:v>
                  </c:pt>
                  <c:pt idx="132">
                    <c:v>97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0</c:v>
                  </c:pt>
                  <c:pt idx="136">
                    <c:v>42</c:v>
                  </c:pt>
                  <c:pt idx="137">
                    <c:v>851</c:v>
                  </c:pt>
                  <c:pt idx="138">
                    <c:v>0</c:v>
                  </c:pt>
                  <c:pt idx="139">
                    <c:v>77</c:v>
                  </c:pt>
                  <c:pt idx="140">
                    <c:v>852</c:v>
                  </c:pt>
                  <c:pt idx="141">
                    <c:v>0</c:v>
                  </c:pt>
                  <c:pt idx="142">
                    <c:v>73</c:v>
                  </c:pt>
                  <c:pt idx="143">
                    <c:v>0</c:v>
                  </c:pt>
                  <c:pt idx="144">
                    <c:v>79</c:v>
                  </c:pt>
                  <c:pt idx="145">
                    <c:v>73, 67</c:v>
                  </c:pt>
                  <c:pt idx="146">
                    <c:v>900</c:v>
                  </c:pt>
                  <c:pt idx="147">
                    <c:v>0</c:v>
                  </c:pt>
                  <c:pt idx="148">
                    <c:v>44</c:v>
                  </c:pt>
                  <c:pt idx="149">
                    <c:v>106</c:v>
                  </c:pt>
                  <c:pt idx="150">
                    <c:v>100</c:v>
                  </c:pt>
                  <c:pt idx="151">
                    <c:v>92</c:v>
                  </c:pt>
                  <c:pt idx="152">
                    <c:v>45*</c:v>
                  </c:pt>
                  <c:pt idx="153">
                    <c:v>0</c:v>
                  </c:pt>
                  <c:pt idx="154">
                    <c:v>107</c:v>
                  </c:pt>
                  <c:pt idx="155">
                    <c:v>47*</c:v>
                  </c:pt>
                  <c:pt idx="156">
                    <c:v>48</c:v>
                  </c:pt>
                  <c:pt idx="157">
                    <c:v>80</c:v>
                  </c:pt>
                  <c:pt idx="158">
                    <c:v>53</c:v>
                  </c:pt>
                  <c:pt idx="159">
                    <c:v>70</c:v>
                  </c:pt>
                  <c:pt idx="160">
                    <c:v>66</c:v>
                  </c:pt>
                  <c:pt idx="161">
                    <c:v>76</c:v>
                  </c:pt>
                  <c:pt idx="162">
                    <c:v>47</c:v>
                  </c:pt>
                  <c:pt idx="163">
                    <c:v>65</c:v>
                  </c:pt>
                  <c:pt idx="164">
                    <c:v>69</c:v>
                  </c:pt>
                  <c:pt idx="165">
                    <c:v>0</c:v>
                  </c:pt>
                  <c:pt idx="166">
                    <c:v>54</c:v>
                  </c:pt>
                  <c:pt idx="167">
                    <c:v>0</c:v>
                  </c:pt>
                  <c:pt idx="168">
                    <c:v>47</c:v>
                  </c:pt>
                  <c:pt idx="169">
                    <c:v>38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83</c:v>
                  </c:pt>
                  <c:pt idx="173">
                    <c:v>85</c:v>
                  </c:pt>
                  <c:pt idx="174">
                    <c:v>76</c:v>
                  </c:pt>
                  <c:pt idx="175">
                    <c:v>42</c:v>
                  </c:pt>
                  <c:pt idx="176">
                    <c:v>0</c:v>
                  </c:pt>
                  <c:pt idx="177">
                    <c:v>63</c:v>
                  </c:pt>
                  <c:pt idx="178">
                    <c:v>0</c:v>
                  </c:pt>
                  <c:pt idx="179">
                    <c:v>51*</c:v>
                  </c:pt>
                  <c:pt idx="180">
                    <c:v>86</c:v>
                  </c:pt>
                  <c:pt idx="181">
                    <c:v>75</c:v>
                  </c:pt>
                  <c:pt idx="182">
                    <c:v>53</c:v>
                  </c:pt>
                  <c:pt idx="183">
                    <c:v>62</c:v>
                  </c:pt>
                  <c:pt idx="184">
                    <c:v>47</c:v>
                  </c:pt>
                  <c:pt idx="185">
                    <c:v>70</c:v>
                  </c:pt>
                  <c:pt idx="186">
                    <c:v>921</c:v>
                  </c:pt>
                  <c:pt idx="187">
                    <c:v>0</c:v>
                  </c:pt>
                  <c:pt idx="188">
                    <c:v>58</c:v>
                  </c:pt>
                  <c:pt idx="189">
                    <c:v>73</c:v>
                  </c:pt>
                  <c:pt idx="190">
                    <c:v>96,55, 45</c:v>
                  </c:pt>
                  <c:pt idx="191">
                    <c:v>78</c:v>
                  </c:pt>
                  <c:pt idx="192">
                    <c:v>71</c:v>
                  </c:pt>
                  <c:pt idx="193">
                    <c:v>59</c:v>
                  </c:pt>
                  <c:pt idx="194">
                    <c:v>67</c:v>
                  </c:pt>
                  <c:pt idx="195">
                    <c:v>65</c:v>
                  </c:pt>
                  <c:pt idx="196">
                    <c:v>47</c:v>
                  </c:pt>
                  <c:pt idx="197">
                    <c:v>0</c:v>
                  </c:pt>
                  <c:pt idx="198">
                    <c:v>55</c:v>
                  </c:pt>
                  <c:pt idx="199">
                    <c:v>926</c:v>
                  </c:pt>
                  <c:pt idx="200">
                    <c:v>0</c:v>
                  </c:pt>
                  <c:pt idx="201">
                    <c:v>60</c:v>
                  </c:pt>
                  <c:pt idx="202">
                    <c:v>72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82</c:v>
                  </c:pt>
                  <c:pt idx="208">
                    <c:v>44</c:v>
                  </c:pt>
                  <c:pt idx="209">
                    <c:v>53</c:v>
                  </c:pt>
                  <c:pt idx="210">
                    <c:v>80</c:v>
                  </c:pt>
                  <c:pt idx="211">
                    <c:v>61</c:v>
                  </c:pt>
                  <c:pt idx="212">
                    <c:v>0</c:v>
                  </c:pt>
                  <c:pt idx="213">
                    <c:v>68</c:v>
                  </c:pt>
                  <c:pt idx="214">
                    <c:v>0</c:v>
                  </c:pt>
                  <c:pt idx="215">
                    <c:v>65</c:v>
                  </c:pt>
                </c:lvl>
                <c:lvl>
                  <c:pt idx="0">
                    <c:v>2</c:v>
                  </c:pt>
                  <c:pt idx="5">
                    <c:v>3</c:v>
                  </c:pt>
                  <c:pt idx="9">
                    <c:v>4</c:v>
                  </c:pt>
                  <c:pt idx="28">
                    <c:v>5</c:v>
                  </c:pt>
                  <c:pt idx="30">
                    <c:v>6</c:v>
                  </c:pt>
                  <c:pt idx="43">
                    <c:v>7</c:v>
                  </c:pt>
                  <c:pt idx="66">
                    <c:v>8</c:v>
                  </c:pt>
                  <c:pt idx="68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3">
                    <c:v>12</c:v>
                  </c:pt>
                  <c:pt idx="75">
                    <c:v>13</c:v>
                  </c:pt>
                  <c:pt idx="78">
                    <c:v> </c:v>
                  </c:pt>
                  <c:pt idx="80">
                    <c:v>15</c:v>
                  </c:pt>
                  <c:pt idx="82">
                    <c:v>16</c:v>
                  </c:pt>
                  <c:pt idx="84">
                    <c:v>17</c:v>
                  </c:pt>
                  <c:pt idx="85">
                    <c:v>18</c:v>
                  </c:pt>
                  <c:pt idx="93">
                    <c:v>20</c:v>
                  </c:pt>
                  <c:pt idx="96">
                    <c:v>21</c:v>
                  </c:pt>
                  <c:pt idx="103">
                    <c:v>23</c:v>
                  </c:pt>
                  <c:pt idx="106">
                    <c:v>24</c:v>
                  </c:pt>
                  <c:pt idx="107">
                    <c:v>25</c:v>
                  </c:pt>
                  <c:pt idx="109">
                    <c:v>26</c:v>
                  </c:pt>
                  <c:pt idx="111">
                    <c:v>27</c:v>
                  </c:pt>
                  <c:pt idx="113">
                    <c:v>29</c:v>
                  </c:pt>
                  <c:pt idx="114">
                    <c:v>30</c:v>
                  </c:pt>
                  <c:pt idx="117">
                    <c:v>31</c:v>
                  </c:pt>
                  <c:pt idx="126">
                    <c:v>35</c:v>
                  </c:pt>
                  <c:pt idx="132">
                    <c:v>36</c:v>
                  </c:pt>
                  <c:pt idx="133">
                    <c:v>37*</c:v>
                  </c:pt>
                  <c:pt idx="134">
                    <c:v>38*</c:v>
                  </c:pt>
                  <c:pt idx="136">
                    <c:v>39</c:v>
                  </c:pt>
                  <c:pt idx="139">
                    <c:v>40</c:v>
                  </c:pt>
                  <c:pt idx="142">
                    <c:v>41</c:v>
                  </c:pt>
                  <c:pt idx="144">
                    <c:v>42</c:v>
                  </c:pt>
                  <c:pt idx="145">
                    <c:v>66</c:v>
                  </c:pt>
                  <c:pt idx="154">
                    <c:v>46</c:v>
                  </c:pt>
                  <c:pt idx="175">
                    <c:v>49</c:v>
                  </c:pt>
                  <c:pt idx="177">
                    <c:v>50</c:v>
                  </c:pt>
                  <c:pt idx="180">
                    <c:v>52</c:v>
                  </c:pt>
                  <c:pt idx="181">
                    <c:v>53</c:v>
                  </c:pt>
                  <c:pt idx="182">
                    <c:v>54</c:v>
                  </c:pt>
                  <c:pt idx="183">
                    <c:v>55</c:v>
                  </c:pt>
                  <c:pt idx="184">
                    <c:v>56</c:v>
                  </c:pt>
                  <c:pt idx="185">
                    <c:v>57</c:v>
                  </c:pt>
                  <c:pt idx="198">
                    <c:v>59</c:v>
                  </c:pt>
                  <c:pt idx="210">
                    <c:v>61</c:v>
                  </c:pt>
                  <c:pt idx="211">
                    <c:v>62</c:v>
                  </c:pt>
                  <c:pt idx="213">
                    <c:v>63</c:v>
                  </c:pt>
                  <c:pt idx="215">
                    <c:v>64</c:v>
                  </c:pt>
                </c:lvl>
              </c:multiLvlStrCache>
            </c:multiLvlStrRef>
          </c:cat>
          <c:val>
            <c:numRef>
              <c:f>Arkusz1!$N$15:$N$231</c:f>
              <c:numCache>
                <c:ptCount val="217"/>
                <c:pt idx="1">
                  <c:v>15660</c:v>
                </c:pt>
                <c:pt idx="2">
                  <c:v>820</c:v>
                </c:pt>
                <c:pt idx="3">
                  <c:v>13440</c:v>
                </c:pt>
                <c:pt idx="4">
                  <c:v>1200</c:v>
                </c:pt>
                <c:pt idx="5">
                  <c:v>200</c:v>
                </c:pt>
                <c:pt idx="6">
                  <c:v>8520</c:v>
                </c:pt>
                <c:pt idx="7">
                  <c:v>7100</c:v>
                </c:pt>
                <c:pt idx="8">
                  <c:v>1420</c:v>
                </c:pt>
                <c:pt idx="9">
                  <c:v>330</c:v>
                </c:pt>
                <c:pt idx="10">
                  <c:v>70523</c:v>
                </c:pt>
                <c:pt idx="11">
                  <c:v>22271</c:v>
                </c:pt>
                <c:pt idx="12">
                  <c:v>7000</c:v>
                </c:pt>
                <c:pt idx="13">
                  <c:v>3900</c:v>
                </c:pt>
                <c:pt idx="14">
                  <c:v>3000</c:v>
                </c:pt>
                <c:pt idx="15">
                  <c:v>1360</c:v>
                </c:pt>
                <c:pt idx="16">
                  <c:v>9622</c:v>
                </c:pt>
                <c:pt idx="17">
                  <c:v>1000</c:v>
                </c:pt>
                <c:pt idx="18">
                  <c:v>1000</c:v>
                </c:pt>
                <c:pt idx="19">
                  <c:v>3500</c:v>
                </c:pt>
                <c:pt idx="20">
                  <c:v>4300</c:v>
                </c:pt>
                <c:pt idx="21">
                  <c:v>250</c:v>
                </c:pt>
                <c:pt idx="22">
                  <c:v>1550</c:v>
                </c:pt>
                <c:pt idx="23">
                  <c:v>300</c:v>
                </c:pt>
                <c:pt idx="24">
                  <c:v>4400</c:v>
                </c:pt>
                <c:pt idx="25">
                  <c:v>300</c:v>
                </c:pt>
                <c:pt idx="26">
                  <c:v>500</c:v>
                </c:pt>
                <c:pt idx="27">
                  <c:v>1170</c:v>
                </c:pt>
                <c:pt idx="28">
                  <c:v>5100</c:v>
                </c:pt>
                <c:pt idx="29">
                  <c:v>11900</c:v>
                </c:pt>
                <c:pt idx="30">
                  <c:v>11900</c:v>
                </c:pt>
                <c:pt idx="31">
                  <c:v>24295</c:v>
                </c:pt>
                <c:pt idx="32">
                  <c:v>2650</c:v>
                </c:pt>
                <c:pt idx="33">
                  <c:v>2480</c:v>
                </c:pt>
                <c:pt idx="34">
                  <c:v>1650</c:v>
                </c:pt>
                <c:pt idx="35">
                  <c:v>8900</c:v>
                </c:pt>
                <c:pt idx="36">
                  <c:v>2500</c:v>
                </c:pt>
                <c:pt idx="37">
                  <c:v>190</c:v>
                </c:pt>
                <c:pt idx="38">
                  <c:v>1000</c:v>
                </c:pt>
                <c:pt idx="39">
                  <c:v>1510</c:v>
                </c:pt>
                <c:pt idx="40">
                  <c:v>830</c:v>
                </c:pt>
                <c:pt idx="41">
                  <c:v>830</c:v>
                </c:pt>
                <c:pt idx="42">
                  <c:v>355</c:v>
                </c:pt>
                <c:pt idx="43">
                  <c:v>1400</c:v>
                </c:pt>
                <c:pt idx="44">
                  <c:v>50950</c:v>
                </c:pt>
                <c:pt idx="45">
                  <c:v>3550</c:v>
                </c:pt>
                <c:pt idx="46">
                  <c:v>2100</c:v>
                </c:pt>
                <c:pt idx="47">
                  <c:v>3650</c:v>
                </c:pt>
                <c:pt idx="48">
                  <c:v>4000</c:v>
                </c:pt>
                <c:pt idx="49">
                  <c:v>1300</c:v>
                </c:pt>
                <c:pt idx="50">
                  <c:v>1100</c:v>
                </c:pt>
                <c:pt idx="51">
                  <c:v>1400</c:v>
                </c:pt>
                <c:pt idx="52">
                  <c:v>2800</c:v>
                </c:pt>
                <c:pt idx="53">
                  <c:v>3000</c:v>
                </c:pt>
                <c:pt idx="54">
                  <c:v>1100</c:v>
                </c:pt>
                <c:pt idx="55">
                  <c:v>800</c:v>
                </c:pt>
                <c:pt idx="56">
                  <c:v>400</c:v>
                </c:pt>
                <c:pt idx="57">
                  <c:v>9100</c:v>
                </c:pt>
                <c:pt idx="58">
                  <c:v>200</c:v>
                </c:pt>
                <c:pt idx="59">
                  <c:v>400</c:v>
                </c:pt>
                <c:pt idx="60">
                  <c:v>6350</c:v>
                </c:pt>
                <c:pt idx="61">
                  <c:v>1500</c:v>
                </c:pt>
                <c:pt idx="62">
                  <c:v>300</c:v>
                </c:pt>
                <c:pt idx="63">
                  <c:v>1750</c:v>
                </c:pt>
                <c:pt idx="64">
                  <c:v>2950</c:v>
                </c:pt>
                <c:pt idx="65">
                  <c:v>3000</c:v>
                </c:pt>
                <c:pt idx="66">
                  <c:v>200</c:v>
                </c:pt>
                <c:pt idx="67">
                  <c:v>4700</c:v>
                </c:pt>
                <c:pt idx="68">
                  <c:v>4700</c:v>
                </c:pt>
                <c:pt idx="69">
                  <c:v>54231</c:v>
                </c:pt>
                <c:pt idx="70">
                  <c:v>13028</c:v>
                </c:pt>
                <c:pt idx="72">
                  <c:v>46200</c:v>
                </c:pt>
                <c:pt idx="73">
                  <c:v>770</c:v>
                </c:pt>
                <c:pt idx="74">
                  <c:v>4000</c:v>
                </c:pt>
                <c:pt idx="76">
                  <c:v>3830</c:v>
                </c:pt>
                <c:pt idx="78">
                  <c:v>1100</c:v>
                </c:pt>
                <c:pt idx="79">
                  <c:v>1100</c:v>
                </c:pt>
                <c:pt idx="81">
                  <c:v>8400</c:v>
                </c:pt>
                <c:pt idx="83">
                  <c:v>18000</c:v>
                </c:pt>
                <c:pt idx="85">
                  <c:v>15902.7</c:v>
                </c:pt>
                <c:pt idx="86">
                  <c:v>3085</c:v>
                </c:pt>
                <c:pt idx="87">
                  <c:v>5622</c:v>
                </c:pt>
                <c:pt idx="88">
                  <c:v>3400</c:v>
                </c:pt>
                <c:pt idx="89">
                  <c:v>1300</c:v>
                </c:pt>
                <c:pt idx="90">
                  <c:v>102</c:v>
                </c:pt>
                <c:pt idx="91">
                  <c:v>820</c:v>
                </c:pt>
                <c:pt idx="92">
                  <c:v>600</c:v>
                </c:pt>
                <c:pt idx="94">
                  <c:v>600</c:v>
                </c:pt>
                <c:pt idx="95">
                  <c:v>90563</c:v>
                </c:pt>
                <c:pt idx="97">
                  <c:v>0</c:v>
                </c:pt>
                <c:pt idx="99">
                  <c:v>90563</c:v>
                </c:pt>
                <c:pt idx="100">
                  <c:v>22600</c:v>
                </c:pt>
                <c:pt idx="101">
                  <c:v>67963</c:v>
                </c:pt>
                <c:pt idx="102">
                  <c:v>8254</c:v>
                </c:pt>
                <c:pt idx="104">
                  <c:v>8254</c:v>
                </c:pt>
                <c:pt idx="105">
                  <c:v>21956.6</c:v>
                </c:pt>
                <c:pt idx="107">
                  <c:v>12000</c:v>
                </c:pt>
                <c:pt idx="108">
                  <c:v>5000</c:v>
                </c:pt>
                <c:pt idx="110">
                  <c:v>3288</c:v>
                </c:pt>
                <c:pt idx="112">
                  <c:v>1278.6</c:v>
                </c:pt>
                <c:pt idx="113">
                  <c:v>1680</c:v>
                </c:pt>
                <c:pt idx="114">
                  <c:v>201</c:v>
                </c:pt>
                <c:pt idx="115">
                  <c:v>950.3</c:v>
                </c:pt>
                <c:pt idx="116">
                  <c:v>15205</c:v>
                </c:pt>
                <c:pt idx="118">
                  <c:v>10000</c:v>
                </c:pt>
                <c:pt idx="120">
                  <c:v>1650</c:v>
                </c:pt>
                <c:pt idx="121">
                  <c:v>3555</c:v>
                </c:pt>
                <c:pt idx="122">
                  <c:v>86973.4</c:v>
                </c:pt>
                <c:pt idx="124">
                  <c:v>20709.6</c:v>
                </c:pt>
                <c:pt idx="125">
                  <c:v>18574.6</c:v>
                </c:pt>
                <c:pt idx="126">
                  <c:v>2135</c:v>
                </c:pt>
                <c:pt idx="127">
                  <c:v>35173</c:v>
                </c:pt>
                <c:pt idx="128">
                  <c:v>7300</c:v>
                </c:pt>
                <c:pt idx="129">
                  <c:v>2180</c:v>
                </c:pt>
                <c:pt idx="130">
                  <c:v>1530</c:v>
                </c:pt>
                <c:pt idx="131">
                  <c:v>3000</c:v>
                </c:pt>
                <c:pt idx="132">
                  <c:v>10170</c:v>
                </c:pt>
                <c:pt idx="133">
                  <c:v>1000</c:v>
                </c:pt>
                <c:pt idx="134">
                  <c:v>3278.4</c:v>
                </c:pt>
                <c:pt idx="135">
                  <c:v>24820</c:v>
                </c:pt>
                <c:pt idx="137">
                  <c:v>1992.4</c:v>
                </c:pt>
                <c:pt idx="138">
                  <c:v>1142</c:v>
                </c:pt>
                <c:pt idx="140">
                  <c:v>1142</c:v>
                </c:pt>
                <c:pt idx="141">
                  <c:v>17229.5</c:v>
                </c:pt>
                <c:pt idx="143">
                  <c:v>13000</c:v>
                </c:pt>
                <c:pt idx="145">
                  <c:v>3274.5</c:v>
                </c:pt>
                <c:pt idx="146">
                  <c:v>955</c:v>
                </c:pt>
                <c:pt idx="147">
                  <c:v>172172.9</c:v>
                </c:pt>
                <c:pt idx="149">
                  <c:v>39650</c:v>
                </c:pt>
                <c:pt idx="150">
                  <c:v>26200</c:v>
                </c:pt>
                <c:pt idx="151">
                  <c:v>7050</c:v>
                </c:pt>
                <c:pt idx="152">
                  <c:v>6400</c:v>
                </c:pt>
                <c:pt idx="153">
                  <c:v>300</c:v>
                </c:pt>
                <c:pt idx="155">
                  <c:v>29798</c:v>
                </c:pt>
                <c:pt idx="156">
                  <c:v>360</c:v>
                </c:pt>
                <c:pt idx="157">
                  <c:v>77264.9</c:v>
                </c:pt>
                <c:pt idx="158">
                  <c:v>4200</c:v>
                </c:pt>
                <c:pt idx="159">
                  <c:v>5980</c:v>
                </c:pt>
                <c:pt idx="160">
                  <c:v>21360</c:v>
                </c:pt>
                <c:pt idx="161">
                  <c:v>2130</c:v>
                </c:pt>
                <c:pt idx="162">
                  <c:v>5040</c:v>
                </c:pt>
                <c:pt idx="163">
                  <c:v>920</c:v>
                </c:pt>
                <c:pt idx="164">
                  <c:v>400</c:v>
                </c:pt>
                <c:pt idx="165">
                  <c:v>1869.9</c:v>
                </c:pt>
                <c:pt idx="166">
                  <c:v>1200</c:v>
                </c:pt>
                <c:pt idx="167">
                  <c:v>835</c:v>
                </c:pt>
                <c:pt idx="168">
                  <c:v>1750</c:v>
                </c:pt>
                <c:pt idx="169">
                  <c:v>400</c:v>
                </c:pt>
                <c:pt idx="170">
                  <c:v>590</c:v>
                </c:pt>
                <c:pt idx="171">
                  <c:v>5000</c:v>
                </c:pt>
                <c:pt idx="172">
                  <c:v>16845</c:v>
                </c:pt>
                <c:pt idx="173">
                  <c:v>1920</c:v>
                </c:pt>
                <c:pt idx="174">
                  <c:v>4915</c:v>
                </c:pt>
                <c:pt idx="175">
                  <c:v>1910</c:v>
                </c:pt>
                <c:pt idx="176">
                  <c:v>7000</c:v>
                </c:pt>
                <c:pt idx="178">
                  <c:v>4100</c:v>
                </c:pt>
                <c:pt idx="180">
                  <c:v>3590</c:v>
                </c:pt>
                <c:pt idx="181">
                  <c:v>0</c:v>
                </c:pt>
                <c:pt idx="182">
                  <c:v>1000</c:v>
                </c:pt>
                <c:pt idx="183">
                  <c:v>1100</c:v>
                </c:pt>
                <c:pt idx="184">
                  <c:v>2074</c:v>
                </c:pt>
                <c:pt idx="185">
                  <c:v>360</c:v>
                </c:pt>
                <c:pt idx="186">
                  <c:v>5576</c:v>
                </c:pt>
                <c:pt idx="187">
                  <c:v>45361.7</c:v>
                </c:pt>
                <c:pt idx="189">
                  <c:v>41361.7</c:v>
                </c:pt>
                <c:pt idx="190">
                  <c:v>1200</c:v>
                </c:pt>
                <c:pt idx="191">
                  <c:v>3598</c:v>
                </c:pt>
                <c:pt idx="192">
                  <c:v>30000</c:v>
                </c:pt>
                <c:pt idx="193">
                  <c:v>1582</c:v>
                </c:pt>
                <c:pt idx="194">
                  <c:v>2083.7</c:v>
                </c:pt>
                <c:pt idx="195">
                  <c:v>954</c:v>
                </c:pt>
                <c:pt idx="196">
                  <c:v>684</c:v>
                </c:pt>
                <c:pt idx="197">
                  <c:v>1260</c:v>
                </c:pt>
                <c:pt idx="199">
                  <c:v>4000</c:v>
                </c:pt>
                <c:pt idx="200">
                  <c:v>162195.3</c:v>
                </c:pt>
                <c:pt idx="202">
                  <c:v>16710</c:v>
                </c:pt>
                <c:pt idx="203">
                  <c:v>300</c:v>
                </c:pt>
                <c:pt idx="204">
                  <c:v>160</c:v>
                </c:pt>
                <c:pt idx="205">
                  <c:v>350</c:v>
                </c:pt>
                <c:pt idx="206">
                  <c:v>1800</c:v>
                </c:pt>
                <c:pt idx="207">
                  <c:v>1800</c:v>
                </c:pt>
                <c:pt idx="208">
                  <c:v>6300</c:v>
                </c:pt>
                <c:pt idx="209">
                  <c:v>4000</c:v>
                </c:pt>
                <c:pt idx="210">
                  <c:v>2000</c:v>
                </c:pt>
                <c:pt idx="211">
                  <c:v>53150.3</c:v>
                </c:pt>
                <c:pt idx="212">
                  <c:v>80100</c:v>
                </c:pt>
                <c:pt idx="214">
                  <c:v>235</c:v>
                </c:pt>
                <c:pt idx="216">
                  <c:v>12000</c:v>
                </c:pt>
              </c:numCache>
            </c:numRef>
          </c:val>
        </c:ser>
        <c:ser>
          <c:idx val="12"/>
          <c:order val="12"/>
          <c:tx>
            <c:strRef>
              <c:f>Arkusz1!$O$14</c:f>
              <c:strCache>
                <c:ptCount val="1"/>
                <c:pt idx="0">
                  <c:v>218 546,7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Arkusz1!$A$15:$B$231</c:f>
              <c:multiLvlStrCache>
                <c:ptCount val="216"/>
                <c:lvl>
                  <c:pt idx="0">
                    <c:v>IK/001/07   </c:v>
                  </c:pt>
                  <c:pt idx="1">
                    <c:v>52</c:v>
                  </c:pt>
                  <c:pt idx="2">
                    <c:v>0</c:v>
                  </c:pt>
                  <c:pt idx="3">
                    <c:v>64</c:v>
                  </c:pt>
                  <c:pt idx="4">
                    <c:v>46</c:v>
                  </c:pt>
                  <c:pt idx="5">
                    <c:v>IK/002/05   </c:v>
                  </c:pt>
                  <c:pt idx="6">
                    <c:v>88</c:v>
                  </c:pt>
                  <c:pt idx="7">
                    <c:v>108</c:v>
                  </c:pt>
                  <c:pt idx="8">
                    <c:v>0</c:v>
                  </c:pt>
                  <c:pt idx="9">
                    <c:v>IK/004/07    </c:v>
                  </c:pt>
                  <c:pt idx="10">
                    <c:v>72</c:v>
                  </c:pt>
                  <c:pt idx="11">
                    <c:v>0</c:v>
                  </c:pt>
                  <c:pt idx="12">
                    <c:v>80</c:v>
                  </c:pt>
                  <c:pt idx="13">
                    <c:v>85</c:v>
                  </c:pt>
                  <c:pt idx="14">
                    <c:v>64</c:v>
                  </c:pt>
                  <c:pt idx="15">
                    <c:v>70</c:v>
                  </c:pt>
                  <c:pt idx="16">
                    <c:v>0</c:v>
                  </c:pt>
                  <c:pt idx="17">
                    <c:v>0</c:v>
                  </c:pt>
                  <c:pt idx="18">
                    <c:v>87</c:v>
                  </c:pt>
                  <c:pt idx="19">
                    <c:v>74</c:v>
                  </c:pt>
                  <c:pt idx="20">
                    <c:v>73</c:v>
                  </c:pt>
                  <c:pt idx="21">
                    <c:v>73</c:v>
                  </c:pt>
                  <c:pt idx="22">
                    <c:v>35</c:v>
                  </c:pt>
                  <c:pt idx="23">
                    <c:v>0</c:v>
                  </c:pt>
                  <c:pt idx="24">
                    <c:v>37</c:v>
                  </c:pt>
                  <c:pt idx="25">
                    <c:v>0</c:v>
                  </c:pt>
                  <c:pt idx="26">
                    <c:v>60</c:v>
                  </c:pt>
                  <c:pt idx="27">
                    <c:v>0</c:v>
                  </c:pt>
                  <c:pt idx="28">
                    <c:v>IK/005/07              </c:v>
                  </c:pt>
                  <c:pt idx="29">
                    <c:v>88</c:v>
                  </c:pt>
                  <c:pt idx="30">
                    <c:v>IK/006/07              </c:v>
                  </c:pt>
                  <c:pt idx="31">
                    <c:v>63</c:v>
                  </c:pt>
                  <c:pt idx="32">
                    <c:v>77</c:v>
                  </c:pt>
                  <c:pt idx="33">
                    <c:v>63</c:v>
                  </c:pt>
                  <c:pt idx="34">
                    <c:v>81</c:v>
                  </c:pt>
                  <c:pt idx="35">
                    <c:v>55</c:v>
                  </c:pt>
                  <c:pt idx="36">
                    <c:v>55</c:v>
                  </c:pt>
                  <c:pt idx="37">
                    <c:v>41</c:v>
                  </c:pt>
                  <c:pt idx="38">
                    <c:v>53</c:v>
                  </c:pt>
                  <c:pt idx="39">
                    <c:v>79</c:v>
                  </c:pt>
                  <c:pt idx="40">
                    <c:v>49</c:v>
                  </c:pt>
                  <c:pt idx="41">
                    <c:v>45</c:v>
                  </c:pt>
                  <c:pt idx="42">
                    <c:v>0</c:v>
                  </c:pt>
                  <c:pt idx="43">
                    <c:v>IK/007/07       </c:v>
                  </c:pt>
                  <c:pt idx="44">
                    <c:v>0</c:v>
                  </c:pt>
                  <c:pt idx="45">
                    <c:v>53</c:v>
                  </c:pt>
                  <c:pt idx="46">
                    <c:v>76</c:v>
                  </c:pt>
                  <c:pt idx="47">
                    <c:v>65</c:v>
                  </c:pt>
                  <c:pt idx="48">
                    <c:v>76</c:v>
                  </c:pt>
                  <c:pt idx="49">
                    <c:v>41</c:v>
                  </c:pt>
                  <c:pt idx="50">
                    <c:v>55</c:v>
                  </c:pt>
                  <c:pt idx="51">
                    <c:v>47</c:v>
                  </c:pt>
                  <c:pt idx="52">
                    <c:v>0</c:v>
                  </c:pt>
                  <c:pt idx="53">
                    <c:v>0</c:v>
                  </c:pt>
                  <c:pt idx="54">
                    <c:v>49</c:v>
                  </c:pt>
                  <c:pt idx="55">
                    <c:v>47</c:v>
                  </c:pt>
                  <c:pt idx="56">
                    <c:v>0</c:v>
                  </c:pt>
                  <c:pt idx="57">
                    <c:v>51</c:v>
                  </c:pt>
                  <c:pt idx="58">
                    <c:v>47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IK/008/07                </c:v>
                  </c:pt>
                  <c:pt idx="67">
                    <c:v>78</c:v>
                  </c:pt>
                  <c:pt idx="68">
                    <c:v>75</c:v>
                  </c:pt>
                  <c:pt idx="69">
                    <c:v>0</c:v>
                  </c:pt>
                  <c:pt idx="70">
                    <c:v>0</c:v>
                  </c:pt>
                  <c:pt idx="71">
                    <c:v>103</c:v>
                  </c:pt>
                  <c:pt idx="72">
                    <c:v>55</c:v>
                  </c:pt>
                  <c:pt idx="73">
                    <c:v>84</c:v>
                  </c:pt>
                  <c:pt idx="74">
                    <c:v>0</c:v>
                  </c:pt>
                  <c:pt idx="75">
                    <c:v>69</c:v>
                  </c:pt>
                  <c:pt idx="76">
                    <c:v>0</c:v>
                  </c:pt>
                  <c:pt idx="77">
                    <c:v>14</c:v>
                  </c:pt>
                  <c:pt idx="78">
                    <c:v>74</c:v>
                  </c:pt>
                  <c:pt idx="79">
                    <c:v>0</c:v>
                  </c:pt>
                  <c:pt idx="80">
                    <c:v>102</c:v>
                  </c:pt>
                  <c:pt idx="81">
                    <c:v>0</c:v>
                  </c:pt>
                  <c:pt idx="82">
                    <c:v>78</c:v>
                  </c:pt>
                  <c:pt idx="83">
                    <c:v>0</c:v>
                  </c:pt>
                  <c:pt idx="84">
                    <c:v>78</c:v>
                  </c:pt>
                  <c:pt idx="85">
                    <c:v>54</c:v>
                  </c:pt>
                  <c:pt idx="86">
                    <c:v>19</c:v>
                  </c:pt>
                  <c:pt idx="87">
                    <c:v>50</c:v>
                  </c:pt>
                  <c:pt idx="88">
                    <c:v>38</c:v>
                  </c:pt>
                  <c:pt idx="89">
                    <c:v>36</c:v>
                  </c:pt>
                  <c:pt idx="90">
                    <c:v>63</c:v>
                  </c:pt>
                  <c:pt idx="91">
                    <c:v>630</c:v>
                  </c:pt>
                  <c:pt idx="92">
                    <c:v>0</c:v>
                  </c:pt>
                  <c:pt idx="93">
                    <c:v>59</c:v>
                  </c:pt>
                  <c:pt idx="94">
                    <c:v>700</c:v>
                  </c:pt>
                  <c:pt idx="95">
                    <c:v>0</c:v>
                  </c:pt>
                  <c:pt idx="96">
                    <c:v>46</c:v>
                  </c:pt>
                  <c:pt idx="97">
                    <c:v>0</c:v>
                  </c:pt>
                  <c:pt idx="98">
                    <c:v>22</c:v>
                  </c:pt>
                  <c:pt idx="99">
                    <c:v>59</c:v>
                  </c:pt>
                  <c:pt idx="100">
                    <c:v>101</c:v>
                  </c:pt>
                  <c:pt idx="101">
                    <c:v>710</c:v>
                  </c:pt>
                  <c:pt idx="102">
                    <c:v>0</c:v>
                  </c:pt>
                  <c:pt idx="103">
                    <c:v>73</c:v>
                  </c:pt>
                  <c:pt idx="104">
                    <c:v>750</c:v>
                  </c:pt>
                  <c:pt idx="105">
                    <c:v>0</c:v>
                  </c:pt>
                  <c:pt idx="106">
                    <c:v>44</c:v>
                  </c:pt>
                  <c:pt idx="107">
                    <c:v>79</c:v>
                  </c:pt>
                  <c:pt idx="108">
                    <c:v>0</c:v>
                  </c:pt>
                  <c:pt idx="109">
                    <c:v>80</c:v>
                  </c:pt>
                  <c:pt idx="110">
                    <c:v>0</c:v>
                  </c:pt>
                  <c:pt idx="111">
                    <c:v>48</c:v>
                  </c:pt>
                  <c:pt idx="112">
                    <c:v>28</c:v>
                  </c:pt>
                  <c:pt idx="113">
                    <c:v>59</c:v>
                  </c:pt>
                  <c:pt idx="114">
                    <c:v>46</c:v>
                  </c:pt>
                  <c:pt idx="115">
                    <c:v>754</c:v>
                  </c:pt>
                  <c:pt idx="116">
                    <c:v>0</c:v>
                  </c:pt>
                  <c:pt idx="117">
                    <c:v>82,     92</c:v>
                  </c:pt>
                  <c:pt idx="118">
                    <c:v>0</c:v>
                  </c:pt>
                  <c:pt idx="119">
                    <c:v>32</c:v>
                  </c:pt>
                  <c:pt idx="120">
                    <c:v>33</c:v>
                  </c:pt>
                  <c:pt idx="121">
                    <c:v>801</c:v>
                  </c:pt>
                  <c:pt idx="122">
                    <c:v>0</c:v>
                  </c:pt>
                  <c:pt idx="123">
                    <c:v>34</c:v>
                  </c:pt>
                  <c:pt idx="124">
                    <c:v>87</c:v>
                  </c:pt>
                  <c:pt idx="125">
                    <c:v>0</c:v>
                  </c:pt>
                  <c:pt idx="126">
                    <c:v>63</c:v>
                  </c:pt>
                  <c:pt idx="127">
                    <c:v>84</c:v>
                  </c:pt>
                  <c:pt idx="128">
                    <c:v>84</c:v>
                  </c:pt>
                  <c:pt idx="129">
                    <c:v>74</c:v>
                  </c:pt>
                  <c:pt idx="130">
                    <c:v>74</c:v>
                  </c:pt>
                  <c:pt idx="131">
                    <c:v>59</c:v>
                  </c:pt>
                  <c:pt idx="132">
                    <c:v>97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0</c:v>
                  </c:pt>
                  <c:pt idx="136">
                    <c:v>42</c:v>
                  </c:pt>
                  <c:pt idx="137">
                    <c:v>851</c:v>
                  </c:pt>
                  <c:pt idx="138">
                    <c:v>0</c:v>
                  </c:pt>
                  <c:pt idx="139">
                    <c:v>77</c:v>
                  </c:pt>
                  <c:pt idx="140">
                    <c:v>852</c:v>
                  </c:pt>
                  <c:pt idx="141">
                    <c:v>0</c:v>
                  </c:pt>
                  <c:pt idx="142">
                    <c:v>73</c:v>
                  </c:pt>
                  <c:pt idx="143">
                    <c:v>0</c:v>
                  </c:pt>
                  <c:pt idx="144">
                    <c:v>79</c:v>
                  </c:pt>
                  <c:pt idx="145">
                    <c:v>73, 67</c:v>
                  </c:pt>
                  <c:pt idx="146">
                    <c:v>900</c:v>
                  </c:pt>
                  <c:pt idx="147">
                    <c:v>0</c:v>
                  </c:pt>
                  <c:pt idx="148">
                    <c:v>44</c:v>
                  </c:pt>
                  <c:pt idx="149">
                    <c:v>106</c:v>
                  </c:pt>
                  <c:pt idx="150">
                    <c:v>100</c:v>
                  </c:pt>
                  <c:pt idx="151">
                    <c:v>92</c:v>
                  </c:pt>
                  <c:pt idx="152">
                    <c:v>45*</c:v>
                  </c:pt>
                  <c:pt idx="153">
                    <c:v>0</c:v>
                  </c:pt>
                  <c:pt idx="154">
                    <c:v>107</c:v>
                  </c:pt>
                  <c:pt idx="155">
                    <c:v>47*</c:v>
                  </c:pt>
                  <c:pt idx="156">
                    <c:v>48</c:v>
                  </c:pt>
                  <c:pt idx="157">
                    <c:v>80</c:v>
                  </c:pt>
                  <c:pt idx="158">
                    <c:v>53</c:v>
                  </c:pt>
                  <c:pt idx="159">
                    <c:v>70</c:v>
                  </c:pt>
                  <c:pt idx="160">
                    <c:v>66</c:v>
                  </c:pt>
                  <c:pt idx="161">
                    <c:v>76</c:v>
                  </c:pt>
                  <c:pt idx="162">
                    <c:v>47</c:v>
                  </c:pt>
                  <c:pt idx="163">
                    <c:v>65</c:v>
                  </c:pt>
                  <c:pt idx="164">
                    <c:v>69</c:v>
                  </c:pt>
                  <c:pt idx="165">
                    <c:v>0</c:v>
                  </c:pt>
                  <c:pt idx="166">
                    <c:v>54</c:v>
                  </c:pt>
                  <c:pt idx="167">
                    <c:v>0</c:v>
                  </c:pt>
                  <c:pt idx="168">
                    <c:v>47</c:v>
                  </c:pt>
                  <c:pt idx="169">
                    <c:v>38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83</c:v>
                  </c:pt>
                  <c:pt idx="173">
                    <c:v>85</c:v>
                  </c:pt>
                  <c:pt idx="174">
                    <c:v>76</c:v>
                  </c:pt>
                  <c:pt idx="175">
                    <c:v>42</c:v>
                  </c:pt>
                  <c:pt idx="176">
                    <c:v>0</c:v>
                  </c:pt>
                  <c:pt idx="177">
                    <c:v>63</c:v>
                  </c:pt>
                  <c:pt idx="178">
                    <c:v>0</c:v>
                  </c:pt>
                  <c:pt idx="179">
                    <c:v>51*</c:v>
                  </c:pt>
                  <c:pt idx="180">
                    <c:v>86</c:v>
                  </c:pt>
                  <c:pt idx="181">
                    <c:v>75</c:v>
                  </c:pt>
                  <c:pt idx="182">
                    <c:v>53</c:v>
                  </c:pt>
                  <c:pt idx="183">
                    <c:v>62</c:v>
                  </c:pt>
                  <c:pt idx="184">
                    <c:v>47</c:v>
                  </c:pt>
                  <c:pt idx="185">
                    <c:v>70</c:v>
                  </c:pt>
                  <c:pt idx="186">
                    <c:v>921</c:v>
                  </c:pt>
                  <c:pt idx="187">
                    <c:v>0</c:v>
                  </c:pt>
                  <c:pt idx="188">
                    <c:v>58</c:v>
                  </c:pt>
                  <c:pt idx="189">
                    <c:v>73</c:v>
                  </c:pt>
                  <c:pt idx="190">
                    <c:v>96,55, 45</c:v>
                  </c:pt>
                  <c:pt idx="191">
                    <c:v>78</c:v>
                  </c:pt>
                  <c:pt idx="192">
                    <c:v>71</c:v>
                  </c:pt>
                  <c:pt idx="193">
                    <c:v>59</c:v>
                  </c:pt>
                  <c:pt idx="194">
                    <c:v>67</c:v>
                  </c:pt>
                  <c:pt idx="195">
                    <c:v>65</c:v>
                  </c:pt>
                  <c:pt idx="196">
                    <c:v>47</c:v>
                  </c:pt>
                  <c:pt idx="197">
                    <c:v>0</c:v>
                  </c:pt>
                  <c:pt idx="198">
                    <c:v>55</c:v>
                  </c:pt>
                  <c:pt idx="199">
                    <c:v>926</c:v>
                  </c:pt>
                  <c:pt idx="200">
                    <c:v>0</c:v>
                  </c:pt>
                  <c:pt idx="201">
                    <c:v>60</c:v>
                  </c:pt>
                  <c:pt idx="202">
                    <c:v>72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82</c:v>
                  </c:pt>
                  <c:pt idx="208">
                    <c:v>44</c:v>
                  </c:pt>
                  <c:pt idx="209">
                    <c:v>53</c:v>
                  </c:pt>
                  <c:pt idx="210">
                    <c:v>80</c:v>
                  </c:pt>
                  <c:pt idx="211">
                    <c:v>61</c:v>
                  </c:pt>
                  <c:pt idx="212">
                    <c:v>0</c:v>
                  </c:pt>
                  <c:pt idx="213">
                    <c:v>68</c:v>
                  </c:pt>
                  <c:pt idx="214">
                    <c:v>0</c:v>
                  </c:pt>
                  <c:pt idx="215">
                    <c:v>65</c:v>
                  </c:pt>
                </c:lvl>
                <c:lvl>
                  <c:pt idx="0">
                    <c:v>2</c:v>
                  </c:pt>
                  <c:pt idx="5">
                    <c:v>3</c:v>
                  </c:pt>
                  <c:pt idx="9">
                    <c:v>4</c:v>
                  </c:pt>
                  <c:pt idx="28">
                    <c:v>5</c:v>
                  </c:pt>
                  <c:pt idx="30">
                    <c:v>6</c:v>
                  </c:pt>
                  <c:pt idx="43">
                    <c:v>7</c:v>
                  </c:pt>
                  <c:pt idx="66">
                    <c:v>8</c:v>
                  </c:pt>
                  <c:pt idx="68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3">
                    <c:v>12</c:v>
                  </c:pt>
                  <c:pt idx="75">
                    <c:v>13</c:v>
                  </c:pt>
                  <c:pt idx="78">
                    <c:v> </c:v>
                  </c:pt>
                  <c:pt idx="80">
                    <c:v>15</c:v>
                  </c:pt>
                  <c:pt idx="82">
                    <c:v>16</c:v>
                  </c:pt>
                  <c:pt idx="84">
                    <c:v>17</c:v>
                  </c:pt>
                  <c:pt idx="85">
                    <c:v>18</c:v>
                  </c:pt>
                  <c:pt idx="93">
                    <c:v>20</c:v>
                  </c:pt>
                  <c:pt idx="96">
                    <c:v>21</c:v>
                  </c:pt>
                  <c:pt idx="103">
                    <c:v>23</c:v>
                  </c:pt>
                  <c:pt idx="106">
                    <c:v>24</c:v>
                  </c:pt>
                  <c:pt idx="107">
                    <c:v>25</c:v>
                  </c:pt>
                  <c:pt idx="109">
                    <c:v>26</c:v>
                  </c:pt>
                  <c:pt idx="111">
                    <c:v>27</c:v>
                  </c:pt>
                  <c:pt idx="113">
                    <c:v>29</c:v>
                  </c:pt>
                  <c:pt idx="114">
                    <c:v>30</c:v>
                  </c:pt>
                  <c:pt idx="117">
                    <c:v>31</c:v>
                  </c:pt>
                  <c:pt idx="126">
                    <c:v>35</c:v>
                  </c:pt>
                  <c:pt idx="132">
                    <c:v>36</c:v>
                  </c:pt>
                  <c:pt idx="133">
                    <c:v>37*</c:v>
                  </c:pt>
                  <c:pt idx="134">
                    <c:v>38*</c:v>
                  </c:pt>
                  <c:pt idx="136">
                    <c:v>39</c:v>
                  </c:pt>
                  <c:pt idx="139">
                    <c:v>40</c:v>
                  </c:pt>
                  <c:pt idx="142">
                    <c:v>41</c:v>
                  </c:pt>
                  <c:pt idx="144">
                    <c:v>42</c:v>
                  </c:pt>
                  <c:pt idx="145">
                    <c:v>66</c:v>
                  </c:pt>
                  <c:pt idx="154">
                    <c:v>46</c:v>
                  </c:pt>
                  <c:pt idx="175">
                    <c:v>49</c:v>
                  </c:pt>
                  <c:pt idx="177">
                    <c:v>50</c:v>
                  </c:pt>
                  <c:pt idx="180">
                    <c:v>52</c:v>
                  </c:pt>
                  <c:pt idx="181">
                    <c:v>53</c:v>
                  </c:pt>
                  <c:pt idx="182">
                    <c:v>54</c:v>
                  </c:pt>
                  <c:pt idx="183">
                    <c:v>55</c:v>
                  </c:pt>
                  <c:pt idx="184">
                    <c:v>56</c:v>
                  </c:pt>
                  <c:pt idx="185">
                    <c:v>57</c:v>
                  </c:pt>
                  <c:pt idx="198">
                    <c:v>59</c:v>
                  </c:pt>
                  <c:pt idx="210">
                    <c:v>61</c:v>
                  </c:pt>
                  <c:pt idx="211">
                    <c:v>62</c:v>
                  </c:pt>
                  <c:pt idx="213">
                    <c:v>63</c:v>
                  </c:pt>
                  <c:pt idx="215">
                    <c:v>64</c:v>
                  </c:pt>
                </c:lvl>
              </c:multiLvlStrCache>
            </c:multiLvlStrRef>
          </c:cat>
          <c:val>
            <c:numRef>
              <c:f>Arkusz1!$O$15:$O$231</c:f>
              <c:numCache>
                <c:ptCount val="217"/>
                <c:pt idx="1">
                  <c:v>1220</c:v>
                </c:pt>
                <c:pt idx="2">
                  <c:v>820</c:v>
                </c:pt>
                <c:pt idx="3">
                  <c:v>0</c:v>
                </c:pt>
                <c:pt idx="4">
                  <c:v>400</c:v>
                </c:pt>
                <c:pt idx="5">
                  <c:v>0</c:v>
                </c:pt>
                <c:pt idx="6">
                  <c:v>5120</c:v>
                </c:pt>
                <c:pt idx="7">
                  <c:v>3700</c:v>
                </c:pt>
                <c:pt idx="8">
                  <c:v>1420</c:v>
                </c:pt>
                <c:pt idx="9">
                  <c:v>330</c:v>
                </c:pt>
                <c:pt idx="10">
                  <c:v>60353</c:v>
                </c:pt>
                <c:pt idx="11">
                  <c:v>22271</c:v>
                </c:pt>
                <c:pt idx="12">
                  <c:v>7000</c:v>
                </c:pt>
                <c:pt idx="13">
                  <c:v>3900</c:v>
                </c:pt>
                <c:pt idx="14">
                  <c:v>2000</c:v>
                </c:pt>
                <c:pt idx="15">
                  <c:v>640</c:v>
                </c:pt>
                <c:pt idx="16">
                  <c:v>9622</c:v>
                </c:pt>
                <c:pt idx="17">
                  <c:v>400</c:v>
                </c:pt>
                <c:pt idx="18">
                  <c:v>1000</c:v>
                </c:pt>
                <c:pt idx="19">
                  <c:v>3500</c:v>
                </c:pt>
                <c:pt idx="20">
                  <c:v>2300</c:v>
                </c:pt>
                <c:pt idx="21">
                  <c:v>200</c:v>
                </c:pt>
                <c:pt idx="22">
                  <c:v>650</c:v>
                </c:pt>
                <c:pt idx="23">
                  <c:v>300</c:v>
                </c:pt>
                <c:pt idx="24">
                  <c:v>3000</c:v>
                </c:pt>
                <c:pt idx="25">
                  <c:v>300</c:v>
                </c:pt>
                <c:pt idx="26">
                  <c:v>500</c:v>
                </c:pt>
                <c:pt idx="27">
                  <c:v>670</c:v>
                </c:pt>
                <c:pt idx="28">
                  <c:v>2100</c:v>
                </c:pt>
                <c:pt idx="29">
                  <c:v>9600</c:v>
                </c:pt>
                <c:pt idx="30">
                  <c:v>9600</c:v>
                </c:pt>
                <c:pt idx="31">
                  <c:v>11585</c:v>
                </c:pt>
                <c:pt idx="32">
                  <c:v>900</c:v>
                </c:pt>
                <c:pt idx="33">
                  <c:v>1400</c:v>
                </c:pt>
                <c:pt idx="34">
                  <c:v>1000</c:v>
                </c:pt>
                <c:pt idx="35">
                  <c:v>4900</c:v>
                </c:pt>
                <c:pt idx="36">
                  <c:v>1100</c:v>
                </c:pt>
                <c:pt idx="37">
                  <c:v>20</c:v>
                </c:pt>
                <c:pt idx="38">
                  <c:v>100</c:v>
                </c:pt>
                <c:pt idx="39">
                  <c:v>310</c:v>
                </c:pt>
                <c:pt idx="40">
                  <c:v>800</c:v>
                </c:pt>
                <c:pt idx="41">
                  <c:v>830</c:v>
                </c:pt>
                <c:pt idx="42">
                  <c:v>25</c:v>
                </c:pt>
                <c:pt idx="43">
                  <c:v>200</c:v>
                </c:pt>
                <c:pt idx="44">
                  <c:v>31650</c:v>
                </c:pt>
                <c:pt idx="45">
                  <c:v>2050</c:v>
                </c:pt>
                <c:pt idx="46">
                  <c:v>2100</c:v>
                </c:pt>
                <c:pt idx="47">
                  <c:v>3650</c:v>
                </c:pt>
                <c:pt idx="48">
                  <c:v>3500</c:v>
                </c:pt>
                <c:pt idx="49">
                  <c:v>1300</c:v>
                </c:pt>
                <c:pt idx="50">
                  <c:v>100</c:v>
                </c:pt>
                <c:pt idx="51">
                  <c:v>1300</c:v>
                </c:pt>
                <c:pt idx="52">
                  <c:v>2800</c:v>
                </c:pt>
                <c:pt idx="53">
                  <c:v>1500</c:v>
                </c:pt>
                <c:pt idx="54">
                  <c:v>600</c:v>
                </c:pt>
                <c:pt idx="55">
                  <c:v>300</c:v>
                </c:pt>
                <c:pt idx="56">
                  <c:v>400</c:v>
                </c:pt>
                <c:pt idx="57">
                  <c:v>4650</c:v>
                </c:pt>
                <c:pt idx="58">
                  <c:v>200</c:v>
                </c:pt>
                <c:pt idx="59">
                  <c:v>0</c:v>
                </c:pt>
                <c:pt idx="60">
                  <c:v>4000</c:v>
                </c:pt>
                <c:pt idx="61">
                  <c:v>1000</c:v>
                </c:pt>
                <c:pt idx="62">
                  <c:v>0</c:v>
                </c:pt>
                <c:pt idx="63">
                  <c:v>500</c:v>
                </c:pt>
                <c:pt idx="64">
                  <c:v>500</c:v>
                </c:pt>
                <c:pt idx="65">
                  <c:v>1200</c:v>
                </c:pt>
                <c:pt idx="66">
                  <c:v>0</c:v>
                </c:pt>
                <c:pt idx="67">
                  <c:v>4700</c:v>
                </c:pt>
                <c:pt idx="68">
                  <c:v>4700</c:v>
                </c:pt>
                <c:pt idx="69">
                  <c:v>54231</c:v>
                </c:pt>
                <c:pt idx="70">
                  <c:v>13028</c:v>
                </c:pt>
                <c:pt idx="72">
                  <c:v>1200</c:v>
                </c:pt>
                <c:pt idx="73">
                  <c:v>50</c:v>
                </c:pt>
                <c:pt idx="74">
                  <c:v>3700</c:v>
                </c:pt>
                <c:pt idx="76">
                  <c:v>3130</c:v>
                </c:pt>
                <c:pt idx="78">
                  <c:v>600</c:v>
                </c:pt>
                <c:pt idx="79">
                  <c:v>600</c:v>
                </c:pt>
                <c:pt idx="81">
                  <c:v>100</c:v>
                </c:pt>
                <c:pt idx="83">
                  <c:v>18000</c:v>
                </c:pt>
                <c:pt idx="85">
                  <c:v>6602.7</c:v>
                </c:pt>
                <c:pt idx="86">
                  <c:v>1785</c:v>
                </c:pt>
                <c:pt idx="87">
                  <c:v>4920</c:v>
                </c:pt>
                <c:pt idx="88">
                  <c:v>2800</c:v>
                </c:pt>
                <c:pt idx="89">
                  <c:v>1300</c:v>
                </c:pt>
                <c:pt idx="90">
                  <c:v>0</c:v>
                </c:pt>
                <c:pt idx="91">
                  <c:v>820</c:v>
                </c:pt>
                <c:pt idx="92">
                  <c:v>0</c:v>
                </c:pt>
                <c:pt idx="94">
                  <c:v>0</c:v>
                </c:pt>
                <c:pt idx="95">
                  <c:v>28906</c:v>
                </c:pt>
                <c:pt idx="97">
                  <c:v>0</c:v>
                </c:pt>
                <c:pt idx="99">
                  <c:v>28906</c:v>
                </c:pt>
                <c:pt idx="100">
                  <c:v>19600</c:v>
                </c:pt>
                <c:pt idx="101">
                  <c:v>9306</c:v>
                </c:pt>
                <c:pt idx="102">
                  <c:v>4304</c:v>
                </c:pt>
                <c:pt idx="104">
                  <c:v>4304</c:v>
                </c:pt>
                <c:pt idx="105">
                  <c:v>4956.6</c:v>
                </c:pt>
                <c:pt idx="107">
                  <c:v>0</c:v>
                </c:pt>
                <c:pt idx="108">
                  <c:v>0</c:v>
                </c:pt>
                <c:pt idx="110">
                  <c:v>3288</c:v>
                </c:pt>
                <c:pt idx="112">
                  <c:v>1278.6</c:v>
                </c:pt>
                <c:pt idx="113">
                  <c:v>1340</c:v>
                </c:pt>
                <c:pt idx="114">
                  <c:v>181</c:v>
                </c:pt>
                <c:pt idx="115">
                  <c:v>750.3</c:v>
                </c:pt>
                <c:pt idx="116">
                  <c:v>5905</c:v>
                </c:pt>
                <c:pt idx="118">
                  <c:v>4000</c:v>
                </c:pt>
                <c:pt idx="120">
                  <c:v>450</c:v>
                </c:pt>
                <c:pt idx="121">
                  <c:v>1455</c:v>
                </c:pt>
                <c:pt idx="122">
                  <c:v>59425.4</c:v>
                </c:pt>
                <c:pt idx="124">
                  <c:v>11709.6</c:v>
                </c:pt>
                <c:pt idx="125">
                  <c:v>9574.6</c:v>
                </c:pt>
                <c:pt idx="126">
                  <c:v>2135</c:v>
                </c:pt>
                <c:pt idx="127">
                  <c:v>17525</c:v>
                </c:pt>
                <c:pt idx="128">
                  <c:v>5800</c:v>
                </c:pt>
                <c:pt idx="129">
                  <c:v>2180</c:v>
                </c:pt>
                <c:pt idx="130">
                  <c:v>1530</c:v>
                </c:pt>
                <c:pt idx="131">
                  <c:v>2995</c:v>
                </c:pt>
                <c:pt idx="132">
                  <c:v>20</c:v>
                </c:pt>
                <c:pt idx="133">
                  <c:v>1000</c:v>
                </c:pt>
                <c:pt idx="134">
                  <c:v>3278.4</c:v>
                </c:pt>
                <c:pt idx="135">
                  <c:v>24820</c:v>
                </c:pt>
                <c:pt idx="137">
                  <c:v>1092.4</c:v>
                </c:pt>
                <c:pt idx="138">
                  <c:v>0</c:v>
                </c:pt>
                <c:pt idx="140">
                  <c:v>0</c:v>
                </c:pt>
                <c:pt idx="141">
                  <c:v>2581.5</c:v>
                </c:pt>
                <c:pt idx="143">
                  <c:v>162</c:v>
                </c:pt>
                <c:pt idx="145">
                  <c:v>1694.5</c:v>
                </c:pt>
                <c:pt idx="146">
                  <c:v>725</c:v>
                </c:pt>
                <c:pt idx="147">
                  <c:v>81224.9</c:v>
                </c:pt>
                <c:pt idx="149">
                  <c:v>38350</c:v>
                </c:pt>
                <c:pt idx="150">
                  <c:v>26200</c:v>
                </c:pt>
                <c:pt idx="151">
                  <c:v>5750</c:v>
                </c:pt>
                <c:pt idx="152">
                  <c:v>6400</c:v>
                </c:pt>
                <c:pt idx="153">
                  <c:v>300</c:v>
                </c:pt>
                <c:pt idx="155">
                  <c:v>4010</c:v>
                </c:pt>
                <c:pt idx="156">
                  <c:v>60</c:v>
                </c:pt>
                <c:pt idx="157">
                  <c:v>23544.9</c:v>
                </c:pt>
                <c:pt idx="158">
                  <c:v>1500</c:v>
                </c:pt>
                <c:pt idx="159">
                  <c:v>5980</c:v>
                </c:pt>
                <c:pt idx="160">
                  <c:v>1060</c:v>
                </c:pt>
                <c:pt idx="161">
                  <c:v>2130</c:v>
                </c:pt>
                <c:pt idx="162">
                  <c:v>1540</c:v>
                </c:pt>
                <c:pt idx="163">
                  <c:v>1300</c:v>
                </c:pt>
                <c:pt idx="164">
                  <c:v>100</c:v>
                </c:pt>
                <c:pt idx="165">
                  <c:v>1869.9</c:v>
                </c:pt>
                <c:pt idx="166">
                  <c:v>0</c:v>
                </c:pt>
                <c:pt idx="167">
                  <c:v>235</c:v>
                </c:pt>
                <c:pt idx="168">
                  <c:v>1200</c:v>
                </c:pt>
                <c:pt idx="169">
                  <c:v>400</c:v>
                </c:pt>
                <c:pt idx="170">
                  <c:v>30</c:v>
                </c:pt>
                <c:pt idx="171">
                  <c:v>4000</c:v>
                </c:pt>
                <c:pt idx="172">
                  <c:v>1395</c:v>
                </c:pt>
                <c:pt idx="173">
                  <c:v>40</c:v>
                </c:pt>
                <c:pt idx="174">
                  <c:v>765</c:v>
                </c:pt>
                <c:pt idx="175">
                  <c:v>0</c:v>
                </c:pt>
                <c:pt idx="176">
                  <c:v>5500</c:v>
                </c:pt>
                <c:pt idx="178">
                  <c:v>2600</c:v>
                </c:pt>
                <c:pt idx="180">
                  <c:v>290</c:v>
                </c:pt>
                <c:pt idx="181">
                  <c:v>0</c:v>
                </c:pt>
                <c:pt idx="182">
                  <c:v>200</c:v>
                </c:pt>
                <c:pt idx="183">
                  <c:v>600</c:v>
                </c:pt>
                <c:pt idx="184">
                  <c:v>1174</c:v>
                </c:pt>
                <c:pt idx="185">
                  <c:v>50</c:v>
                </c:pt>
                <c:pt idx="186">
                  <c:v>4546</c:v>
                </c:pt>
                <c:pt idx="187">
                  <c:v>36398</c:v>
                </c:pt>
                <c:pt idx="189">
                  <c:v>34297</c:v>
                </c:pt>
                <c:pt idx="190">
                  <c:v>1200</c:v>
                </c:pt>
                <c:pt idx="191">
                  <c:v>2140</c:v>
                </c:pt>
                <c:pt idx="192">
                  <c:v>30000</c:v>
                </c:pt>
                <c:pt idx="193">
                  <c:v>357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600</c:v>
                </c:pt>
                <c:pt idx="199">
                  <c:v>2101</c:v>
                </c:pt>
                <c:pt idx="200">
                  <c:v>39766</c:v>
                </c:pt>
                <c:pt idx="202">
                  <c:v>14210</c:v>
                </c:pt>
                <c:pt idx="203">
                  <c:v>300</c:v>
                </c:pt>
                <c:pt idx="204">
                  <c:v>160</c:v>
                </c:pt>
                <c:pt idx="205">
                  <c:v>350</c:v>
                </c:pt>
                <c:pt idx="206">
                  <c:v>1800</c:v>
                </c:pt>
                <c:pt idx="207">
                  <c:v>1800</c:v>
                </c:pt>
                <c:pt idx="208">
                  <c:v>6300</c:v>
                </c:pt>
                <c:pt idx="209">
                  <c:v>2000</c:v>
                </c:pt>
                <c:pt idx="210">
                  <c:v>1500</c:v>
                </c:pt>
                <c:pt idx="211">
                  <c:v>17356</c:v>
                </c:pt>
                <c:pt idx="212">
                  <c:v>6200</c:v>
                </c:pt>
                <c:pt idx="214">
                  <c:v>0</c:v>
                </c:pt>
                <c:pt idx="216">
                  <c:v>2000</c:v>
                </c:pt>
              </c:numCache>
            </c:numRef>
          </c:val>
        </c:ser>
        <c:ser>
          <c:idx val="13"/>
          <c:order val="13"/>
          <c:tx>
            <c:strRef>
              <c:f>Arkusz1!$P$14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Arkusz1!$A$15:$B$231</c:f>
              <c:multiLvlStrCache>
                <c:ptCount val="216"/>
                <c:lvl>
                  <c:pt idx="0">
                    <c:v>IK/001/07   </c:v>
                  </c:pt>
                  <c:pt idx="1">
                    <c:v>52</c:v>
                  </c:pt>
                  <c:pt idx="2">
                    <c:v>0</c:v>
                  </c:pt>
                  <c:pt idx="3">
                    <c:v>64</c:v>
                  </c:pt>
                  <c:pt idx="4">
                    <c:v>46</c:v>
                  </c:pt>
                  <c:pt idx="5">
                    <c:v>IK/002/05   </c:v>
                  </c:pt>
                  <c:pt idx="6">
                    <c:v>88</c:v>
                  </c:pt>
                  <c:pt idx="7">
                    <c:v>108</c:v>
                  </c:pt>
                  <c:pt idx="8">
                    <c:v>0</c:v>
                  </c:pt>
                  <c:pt idx="9">
                    <c:v>IK/004/07    </c:v>
                  </c:pt>
                  <c:pt idx="10">
                    <c:v>72</c:v>
                  </c:pt>
                  <c:pt idx="11">
                    <c:v>0</c:v>
                  </c:pt>
                  <c:pt idx="12">
                    <c:v>80</c:v>
                  </c:pt>
                  <c:pt idx="13">
                    <c:v>85</c:v>
                  </c:pt>
                  <c:pt idx="14">
                    <c:v>64</c:v>
                  </c:pt>
                  <c:pt idx="15">
                    <c:v>70</c:v>
                  </c:pt>
                  <c:pt idx="16">
                    <c:v>0</c:v>
                  </c:pt>
                  <c:pt idx="17">
                    <c:v>0</c:v>
                  </c:pt>
                  <c:pt idx="18">
                    <c:v>87</c:v>
                  </c:pt>
                  <c:pt idx="19">
                    <c:v>74</c:v>
                  </c:pt>
                  <c:pt idx="20">
                    <c:v>73</c:v>
                  </c:pt>
                  <c:pt idx="21">
                    <c:v>73</c:v>
                  </c:pt>
                  <c:pt idx="22">
                    <c:v>35</c:v>
                  </c:pt>
                  <c:pt idx="23">
                    <c:v>0</c:v>
                  </c:pt>
                  <c:pt idx="24">
                    <c:v>37</c:v>
                  </c:pt>
                  <c:pt idx="25">
                    <c:v>0</c:v>
                  </c:pt>
                  <c:pt idx="26">
                    <c:v>60</c:v>
                  </c:pt>
                  <c:pt idx="27">
                    <c:v>0</c:v>
                  </c:pt>
                  <c:pt idx="28">
                    <c:v>IK/005/07              </c:v>
                  </c:pt>
                  <c:pt idx="29">
                    <c:v>88</c:v>
                  </c:pt>
                  <c:pt idx="30">
                    <c:v>IK/006/07              </c:v>
                  </c:pt>
                  <c:pt idx="31">
                    <c:v>63</c:v>
                  </c:pt>
                  <c:pt idx="32">
                    <c:v>77</c:v>
                  </c:pt>
                  <c:pt idx="33">
                    <c:v>63</c:v>
                  </c:pt>
                  <c:pt idx="34">
                    <c:v>81</c:v>
                  </c:pt>
                  <c:pt idx="35">
                    <c:v>55</c:v>
                  </c:pt>
                  <c:pt idx="36">
                    <c:v>55</c:v>
                  </c:pt>
                  <c:pt idx="37">
                    <c:v>41</c:v>
                  </c:pt>
                  <c:pt idx="38">
                    <c:v>53</c:v>
                  </c:pt>
                  <c:pt idx="39">
                    <c:v>79</c:v>
                  </c:pt>
                  <c:pt idx="40">
                    <c:v>49</c:v>
                  </c:pt>
                  <c:pt idx="41">
                    <c:v>45</c:v>
                  </c:pt>
                  <c:pt idx="42">
                    <c:v>0</c:v>
                  </c:pt>
                  <c:pt idx="43">
                    <c:v>IK/007/07       </c:v>
                  </c:pt>
                  <c:pt idx="44">
                    <c:v>0</c:v>
                  </c:pt>
                  <c:pt idx="45">
                    <c:v>53</c:v>
                  </c:pt>
                  <c:pt idx="46">
                    <c:v>76</c:v>
                  </c:pt>
                  <c:pt idx="47">
                    <c:v>65</c:v>
                  </c:pt>
                  <c:pt idx="48">
                    <c:v>76</c:v>
                  </c:pt>
                  <c:pt idx="49">
                    <c:v>41</c:v>
                  </c:pt>
                  <c:pt idx="50">
                    <c:v>55</c:v>
                  </c:pt>
                  <c:pt idx="51">
                    <c:v>47</c:v>
                  </c:pt>
                  <c:pt idx="52">
                    <c:v>0</c:v>
                  </c:pt>
                  <c:pt idx="53">
                    <c:v>0</c:v>
                  </c:pt>
                  <c:pt idx="54">
                    <c:v>49</c:v>
                  </c:pt>
                  <c:pt idx="55">
                    <c:v>47</c:v>
                  </c:pt>
                  <c:pt idx="56">
                    <c:v>0</c:v>
                  </c:pt>
                  <c:pt idx="57">
                    <c:v>51</c:v>
                  </c:pt>
                  <c:pt idx="58">
                    <c:v>47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IK/008/07                </c:v>
                  </c:pt>
                  <c:pt idx="67">
                    <c:v>78</c:v>
                  </c:pt>
                  <c:pt idx="68">
                    <c:v>75</c:v>
                  </c:pt>
                  <c:pt idx="69">
                    <c:v>0</c:v>
                  </c:pt>
                  <c:pt idx="70">
                    <c:v>0</c:v>
                  </c:pt>
                  <c:pt idx="71">
                    <c:v>103</c:v>
                  </c:pt>
                  <c:pt idx="72">
                    <c:v>55</c:v>
                  </c:pt>
                  <c:pt idx="73">
                    <c:v>84</c:v>
                  </c:pt>
                  <c:pt idx="74">
                    <c:v>0</c:v>
                  </c:pt>
                  <c:pt idx="75">
                    <c:v>69</c:v>
                  </c:pt>
                  <c:pt idx="76">
                    <c:v>0</c:v>
                  </c:pt>
                  <c:pt idx="77">
                    <c:v>14</c:v>
                  </c:pt>
                  <c:pt idx="78">
                    <c:v>74</c:v>
                  </c:pt>
                  <c:pt idx="79">
                    <c:v>0</c:v>
                  </c:pt>
                  <c:pt idx="80">
                    <c:v>102</c:v>
                  </c:pt>
                  <c:pt idx="81">
                    <c:v>0</c:v>
                  </c:pt>
                  <c:pt idx="82">
                    <c:v>78</c:v>
                  </c:pt>
                  <c:pt idx="83">
                    <c:v>0</c:v>
                  </c:pt>
                  <c:pt idx="84">
                    <c:v>78</c:v>
                  </c:pt>
                  <c:pt idx="85">
                    <c:v>54</c:v>
                  </c:pt>
                  <c:pt idx="86">
                    <c:v>19</c:v>
                  </c:pt>
                  <c:pt idx="87">
                    <c:v>50</c:v>
                  </c:pt>
                  <c:pt idx="88">
                    <c:v>38</c:v>
                  </c:pt>
                  <c:pt idx="89">
                    <c:v>36</c:v>
                  </c:pt>
                  <c:pt idx="90">
                    <c:v>63</c:v>
                  </c:pt>
                  <c:pt idx="91">
                    <c:v>630</c:v>
                  </c:pt>
                  <c:pt idx="92">
                    <c:v>0</c:v>
                  </c:pt>
                  <c:pt idx="93">
                    <c:v>59</c:v>
                  </c:pt>
                  <c:pt idx="94">
                    <c:v>700</c:v>
                  </c:pt>
                  <c:pt idx="95">
                    <c:v>0</c:v>
                  </c:pt>
                  <c:pt idx="96">
                    <c:v>46</c:v>
                  </c:pt>
                  <c:pt idx="97">
                    <c:v>0</c:v>
                  </c:pt>
                  <c:pt idx="98">
                    <c:v>22</c:v>
                  </c:pt>
                  <c:pt idx="99">
                    <c:v>59</c:v>
                  </c:pt>
                  <c:pt idx="100">
                    <c:v>101</c:v>
                  </c:pt>
                  <c:pt idx="101">
                    <c:v>710</c:v>
                  </c:pt>
                  <c:pt idx="102">
                    <c:v>0</c:v>
                  </c:pt>
                  <c:pt idx="103">
                    <c:v>73</c:v>
                  </c:pt>
                  <c:pt idx="104">
                    <c:v>750</c:v>
                  </c:pt>
                  <c:pt idx="105">
                    <c:v>0</c:v>
                  </c:pt>
                  <c:pt idx="106">
                    <c:v>44</c:v>
                  </c:pt>
                  <c:pt idx="107">
                    <c:v>79</c:v>
                  </c:pt>
                  <c:pt idx="108">
                    <c:v>0</c:v>
                  </c:pt>
                  <c:pt idx="109">
                    <c:v>80</c:v>
                  </c:pt>
                  <c:pt idx="110">
                    <c:v>0</c:v>
                  </c:pt>
                  <c:pt idx="111">
                    <c:v>48</c:v>
                  </c:pt>
                  <c:pt idx="112">
                    <c:v>28</c:v>
                  </c:pt>
                  <c:pt idx="113">
                    <c:v>59</c:v>
                  </c:pt>
                  <c:pt idx="114">
                    <c:v>46</c:v>
                  </c:pt>
                  <c:pt idx="115">
                    <c:v>754</c:v>
                  </c:pt>
                  <c:pt idx="116">
                    <c:v>0</c:v>
                  </c:pt>
                  <c:pt idx="117">
                    <c:v>82,     92</c:v>
                  </c:pt>
                  <c:pt idx="118">
                    <c:v>0</c:v>
                  </c:pt>
                  <c:pt idx="119">
                    <c:v>32</c:v>
                  </c:pt>
                  <c:pt idx="120">
                    <c:v>33</c:v>
                  </c:pt>
                  <c:pt idx="121">
                    <c:v>801</c:v>
                  </c:pt>
                  <c:pt idx="122">
                    <c:v>0</c:v>
                  </c:pt>
                  <c:pt idx="123">
                    <c:v>34</c:v>
                  </c:pt>
                  <c:pt idx="124">
                    <c:v>87</c:v>
                  </c:pt>
                  <c:pt idx="125">
                    <c:v>0</c:v>
                  </c:pt>
                  <c:pt idx="126">
                    <c:v>63</c:v>
                  </c:pt>
                  <c:pt idx="127">
                    <c:v>84</c:v>
                  </c:pt>
                  <c:pt idx="128">
                    <c:v>84</c:v>
                  </c:pt>
                  <c:pt idx="129">
                    <c:v>74</c:v>
                  </c:pt>
                  <c:pt idx="130">
                    <c:v>74</c:v>
                  </c:pt>
                  <c:pt idx="131">
                    <c:v>59</c:v>
                  </c:pt>
                  <c:pt idx="132">
                    <c:v>97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0</c:v>
                  </c:pt>
                  <c:pt idx="136">
                    <c:v>42</c:v>
                  </c:pt>
                  <c:pt idx="137">
                    <c:v>851</c:v>
                  </c:pt>
                  <c:pt idx="138">
                    <c:v>0</c:v>
                  </c:pt>
                  <c:pt idx="139">
                    <c:v>77</c:v>
                  </c:pt>
                  <c:pt idx="140">
                    <c:v>852</c:v>
                  </c:pt>
                  <c:pt idx="141">
                    <c:v>0</c:v>
                  </c:pt>
                  <c:pt idx="142">
                    <c:v>73</c:v>
                  </c:pt>
                  <c:pt idx="143">
                    <c:v>0</c:v>
                  </c:pt>
                  <c:pt idx="144">
                    <c:v>79</c:v>
                  </c:pt>
                  <c:pt idx="145">
                    <c:v>73, 67</c:v>
                  </c:pt>
                  <c:pt idx="146">
                    <c:v>900</c:v>
                  </c:pt>
                  <c:pt idx="147">
                    <c:v>0</c:v>
                  </c:pt>
                  <c:pt idx="148">
                    <c:v>44</c:v>
                  </c:pt>
                  <c:pt idx="149">
                    <c:v>106</c:v>
                  </c:pt>
                  <c:pt idx="150">
                    <c:v>100</c:v>
                  </c:pt>
                  <c:pt idx="151">
                    <c:v>92</c:v>
                  </c:pt>
                  <c:pt idx="152">
                    <c:v>45*</c:v>
                  </c:pt>
                  <c:pt idx="153">
                    <c:v>0</c:v>
                  </c:pt>
                  <c:pt idx="154">
                    <c:v>107</c:v>
                  </c:pt>
                  <c:pt idx="155">
                    <c:v>47*</c:v>
                  </c:pt>
                  <c:pt idx="156">
                    <c:v>48</c:v>
                  </c:pt>
                  <c:pt idx="157">
                    <c:v>80</c:v>
                  </c:pt>
                  <c:pt idx="158">
                    <c:v>53</c:v>
                  </c:pt>
                  <c:pt idx="159">
                    <c:v>70</c:v>
                  </c:pt>
                  <c:pt idx="160">
                    <c:v>66</c:v>
                  </c:pt>
                  <c:pt idx="161">
                    <c:v>76</c:v>
                  </c:pt>
                  <c:pt idx="162">
                    <c:v>47</c:v>
                  </c:pt>
                  <c:pt idx="163">
                    <c:v>65</c:v>
                  </c:pt>
                  <c:pt idx="164">
                    <c:v>69</c:v>
                  </c:pt>
                  <c:pt idx="165">
                    <c:v>0</c:v>
                  </c:pt>
                  <c:pt idx="166">
                    <c:v>54</c:v>
                  </c:pt>
                  <c:pt idx="167">
                    <c:v>0</c:v>
                  </c:pt>
                  <c:pt idx="168">
                    <c:v>47</c:v>
                  </c:pt>
                  <c:pt idx="169">
                    <c:v>38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83</c:v>
                  </c:pt>
                  <c:pt idx="173">
                    <c:v>85</c:v>
                  </c:pt>
                  <c:pt idx="174">
                    <c:v>76</c:v>
                  </c:pt>
                  <c:pt idx="175">
                    <c:v>42</c:v>
                  </c:pt>
                  <c:pt idx="176">
                    <c:v>0</c:v>
                  </c:pt>
                  <c:pt idx="177">
                    <c:v>63</c:v>
                  </c:pt>
                  <c:pt idx="178">
                    <c:v>0</c:v>
                  </c:pt>
                  <c:pt idx="179">
                    <c:v>51*</c:v>
                  </c:pt>
                  <c:pt idx="180">
                    <c:v>86</c:v>
                  </c:pt>
                  <c:pt idx="181">
                    <c:v>75</c:v>
                  </c:pt>
                  <c:pt idx="182">
                    <c:v>53</c:v>
                  </c:pt>
                  <c:pt idx="183">
                    <c:v>62</c:v>
                  </c:pt>
                  <c:pt idx="184">
                    <c:v>47</c:v>
                  </c:pt>
                  <c:pt idx="185">
                    <c:v>70</c:v>
                  </c:pt>
                  <c:pt idx="186">
                    <c:v>921</c:v>
                  </c:pt>
                  <c:pt idx="187">
                    <c:v>0</c:v>
                  </c:pt>
                  <c:pt idx="188">
                    <c:v>58</c:v>
                  </c:pt>
                  <c:pt idx="189">
                    <c:v>73</c:v>
                  </c:pt>
                  <c:pt idx="190">
                    <c:v>96,55, 45</c:v>
                  </c:pt>
                  <c:pt idx="191">
                    <c:v>78</c:v>
                  </c:pt>
                  <c:pt idx="192">
                    <c:v>71</c:v>
                  </c:pt>
                  <c:pt idx="193">
                    <c:v>59</c:v>
                  </c:pt>
                  <c:pt idx="194">
                    <c:v>67</c:v>
                  </c:pt>
                  <c:pt idx="195">
                    <c:v>65</c:v>
                  </c:pt>
                  <c:pt idx="196">
                    <c:v>47</c:v>
                  </c:pt>
                  <c:pt idx="197">
                    <c:v>0</c:v>
                  </c:pt>
                  <c:pt idx="198">
                    <c:v>55</c:v>
                  </c:pt>
                  <c:pt idx="199">
                    <c:v>926</c:v>
                  </c:pt>
                  <c:pt idx="200">
                    <c:v>0</c:v>
                  </c:pt>
                  <c:pt idx="201">
                    <c:v>60</c:v>
                  </c:pt>
                  <c:pt idx="202">
                    <c:v>72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82</c:v>
                  </c:pt>
                  <c:pt idx="208">
                    <c:v>44</c:v>
                  </c:pt>
                  <c:pt idx="209">
                    <c:v>53</c:v>
                  </c:pt>
                  <c:pt idx="210">
                    <c:v>80</c:v>
                  </c:pt>
                  <c:pt idx="211">
                    <c:v>61</c:v>
                  </c:pt>
                  <c:pt idx="212">
                    <c:v>0</c:v>
                  </c:pt>
                  <c:pt idx="213">
                    <c:v>68</c:v>
                  </c:pt>
                  <c:pt idx="214">
                    <c:v>0</c:v>
                  </c:pt>
                  <c:pt idx="215">
                    <c:v>65</c:v>
                  </c:pt>
                </c:lvl>
                <c:lvl>
                  <c:pt idx="0">
                    <c:v>2</c:v>
                  </c:pt>
                  <c:pt idx="5">
                    <c:v>3</c:v>
                  </c:pt>
                  <c:pt idx="9">
                    <c:v>4</c:v>
                  </c:pt>
                  <c:pt idx="28">
                    <c:v>5</c:v>
                  </c:pt>
                  <c:pt idx="30">
                    <c:v>6</c:v>
                  </c:pt>
                  <c:pt idx="43">
                    <c:v>7</c:v>
                  </c:pt>
                  <c:pt idx="66">
                    <c:v>8</c:v>
                  </c:pt>
                  <c:pt idx="68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3">
                    <c:v>12</c:v>
                  </c:pt>
                  <c:pt idx="75">
                    <c:v>13</c:v>
                  </c:pt>
                  <c:pt idx="78">
                    <c:v> </c:v>
                  </c:pt>
                  <c:pt idx="80">
                    <c:v>15</c:v>
                  </c:pt>
                  <c:pt idx="82">
                    <c:v>16</c:v>
                  </c:pt>
                  <c:pt idx="84">
                    <c:v>17</c:v>
                  </c:pt>
                  <c:pt idx="85">
                    <c:v>18</c:v>
                  </c:pt>
                  <c:pt idx="93">
                    <c:v>20</c:v>
                  </c:pt>
                  <c:pt idx="96">
                    <c:v>21</c:v>
                  </c:pt>
                  <c:pt idx="103">
                    <c:v>23</c:v>
                  </c:pt>
                  <c:pt idx="106">
                    <c:v>24</c:v>
                  </c:pt>
                  <c:pt idx="107">
                    <c:v>25</c:v>
                  </c:pt>
                  <c:pt idx="109">
                    <c:v>26</c:v>
                  </c:pt>
                  <c:pt idx="111">
                    <c:v>27</c:v>
                  </c:pt>
                  <c:pt idx="113">
                    <c:v>29</c:v>
                  </c:pt>
                  <c:pt idx="114">
                    <c:v>30</c:v>
                  </c:pt>
                  <c:pt idx="117">
                    <c:v>31</c:v>
                  </c:pt>
                  <c:pt idx="126">
                    <c:v>35</c:v>
                  </c:pt>
                  <c:pt idx="132">
                    <c:v>36</c:v>
                  </c:pt>
                  <c:pt idx="133">
                    <c:v>37*</c:v>
                  </c:pt>
                  <c:pt idx="134">
                    <c:v>38*</c:v>
                  </c:pt>
                  <c:pt idx="136">
                    <c:v>39</c:v>
                  </c:pt>
                  <c:pt idx="139">
                    <c:v>40</c:v>
                  </c:pt>
                  <c:pt idx="142">
                    <c:v>41</c:v>
                  </c:pt>
                  <c:pt idx="144">
                    <c:v>42</c:v>
                  </c:pt>
                  <c:pt idx="145">
                    <c:v>66</c:v>
                  </c:pt>
                  <c:pt idx="154">
                    <c:v>46</c:v>
                  </c:pt>
                  <c:pt idx="175">
                    <c:v>49</c:v>
                  </c:pt>
                  <c:pt idx="177">
                    <c:v>50</c:v>
                  </c:pt>
                  <c:pt idx="180">
                    <c:v>52</c:v>
                  </c:pt>
                  <c:pt idx="181">
                    <c:v>53</c:v>
                  </c:pt>
                  <c:pt idx="182">
                    <c:v>54</c:v>
                  </c:pt>
                  <c:pt idx="183">
                    <c:v>55</c:v>
                  </c:pt>
                  <c:pt idx="184">
                    <c:v>56</c:v>
                  </c:pt>
                  <c:pt idx="185">
                    <c:v>57</c:v>
                  </c:pt>
                  <c:pt idx="198">
                    <c:v>59</c:v>
                  </c:pt>
                  <c:pt idx="210">
                    <c:v>61</c:v>
                  </c:pt>
                  <c:pt idx="211">
                    <c:v>62</c:v>
                  </c:pt>
                  <c:pt idx="213">
                    <c:v>63</c:v>
                  </c:pt>
                  <c:pt idx="215">
                    <c:v>64</c:v>
                  </c:pt>
                </c:lvl>
              </c:multiLvlStrCache>
            </c:multiLvlStrRef>
          </c:cat>
          <c:val>
            <c:numRef>
              <c:f>Arkusz1!$P$15:$P$231</c:f>
              <c:numCache>
                <c:ptCount val="217"/>
                <c:pt idx="1">
                  <c:v>0</c:v>
                </c:pt>
                <c:pt idx="3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20">
                  <c:v>0</c:v>
                </c:pt>
                <c:pt idx="24">
                  <c:v>0</c:v>
                </c:pt>
                <c:pt idx="29">
                  <c:v>0</c:v>
                </c:pt>
                <c:pt idx="31">
                  <c:v>0</c:v>
                </c:pt>
                <c:pt idx="44">
                  <c:v>0</c:v>
                </c:pt>
                <c:pt idx="53">
                  <c:v>0</c:v>
                </c:pt>
                <c:pt idx="57">
                  <c:v>0</c:v>
                </c:pt>
                <c:pt idx="67">
                  <c:v>0</c:v>
                </c:pt>
                <c:pt idx="69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6">
                  <c:v>0</c:v>
                </c:pt>
                <c:pt idx="79">
                  <c:v>0</c:v>
                </c:pt>
                <c:pt idx="81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94">
                  <c:v>0</c:v>
                </c:pt>
                <c:pt idx="97">
                  <c:v>0</c:v>
                </c:pt>
                <c:pt idx="99">
                  <c:v>0</c:v>
                </c:pt>
                <c:pt idx="100">
                  <c:v>0</c:v>
                </c:pt>
                <c:pt idx="104">
                  <c:v>0</c:v>
                </c:pt>
                <c:pt idx="107">
                  <c:v>0</c:v>
                </c:pt>
                <c:pt idx="108">
                  <c:v>0</c:v>
                </c:pt>
                <c:pt idx="110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8">
                  <c:v>0</c:v>
                </c:pt>
                <c:pt idx="121">
                  <c:v>0</c:v>
                </c:pt>
                <c:pt idx="125">
                  <c:v>0</c:v>
                </c:pt>
                <c:pt idx="127">
                  <c:v>0</c:v>
                </c:pt>
                <c:pt idx="128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7">
                  <c:v>0</c:v>
                </c:pt>
                <c:pt idx="140">
                  <c:v>0</c:v>
                </c:pt>
                <c:pt idx="143">
                  <c:v>0</c:v>
                </c:pt>
                <c:pt idx="145">
                  <c:v>0</c:v>
                </c:pt>
                <c:pt idx="146">
                  <c:v>0</c:v>
                </c:pt>
                <c:pt idx="149">
                  <c:v>0</c:v>
                </c:pt>
                <c:pt idx="150">
                  <c:v>0</c:v>
                </c:pt>
                <c:pt idx="153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6">
                  <c:v>0</c:v>
                </c:pt>
                <c:pt idx="167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8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9">
                  <c:v>0</c:v>
                </c:pt>
                <c:pt idx="192">
                  <c:v>0</c:v>
                </c:pt>
                <c:pt idx="196">
                  <c:v>0</c:v>
                </c:pt>
                <c:pt idx="197">
                  <c:v>0</c:v>
                </c:pt>
                <c:pt idx="199">
                  <c:v>0</c:v>
                </c:pt>
                <c:pt idx="202">
                  <c:v>0</c:v>
                </c:pt>
                <c:pt idx="204">
                  <c:v>0</c:v>
                </c:pt>
                <c:pt idx="206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4">
                  <c:v>0</c:v>
                </c:pt>
                <c:pt idx="216">
                  <c:v>0</c:v>
                </c:pt>
              </c:numCache>
            </c:numRef>
          </c:val>
        </c:ser>
        <c:axId val="55654769"/>
        <c:axId val="31130874"/>
      </c:barChart>
      <c:catAx>
        <c:axId val="5565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30874"/>
        <c:crosses val="autoZero"/>
        <c:auto val="1"/>
        <c:lblOffset val="100"/>
        <c:noMultiLvlLbl val="0"/>
      </c:catAx>
      <c:valAx>
        <c:axId val="31130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54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6"/>
  <sheetViews>
    <sheetView tabSelected="1" workbookViewId="0" topLeftCell="E1">
      <selection activeCell="P2" sqref="P2"/>
    </sheetView>
  </sheetViews>
  <sheetFormatPr defaultColWidth="9.00390625" defaultRowHeight="12.75"/>
  <cols>
    <col min="1" max="1" width="3.125" style="4" customWidth="1"/>
    <col min="2" max="2" width="3.25390625" style="17" customWidth="1"/>
    <col min="3" max="3" width="7.125" style="4" customWidth="1"/>
    <col min="4" max="4" width="35.625" style="0" customWidth="1"/>
    <col min="5" max="5" width="8.75390625" style="7" customWidth="1"/>
    <col min="6" max="6" width="8.375" style="7" customWidth="1"/>
    <col min="7" max="7" width="8.875" style="240" customWidth="1"/>
    <col min="8" max="8" width="8.25390625" style="7" customWidth="1"/>
    <col min="9" max="9" width="8.125" style="7" customWidth="1"/>
    <col min="10" max="10" width="8.00390625" style="7" customWidth="1"/>
    <col min="11" max="11" width="7.625" style="7" customWidth="1"/>
    <col min="12" max="12" width="8.25390625" style="7" customWidth="1"/>
    <col min="13" max="13" width="8.00390625" style="7" customWidth="1"/>
    <col min="14" max="14" width="8.375" style="7" customWidth="1"/>
    <col min="15" max="15" width="9.625" style="7" customWidth="1"/>
    <col min="16" max="16" width="16.875" style="214" customWidth="1"/>
  </cols>
  <sheetData>
    <row r="1" spans="7:8" ht="12.75">
      <c r="G1" s="239"/>
      <c r="H1" s="186" t="s">
        <v>431</v>
      </c>
    </row>
    <row r="2" spans="7:16" ht="12.75">
      <c r="G2" s="239"/>
      <c r="H2" s="186"/>
      <c r="P2" s="452"/>
    </row>
    <row r="3" spans="7:8" ht="22.5" customHeight="1">
      <c r="G3" s="239"/>
      <c r="H3" s="48"/>
    </row>
    <row r="4" spans="7:15" ht="18.75" customHeight="1">
      <c r="G4" s="239"/>
      <c r="O4" s="14" t="s">
        <v>0</v>
      </c>
    </row>
    <row r="5" spans="1:16" s="1" customFormat="1" ht="24">
      <c r="A5" s="30"/>
      <c r="B5" s="539" t="s">
        <v>3</v>
      </c>
      <c r="C5" s="30"/>
      <c r="D5" s="431" t="s">
        <v>375</v>
      </c>
      <c r="E5" s="469" t="s">
        <v>405</v>
      </c>
      <c r="F5" s="540" t="s">
        <v>404</v>
      </c>
      <c r="G5" s="466" t="s">
        <v>363</v>
      </c>
      <c r="H5" s="31" t="s">
        <v>178</v>
      </c>
      <c r="I5" s="32"/>
      <c r="J5" s="32"/>
      <c r="K5" s="32"/>
      <c r="L5" s="32"/>
      <c r="M5" s="32"/>
      <c r="N5" s="33" t="s">
        <v>1</v>
      </c>
      <c r="O5" s="33"/>
      <c r="P5" s="215"/>
    </row>
    <row r="6" spans="1:17" ht="26.25" customHeight="1">
      <c r="A6" s="34" t="s">
        <v>2</v>
      </c>
      <c r="B6" s="467"/>
      <c r="C6" s="261" t="s">
        <v>58</v>
      </c>
      <c r="D6" s="432" t="s">
        <v>377</v>
      </c>
      <c r="E6" s="470"/>
      <c r="F6" s="541"/>
      <c r="G6" s="467"/>
      <c r="H6" s="35" t="s">
        <v>59</v>
      </c>
      <c r="I6" s="35"/>
      <c r="J6" s="35" t="s">
        <v>126</v>
      </c>
      <c r="K6" s="35"/>
      <c r="L6" s="35" t="s">
        <v>177</v>
      </c>
      <c r="M6" s="36"/>
      <c r="N6" s="37" t="s">
        <v>4</v>
      </c>
      <c r="O6" s="38"/>
      <c r="P6" s="216" t="s">
        <v>5</v>
      </c>
      <c r="Q6" s="259"/>
    </row>
    <row r="7" spans="1:16" ht="24.75" customHeight="1">
      <c r="A7" s="39"/>
      <c r="B7" s="468"/>
      <c r="C7" s="39"/>
      <c r="D7" s="433" t="s">
        <v>179</v>
      </c>
      <c r="E7" s="471"/>
      <c r="F7" s="542"/>
      <c r="G7" s="468"/>
      <c r="H7" s="40" t="s">
        <v>37</v>
      </c>
      <c r="I7" s="40" t="s">
        <v>6</v>
      </c>
      <c r="J7" s="40" t="s">
        <v>37</v>
      </c>
      <c r="K7" s="40" t="s">
        <v>6</v>
      </c>
      <c r="L7" s="40" t="s">
        <v>37</v>
      </c>
      <c r="M7" s="40" t="s">
        <v>6</v>
      </c>
      <c r="N7" s="40" t="s">
        <v>37</v>
      </c>
      <c r="O7" s="40" t="s">
        <v>6</v>
      </c>
      <c r="P7" s="217"/>
    </row>
    <row r="8" spans="1:16" s="8" customFormat="1" ht="9.75" thickBot="1">
      <c r="A8" s="20">
        <v>1</v>
      </c>
      <c r="B8" s="20">
        <v>2</v>
      </c>
      <c r="C8" s="20">
        <v>3</v>
      </c>
      <c r="D8" s="42">
        <v>4</v>
      </c>
      <c r="E8" s="42">
        <v>5</v>
      </c>
      <c r="F8" s="42">
        <v>6</v>
      </c>
      <c r="G8" s="2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2">
        <v>13</v>
      </c>
      <c r="N8" s="42">
        <v>14</v>
      </c>
      <c r="O8" s="42">
        <v>15</v>
      </c>
      <c r="P8" s="218">
        <v>16</v>
      </c>
    </row>
    <row r="9" spans="1:16" s="3" customFormat="1" ht="42" customHeight="1" thickBot="1" thickTop="1">
      <c r="A9" s="386"/>
      <c r="B9" s="18"/>
      <c r="C9" s="9"/>
      <c r="D9" s="185" t="s">
        <v>123</v>
      </c>
      <c r="E9" s="78">
        <f>E11+E14+E110+E117+E120+E131+E137+E153+E162+E202+E215+E107</f>
        <v>1632011.5999999999</v>
      </c>
      <c r="F9" s="90">
        <f>F11+F14+F110+F117+F120+F131+F137+F153+F162+F202+F215+F107</f>
        <v>207877.9</v>
      </c>
      <c r="G9" s="90">
        <f aca="true" t="shared" si="0" ref="G9:M9">G11+G14+G107+G110+G117+G120+G131+G137+G153+G156+G162+G202+G215</f>
        <v>138749.1</v>
      </c>
      <c r="H9" s="78">
        <f t="shared" si="0"/>
        <v>256544.5</v>
      </c>
      <c r="I9" s="90">
        <f t="shared" si="0"/>
        <v>114983.20000000001</v>
      </c>
      <c r="J9" s="90">
        <f t="shared" si="0"/>
        <v>308932.3</v>
      </c>
      <c r="K9" s="90">
        <f t="shared" si="0"/>
        <v>124996.7</v>
      </c>
      <c r="L9" s="90">
        <f t="shared" si="0"/>
        <v>273661.2</v>
      </c>
      <c r="M9" s="90">
        <f t="shared" si="0"/>
        <v>99980.1</v>
      </c>
      <c r="N9" s="78">
        <f>G9+H9+J9+L9</f>
        <v>977887.0999999999</v>
      </c>
      <c r="O9" s="438">
        <f>G9+I9+K9+M9</f>
        <v>478709.1</v>
      </c>
      <c r="P9" s="387"/>
    </row>
    <row r="10" spans="1:16" s="447" customFormat="1" ht="27.75" customHeight="1" thickBot="1" thickTop="1">
      <c r="A10" s="443"/>
      <c r="B10" s="444"/>
      <c r="C10" s="445"/>
      <c r="D10" s="448"/>
      <c r="E10" s="449"/>
      <c r="F10" s="450"/>
      <c r="G10" s="450"/>
      <c r="H10" s="449"/>
      <c r="I10" s="450"/>
      <c r="J10" s="450"/>
      <c r="K10" s="449"/>
      <c r="L10" s="450"/>
      <c r="M10" s="450"/>
      <c r="N10" s="449"/>
      <c r="O10" s="451"/>
      <c r="P10" s="446"/>
    </row>
    <row r="11" spans="1:16" s="29" customFormat="1" ht="30" customHeight="1" thickBot="1" thickTop="1">
      <c r="A11" s="496">
        <v>500</v>
      </c>
      <c r="B11" s="532"/>
      <c r="C11" s="522"/>
      <c r="D11" s="41" t="s">
        <v>325</v>
      </c>
      <c r="E11" s="122">
        <f>E13</f>
        <v>12345</v>
      </c>
      <c r="F11" s="122">
        <f aca="true" t="shared" si="1" ref="F11:O11">F13</f>
        <v>0</v>
      </c>
      <c r="G11" s="122">
        <f t="shared" si="1"/>
        <v>45</v>
      </c>
      <c r="H11" s="384">
        <f t="shared" si="1"/>
        <v>500</v>
      </c>
      <c r="I11" s="384">
        <f t="shared" si="1"/>
        <v>50</v>
      </c>
      <c r="J11" s="384">
        <f t="shared" si="1"/>
        <v>5750</v>
      </c>
      <c r="K11" s="384">
        <f t="shared" si="1"/>
        <v>50</v>
      </c>
      <c r="L11" s="384">
        <f t="shared" si="1"/>
        <v>5750</v>
      </c>
      <c r="M11" s="384">
        <f t="shared" si="1"/>
        <v>50</v>
      </c>
      <c r="N11" s="122">
        <f t="shared" si="1"/>
        <v>12045</v>
      </c>
      <c r="O11" s="385">
        <f t="shared" si="1"/>
        <v>195</v>
      </c>
      <c r="P11" s="219"/>
    </row>
    <row r="12" spans="1:16" s="407" customFormat="1" ht="19.5" customHeight="1" thickTop="1">
      <c r="A12" s="475"/>
      <c r="B12" s="476"/>
      <c r="C12" s="476"/>
      <c r="D12" s="477" t="s">
        <v>194</v>
      </c>
      <c r="E12" s="478"/>
      <c r="F12" s="299"/>
      <c r="G12" s="300"/>
      <c r="H12" s="301"/>
      <c r="I12" s="301"/>
      <c r="J12" s="301"/>
      <c r="K12" s="301"/>
      <c r="L12" s="301"/>
      <c r="M12" s="301"/>
      <c r="N12" s="299"/>
      <c r="O12" s="310"/>
      <c r="P12" s="362"/>
    </row>
    <row r="13" spans="1:16" s="60" customFormat="1" ht="35.25" thickBot="1">
      <c r="A13" s="103">
        <v>1</v>
      </c>
      <c r="B13" s="64">
        <v>32</v>
      </c>
      <c r="C13" s="395" t="s">
        <v>373</v>
      </c>
      <c r="D13" s="226" t="s">
        <v>378</v>
      </c>
      <c r="E13" s="62">
        <v>12345</v>
      </c>
      <c r="F13" s="62">
        <v>0</v>
      </c>
      <c r="G13" s="201">
        <v>45</v>
      </c>
      <c r="H13" s="59">
        <v>500</v>
      </c>
      <c r="I13" s="59">
        <v>50</v>
      </c>
      <c r="J13" s="59">
        <v>5750</v>
      </c>
      <c r="K13" s="59">
        <v>50</v>
      </c>
      <c r="L13" s="59">
        <v>5750</v>
      </c>
      <c r="M13" s="59">
        <v>50</v>
      </c>
      <c r="N13" s="62">
        <f>G13+H13+J13+L13</f>
        <v>12045</v>
      </c>
      <c r="O13" s="62">
        <f>G13+I13+K13+M13</f>
        <v>195</v>
      </c>
      <c r="P13" s="98" t="s">
        <v>360</v>
      </c>
    </row>
    <row r="14" spans="1:16" s="29" customFormat="1" ht="30" customHeight="1" thickBot="1" thickTop="1">
      <c r="A14" s="496">
        <v>600</v>
      </c>
      <c r="B14" s="532"/>
      <c r="C14" s="522"/>
      <c r="D14" s="41" t="s">
        <v>7</v>
      </c>
      <c r="E14" s="122">
        <f>E16+E21+E25+E44+E46+E59+E82+E84+E87+E88+E89+E91+E93+E98+E102</f>
        <v>465609.1</v>
      </c>
      <c r="F14" s="122">
        <f>F16+F21+F25+F44+F46+F59+F82+F84+F87+F88+F89+F91+F93+F96+F98+F102</f>
        <v>26850.1</v>
      </c>
      <c r="G14" s="208">
        <f aca="true" t="shared" si="2" ref="G14:O14">G16+G21+G25+G44+G46+G59+G82+G84+G87+G88+G89+G91+G93+G96+G98+G100+G101+G102</f>
        <v>57902.7</v>
      </c>
      <c r="H14" s="399">
        <f t="shared" si="2"/>
        <v>97773</v>
      </c>
      <c r="I14" s="399">
        <f t="shared" si="2"/>
        <v>49521</v>
      </c>
      <c r="J14" s="399">
        <f t="shared" si="2"/>
        <v>98750</v>
      </c>
      <c r="K14" s="399">
        <f t="shared" si="2"/>
        <v>54530</v>
      </c>
      <c r="L14" s="399">
        <f t="shared" si="2"/>
        <v>93593</v>
      </c>
      <c r="M14" s="399">
        <f t="shared" si="2"/>
        <v>56923</v>
      </c>
      <c r="N14" s="243">
        <f t="shared" si="2"/>
        <v>347688.7</v>
      </c>
      <c r="O14" s="400">
        <f t="shared" si="2"/>
        <v>218546.7</v>
      </c>
      <c r="P14" s="219"/>
    </row>
    <row r="15" spans="1:16" s="409" customFormat="1" ht="19.5" customHeight="1" thickTop="1">
      <c r="A15" s="483"/>
      <c r="B15" s="543"/>
      <c r="C15" s="543"/>
      <c r="D15" s="478" t="s">
        <v>180</v>
      </c>
      <c r="E15" s="524"/>
      <c r="F15" s="388"/>
      <c r="G15" s="389"/>
      <c r="H15" s="364"/>
      <c r="I15" s="364"/>
      <c r="J15" s="364"/>
      <c r="K15" s="364"/>
      <c r="L15" s="364"/>
      <c r="M15" s="364"/>
      <c r="N15" s="364"/>
      <c r="O15" s="408"/>
      <c r="P15" s="264"/>
    </row>
    <row r="16" spans="1:16" s="65" customFormat="1" ht="58.5">
      <c r="A16" s="64">
        <v>2</v>
      </c>
      <c r="B16" s="533" t="s">
        <v>411</v>
      </c>
      <c r="C16" s="544"/>
      <c r="D16" s="106" t="s">
        <v>181</v>
      </c>
      <c r="E16" s="107">
        <f aca="true" t="shared" si="3" ref="E16:O16">SUM(E17:E20)</f>
        <v>16450.3</v>
      </c>
      <c r="F16" s="107">
        <f t="shared" si="3"/>
        <v>790.3</v>
      </c>
      <c r="G16" s="107">
        <f t="shared" si="3"/>
        <v>1220</v>
      </c>
      <c r="H16" s="140">
        <f t="shared" si="3"/>
        <v>4400</v>
      </c>
      <c r="I16" s="140">
        <f t="shared" si="3"/>
        <v>0</v>
      </c>
      <c r="J16" s="140">
        <f t="shared" si="3"/>
        <v>5600</v>
      </c>
      <c r="K16" s="140">
        <f t="shared" si="3"/>
        <v>0</v>
      </c>
      <c r="L16" s="140">
        <f t="shared" si="3"/>
        <v>4440</v>
      </c>
      <c r="M16" s="140">
        <f t="shared" si="3"/>
        <v>0</v>
      </c>
      <c r="N16" s="107">
        <f t="shared" si="3"/>
        <v>15660</v>
      </c>
      <c r="O16" s="107">
        <f t="shared" si="3"/>
        <v>1220</v>
      </c>
      <c r="P16" s="63" t="s">
        <v>361</v>
      </c>
    </row>
    <row r="17" spans="1:16" s="65" customFormat="1" ht="19.5" customHeight="1">
      <c r="A17" s="156"/>
      <c r="B17" s="142">
        <v>62</v>
      </c>
      <c r="C17" s="143" t="s">
        <v>46</v>
      </c>
      <c r="D17" s="144" t="s">
        <v>223</v>
      </c>
      <c r="E17" s="146">
        <v>1020</v>
      </c>
      <c r="F17" s="146">
        <v>200</v>
      </c>
      <c r="G17" s="199">
        <v>820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46">
        <f>G17+H17+J17+L17</f>
        <v>820</v>
      </c>
      <c r="O17" s="146">
        <f>G17+I17+K17+M17</f>
        <v>820</v>
      </c>
      <c r="P17" s="134"/>
    </row>
    <row r="18" spans="1:16" s="65" customFormat="1" ht="39">
      <c r="A18" s="156"/>
      <c r="B18" s="142">
        <v>67</v>
      </c>
      <c r="C18" s="143" t="s">
        <v>47</v>
      </c>
      <c r="D18" s="191" t="s">
        <v>172</v>
      </c>
      <c r="E18" s="192">
        <v>14000</v>
      </c>
      <c r="F18" s="192">
        <v>560</v>
      </c>
      <c r="G18" s="251">
        <v>0</v>
      </c>
      <c r="H18" s="193">
        <v>4000</v>
      </c>
      <c r="I18" s="193">
        <v>0</v>
      </c>
      <c r="J18" s="193">
        <v>5000</v>
      </c>
      <c r="K18" s="193">
        <v>0</v>
      </c>
      <c r="L18" s="193">
        <v>4440</v>
      </c>
      <c r="M18" s="193">
        <v>0</v>
      </c>
      <c r="N18" s="194">
        <f>G18+H18+J18+L18</f>
        <v>13440</v>
      </c>
      <c r="O18" s="194">
        <f>G18+I18+K18+M18</f>
        <v>0</v>
      </c>
      <c r="P18" s="439" t="s">
        <v>379</v>
      </c>
    </row>
    <row r="19" spans="1:16" s="65" customFormat="1" ht="22.5">
      <c r="A19" s="156"/>
      <c r="B19" s="142">
        <v>56</v>
      </c>
      <c r="C19" s="143" t="s">
        <v>48</v>
      </c>
      <c r="D19" s="144" t="s">
        <v>150</v>
      </c>
      <c r="E19" s="146">
        <v>1230.3</v>
      </c>
      <c r="F19" s="146">
        <v>30.3</v>
      </c>
      <c r="G19" s="199">
        <v>400</v>
      </c>
      <c r="H19" s="101">
        <v>400</v>
      </c>
      <c r="I19" s="101">
        <v>0</v>
      </c>
      <c r="J19" s="101">
        <v>400</v>
      </c>
      <c r="K19" s="101">
        <v>0</v>
      </c>
      <c r="L19" s="101">
        <v>0</v>
      </c>
      <c r="M19" s="101">
        <v>0</v>
      </c>
      <c r="N19" s="146">
        <f>G19+H19+J19+L19</f>
        <v>1200</v>
      </c>
      <c r="O19" s="146">
        <f>G19+I19+K19+M19</f>
        <v>400</v>
      </c>
      <c r="P19" s="440"/>
    </row>
    <row r="20" spans="1:16" s="65" customFormat="1" ht="19.5" customHeight="1">
      <c r="A20" s="156"/>
      <c r="B20" s="195">
        <v>38</v>
      </c>
      <c r="C20" s="196" t="s">
        <v>51</v>
      </c>
      <c r="D20" s="197" t="s">
        <v>169</v>
      </c>
      <c r="E20" s="179">
        <v>200</v>
      </c>
      <c r="F20" s="179">
        <v>0</v>
      </c>
      <c r="G20" s="250">
        <v>0</v>
      </c>
      <c r="H20" s="175">
        <v>0</v>
      </c>
      <c r="I20" s="175">
        <v>0</v>
      </c>
      <c r="J20" s="175">
        <v>200</v>
      </c>
      <c r="K20" s="175">
        <v>0</v>
      </c>
      <c r="L20" s="175">
        <v>0</v>
      </c>
      <c r="M20" s="175">
        <v>0</v>
      </c>
      <c r="N20" s="146">
        <f>G20+H20+J20+L20</f>
        <v>200</v>
      </c>
      <c r="O20" s="146">
        <f>G20+I20+K20+M20</f>
        <v>0</v>
      </c>
      <c r="P20" s="109"/>
    </row>
    <row r="21" spans="1:16" s="60" customFormat="1" ht="36">
      <c r="A21" s="64">
        <v>3</v>
      </c>
      <c r="B21" s="533" t="s">
        <v>72</v>
      </c>
      <c r="C21" s="534"/>
      <c r="D21" s="106" t="s">
        <v>127</v>
      </c>
      <c r="E21" s="107">
        <f>SUM(E22:E24)</f>
        <v>13454.4</v>
      </c>
      <c r="F21" s="107">
        <f>F22+F23+F24</f>
        <v>504.6</v>
      </c>
      <c r="G21" s="107">
        <f aca="true" t="shared" si="4" ref="G21:M21">G22+G23+G24</f>
        <v>850</v>
      </c>
      <c r="H21" s="140">
        <f t="shared" si="4"/>
        <v>1400</v>
      </c>
      <c r="I21" s="140">
        <f t="shared" si="4"/>
        <v>900</v>
      </c>
      <c r="J21" s="140">
        <f t="shared" si="4"/>
        <v>700</v>
      </c>
      <c r="K21" s="140">
        <f t="shared" si="4"/>
        <v>700</v>
      </c>
      <c r="L21" s="140">
        <f t="shared" si="4"/>
        <v>5900</v>
      </c>
      <c r="M21" s="140">
        <f t="shared" si="4"/>
        <v>3000</v>
      </c>
      <c r="N21" s="107">
        <f>N22+N23</f>
        <v>8520</v>
      </c>
      <c r="O21" s="107">
        <f>O22+O23</f>
        <v>5120</v>
      </c>
      <c r="P21" s="223"/>
    </row>
    <row r="22" spans="1:16" s="60" customFormat="1" ht="30.75">
      <c r="A22" s="156"/>
      <c r="B22" s="142">
        <v>75</v>
      </c>
      <c r="C22" s="143" t="s">
        <v>46</v>
      </c>
      <c r="D22" s="144" t="s">
        <v>422</v>
      </c>
      <c r="E22" s="146">
        <v>11687.3</v>
      </c>
      <c r="F22" s="146">
        <v>487.5</v>
      </c>
      <c r="G22" s="146">
        <v>0</v>
      </c>
      <c r="H22" s="145">
        <v>500</v>
      </c>
      <c r="I22" s="145">
        <v>0</v>
      </c>
      <c r="J22" s="145">
        <v>700</v>
      </c>
      <c r="K22" s="145">
        <v>700</v>
      </c>
      <c r="L22" s="145">
        <v>5900</v>
      </c>
      <c r="M22" s="145">
        <v>3000</v>
      </c>
      <c r="N22" s="146">
        <f>G22+H22+J22+L22</f>
        <v>7100</v>
      </c>
      <c r="O22" s="146">
        <f>G22+I22+K22+M22</f>
        <v>3700</v>
      </c>
      <c r="P22" s="109" t="s">
        <v>312</v>
      </c>
    </row>
    <row r="23" spans="1:16" s="60" customFormat="1" ht="19.5" customHeight="1">
      <c r="A23" s="156"/>
      <c r="B23" s="142">
        <v>69</v>
      </c>
      <c r="C23" s="143" t="s">
        <v>261</v>
      </c>
      <c r="D23" s="144" t="s">
        <v>224</v>
      </c>
      <c r="E23" s="146">
        <v>1420</v>
      </c>
      <c r="F23" s="146">
        <v>0</v>
      </c>
      <c r="G23" s="146">
        <v>520</v>
      </c>
      <c r="H23" s="145">
        <v>900</v>
      </c>
      <c r="I23" s="145">
        <v>900</v>
      </c>
      <c r="J23" s="145">
        <v>0</v>
      </c>
      <c r="K23" s="145">
        <v>0</v>
      </c>
      <c r="L23" s="145">
        <v>0</v>
      </c>
      <c r="M23" s="145">
        <v>0</v>
      </c>
      <c r="N23" s="146">
        <f>G23+H23+J23+L23</f>
        <v>1420</v>
      </c>
      <c r="O23" s="146">
        <f>G23+I23+K23+M23</f>
        <v>1420</v>
      </c>
      <c r="P23" s="109"/>
    </row>
    <row r="24" spans="1:16" s="60" customFormat="1" ht="19.5" customHeight="1">
      <c r="A24" s="69"/>
      <c r="B24" s="148">
        <v>46</v>
      </c>
      <c r="C24" s="149" t="s">
        <v>259</v>
      </c>
      <c r="D24" s="150" t="s">
        <v>260</v>
      </c>
      <c r="E24" s="152">
        <f>F24+G24</f>
        <v>347.1</v>
      </c>
      <c r="F24" s="152">
        <v>17.1</v>
      </c>
      <c r="G24" s="152">
        <v>330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46">
        <f>G24+H24+J24+L24</f>
        <v>330</v>
      </c>
      <c r="O24" s="146">
        <f>G24+I24+K24+M24</f>
        <v>330</v>
      </c>
      <c r="P24" s="73"/>
    </row>
    <row r="25" spans="1:16" s="60" customFormat="1" ht="39">
      <c r="A25" s="103">
        <v>4</v>
      </c>
      <c r="B25" s="533" t="s">
        <v>76</v>
      </c>
      <c r="C25" s="535"/>
      <c r="D25" s="114" t="s">
        <v>319</v>
      </c>
      <c r="E25" s="107">
        <f>SUM(E26:E43)</f>
        <v>82272.5</v>
      </c>
      <c r="F25" s="107">
        <f aca="true" t="shared" si="5" ref="F25:O25">SUM(F26:F43)</f>
        <v>3413.9000000000005</v>
      </c>
      <c r="G25" s="107">
        <f t="shared" si="5"/>
        <v>20660</v>
      </c>
      <c r="H25" s="140">
        <f t="shared" si="5"/>
        <v>20291</v>
      </c>
      <c r="I25" s="140">
        <f t="shared" si="5"/>
        <v>17791</v>
      </c>
      <c r="J25" s="140">
        <f t="shared" si="5"/>
        <v>15022</v>
      </c>
      <c r="K25" s="140">
        <f t="shared" si="5"/>
        <v>9702</v>
      </c>
      <c r="L25" s="140">
        <f t="shared" si="5"/>
        <v>14550</v>
      </c>
      <c r="M25" s="140">
        <f t="shared" si="5"/>
        <v>12200</v>
      </c>
      <c r="N25" s="107">
        <f t="shared" si="5"/>
        <v>70523</v>
      </c>
      <c r="O25" s="107">
        <f t="shared" si="5"/>
        <v>60353</v>
      </c>
      <c r="P25" s="63" t="s">
        <v>301</v>
      </c>
    </row>
    <row r="26" spans="1:16" s="60" customFormat="1" ht="19.5" customHeight="1">
      <c r="A26" s="141"/>
      <c r="B26" s="142">
        <v>81</v>
      </c>
      <c r="C26" s="143" t="s">
        <v>46</v>
      </c>
      <c r="D26" s="144" t="s">
        <v>225</v>
      </c>
      <c r="E26" s="146">
        <f>F26+N26</f>
        <v>22389.9</v>
      </c>
      <c r="F26" s="146">
        <v>118.9</v>
      </c>
      <c r="G26" s="146">
        <v>10000</v>
      </c>
      <c r="H26" s="101">
        <v>3271</v>
      </c>
      <c r="I26" s="101">
        <v>3271</v>
      </c>
      <c r="J26" s="101">
        <v>4000</v>
      </c>
      <c r="K26" s="145">
        <v>4000</v>
      </c>
      <c r="L26" s="101">
        <v>5000</v>
      </c>
      <c r="M26" s="101">
        <v>5000</v>
      </c>
      <c r="N26" s="146">
        <f aca="true" t="shared" si="6" ref="N26:N35">G26+H26+J26+L26</f>
        <v>22271</v>
      </c>
      <c r="O26" s="146">
        <f aca="true" t="shared" si="7" ref="O26:O35">G26+I26+K26+M26</f>
        <v>22271</v>
      </c>
      <c r="P26" s="434" t="s">
        <v>302</v>
      </c>
    </row>
    <row r="27" spans="1:16" s="60" customFormat="1" ht="58.5">
      <c r="A27" s="141"/>
      <c r="B27" s="142">
        <v>67</v>
      </c>
      <c r="C27" s="143" t="s">
        <v>124</v>
      </c>
      <c r="D27" s="144" t="s">
        <v>226</v>
      </c>
      <c r="E27" s="146">
        <v>9000</v>
      </c>
      <c r="F27" s="146">
        <v>0</v>
      </c>
      <c r="G27" s="146">
        <v>0</v>
      </c>
      <c r="H27" s="101">
        <v>3000</v>
      </c>
      <c r="I27" s="145">
        <v>3000</v>
      </c>
      <c r="J27" s="101">
        <v>2000</v>
      </c>
      <c r="K27" s="101">
        <v>2000</v>
      </c>
      <c r="L27" s="101">
        <v>2000</v>
      </c>
      <c r="M27" s="101">
        <v>2000</v>
      </c>
      <c r="N27" s="146">
        <f t="shared" si="6"/>
        <v>7000</v>
      </c>
      <c r="O27" s="146">
        <f t="shared" si="7"/>
        <v>7000</v>
      </c>
      <c r="P27" s="109" t="s">
        <v>410</v>
      </c>
    </row>
    <row r="28" spans="1:16" s="60" customFormat="1" ht="19.5" customHeight="1">
      <c r="A28" s="141"/>
      <c r="B28" s="142">
        <v>66</v>
      </c>
      <c r="C28" s="143" t="s">
        <v>48</v>
      </c>
      <c r="D28" s="144" t="s">
        <v>114</v>
      </c>
      <c r="E28" s="146">
        <v>3980</v>
      </c>
      <c r="F28" s="146">
        <v>80</v>
      </c>
      <c r="G28" s="146">
        <v>3900</v>
      </c>
      <c r="H28" s="101">
        <v>0</v>
      </c>
      <c r="I28" s="145">
        <v>0</v>
      </c>
      <c r="J28" s="101">
        <v>0</v>
      </c>
      <c r="K28" s="101">
        <v>0</v>
      </c>
      <c r="L28" s="101">
        <v>0</v>
      </c>
      <c r="M28" s="101">
        <v>0</v>
      </c>
      <c r="N28" s="146">
        <f t="shared" si="6"/>
        <v>3900</v>
      </c>
      <c r="O28" s="146">
        <f t="shared" si="7"/>
        <v>3900</v>
      </c>
      <c r="P28" s="124"/>
    </row>
    <row r="29" spans="1:16" s="60" customFormat="1" ht="19.5" customHeight="1">
      <c r="A29" s="141"/>
      <c r="B29" s="142">
        <v>36</v>
      </c>
      <c r="C29" s="143" t="s">
        <v>262</v>
      </c>
      <c r="D29" s="144" t="s">
        <v>263</v>
      </c>
      <c r="E29" s="146">
        <v>3000</v>
      </c>
      <c r="F29" s="146">
        <v>0</v>
      </c>
      <c r="G29" s="146">
        <v>0</v>
      </c>
      <c r="H29" s="101">
        <v>0</v>
      </c>
      <c r="I29" s="101">
        <v>0</v>
      </c>
      <c r="J29" s="101">
        <v>1000</v>
      </c>
      <c r="K29" s="101">
        <v>500</v>
      </c>
      <c r="L29" s="101">
        <v>2000</v>
      </c>
      <c r="M29" s="101">
        <v>1500</v>
      </c>
      <c r="N29" s="146">
        <f t="shared" si="6"/>
        <v>3000</v>
      </c>
      <c r="O29" s="146">
        <f t="shared" si="7"/>
        <v>2000</v>
      </c>
      <c r="P29" s="109" t="s">
        <v>312</v>
      </c>
    </row>
    <row r="30" spans="1:16" s="60" customFormat="1" ht="21">
      <c r="A30" s="141"/>
      <c r="B30" s="142">
        <v>62</v>
      </c>
      <c r="C30" s="143" t="s">
        <v>50</v>
      </c>
      <c r="D30" s="144" t="s">
        <v>264</v>
      </c>
      <c r="E30" s="146">
        <f>F30+N30+1026</f>
        <v>2592.4</v>
      </c>
      <c r="F30" s="146">
        <v>206.4</v>
      </c>
      <c r="G30" s="146">
        <v>140</v>
      </c>
      <c r="H30" s="101">
        <v>0</v>
      </c>
      <c r="I30" s="101">
        <v>0</v>
      </c>
      <c r="J30" s="101">
        <v>220</v>
      </c>
      <c r="K30" s="101">
        <v>0</v>
      </c>
      <c r="L30" s="101">
        <v>1000</v>
      </c>
      <c r="M30" s="101">
        <v>500</v>
      </c>
      <c r="N30" s="146">
        <f t="shared" si="6"/>
        <v>1360</v>
      </c>
      <c r="O30" s="146">
        <f t="shared" si="7"/>
        <v>640</v>
      </c>
      <c r="P30" s="109" t="s">
        <v>312</v>
      </c>
    </row>
    <row r="31" spans="1:16" s="60" customFormat="1" ht="33.75">
      <c r="A31" s="141"/>
      <c r="B31" s="142">
        <v>81</v>
      </c>
      <c r="C31" s="143" t="s">
        <v>51</v>
      </c>
      <c r="D31" s="144" t="s">
        <v>210</v>
      </c>
      <c r="E31" s="146">
        <v>10731.8</v>
      </c>
      <c r="F31" s="146">
        <v>109.2</v>
      </c>
      <c r="G31" s="146">
        <v>4700</v>
      </c>
      <c r="H31" s="101">
        <v>3820</v>
      </c>
      <c r="I31" s="145">
        <v>3820</v>
      </c>
      <c r="J31" s="101">
        <v>102</v>
      </c>
      <c r="K31" s="101">
        <v>102</v>
      </c>
      <c r="L31" s="101">
        <v>1000</v>
      </c>
      <c r="M31" s="101">
        <v>1000</v>
      </c>
      <c r="N31" s="146">
        <f t="shared" si="6"/>
        <v>9622</v>
      </c>
      <c r="O31" s="146">
        <f t="shared" si="7"/>
        <v>9622</v>
      </c>
      <c r="P31" s="109"/>
    </row>
    <row r="32" spans="1:16" s="60" customFormat="1" ht="19.5" customHeight="1">
      <c r="A32" s="141"/>
      <c r="B32" s="142">
        <v>34</v>
      </c>
      <c r="C32" s="143" t="s">
        <v>265</v>
      </c>
      <c r="D32" s="144" t="s">
        <v>266</v>
      </c>
      <c r="E32" s="146">
        <v>900</v>
      </c>
      <c r="F32" s="146">
        <v>0</v>
      </c>
      <c r="G32" s="146">
        <v>100</v>
      </c>
      <c r="H32" s="101">
        <v>300</v>
      </c>
      <c r="I32" s="101">
        <v>0</v>
      </c>
      <c r="J32" s="101">
        <v>300</v>
      </c>
      <c r="K32" s="101">
        <v>0</v>
      </c>
      <c r="L32" s="101">
        <v>300</v>
      </c>
      <c r="M32" s="101">
        <v>300</v>
      </c>
      <c r="N32" s="146">
        <f t="shared" si="6"/>
        <v>1000</v>
      </c>
      <c r="O32" s="146">
        <f t="shared" si="7"/>
        <v>400</v>
      </c>
      <c r="P32" s="174"/>
    </row>
    <row r="33" spans="1:16" s="60" customFormat="1" ht="19.5" customHeight="1">
      <c r="A33" s="141"/>
      <c r="B33" s="142">
        <v>34</v>
      </c>
      <c r="C33" s="143" t="s">
        <v>274</v>
      </c>
      <c r="D33" s="144" t="s">
        <v>137</v>
      </c>
      <c r="E33" s="146">
        <v>1000</v>
      </c>
      <c r="F33" s="146">
        <v>0</v>
      </c>
      <c r="G33" s="146">
        <v>0</v>
      </c>
      <c r="H33" s="101">
        <v>500</v>
      </c>
      <c r="I33" s="101">
        <v>500</v>
      </c>
      <c r="J33" s="101">
        <v>500</v>
      </c>
      <c r="K33" s="101">
        <v>500</v>
      </c>
      <c r="L33" s="101">
        <v>0</v>
      </c>
      <c r="M33" s="101">
        <v>0</v>
      </c>
      <c r="N33" s="146">
        <f t="shared" si="6"/>
        <v>1000</v>
      </c>
      <c r="O33" s="146">
        <f t="shared" si="7"/>
        <v>1000</v>
      </c>
      <c r="P33" s="174"/>
    </row>
    <row r="34" spans="1:16" s="60" customFormat="1" ht="22.5">
      <c r="A34" s="141"/>
      <c r="B34" s="142">
        <v>77</v>
      </c>
      <c r="C34" s="143" t="s">
        <v>75</v>
      </c>
      <c r="D34" s="144" t="s">
        <v>231</v>
      </c>
      <c r="E34" s="146">
        <f>F34+N34</f>
        <v>5991.9</v>
      </c>
      <c r="F34" s="146">
        <v>2491.9</v>
      </c>
      <c r="G34" s="146">
        <v>0</v>
      </c>
      <c r="H34" s="101">
        <v>3500</v>
      </c>
      <c r="I34" s="101">
        <v>3500</v>
      </c>
      <c r="J34" s="101">
        <v>0</v>
      </c>
      <c r="K34" s="101">
        <v>0</v>
      </c>
      <c r="L34" s="101">
        <v>0</v>
      </c>
      <c r="M34" s="101">
        <v>0</v>
      </c>
      <c r="N34" s="146">
        <f t="shared" si="6"/>
        <v>3500</v>
      </c>
      <c r="O34" s="146">
        <f t="shared" si="7"/>
        <v>3500</v>
      </c>
      <c r="P34" s="109"/>
    </row>
    <row r="35" spans="1:16" s="60" customFormat="1" ht="19.5" customHeight="1">
      <c r="A35" s="141"/>
      <c r="B35" s="142">
        <v>73</v>
      </c>
      <c r="C35" s="143" t="s">
        <v>79</v>
      </c>
      <c r="D35" s="144" t="s">
        <v>232</v>
      </c>
      <c r="E35" s="146">
        <v>4300</v>
      </c>
      <c r="F35" s="146">
        <v>0</v>
      </c>
      <c r="G35" s="146">
        <v>300</v>
      </c>
      <c r="H35" s="101">
        <v>1000</v>
      </c>
      <c r="I35" s="101">
        <v>500</v>
      </c>
      <c r="J35" s="101">
        <v>3000</v>
      </c>
      <c r="K35" s="101">
        <v>1500</v>
      </c>
      <c r="L35" s="101">
        <v>0</v>
      </c>
      <c r="M35" s="101">
        <v>0</v>
      </c>
      <c r="N35" s="146">
        <f t="shared" si="6"/>
        <v>4300</v>
      </c>
      <c r="O35" s="146">
        <f t="shared" si="7"/>
        <v>2300</v>
      </c>
      <c r="P35" s="109" t="s">
        <v>423</v>
      </c>
    </row>
    <row r="36" spans="1:16" s="60" customFormat="1" ht="19.5" customHeight="1">
      <c r="A36" s="141"/>
      <c r="B36" s="142">
        <v>52</v>
      </c>
      <c r="C36" s="143" t="s">
        <v>80</v>
      </c>
      <c r="D36" s="144" t="s">
        <v>91</v>
      </c>
      <c r="E36" s="146">
        <v>2467.3</v>
      </c>
      <c r="F36" s="146">
        <v>108.3</v>
      </c>
      <c r="G36" s="146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250</v>
      </c>
      <c r="M36" s="101">
        <v>200</v>
      </c>
      <c r="N36" s="146">
        <f aca="true" t="shared" si="8" ref="N36:N43">G36+H36+J36+L36</f>
        <v>250</v>
      </c>
      <c r="O36" s="146">
        <f aca="true" t="shared" si="9" ref="O36:O43">G36+I36+K36+M36</f>
        <v>200</v>
      </c>
      <c r="P36" s="109"/>
    </row>
    <row r="37" spans="1:16" s="65" customFormat="1" ht="19.5" customHeight="1">
      <c r="A37" s="141"/>
      <c r="B37" s="142">
        <v>46</v>
      </c>
      <c r="C37" s="143" t="s">
        <v>81</v>
      </c>
      <c r="D37" s="144" t="s">
        <v>267</v>
      </c>
      <c r="E37" s="146">
        <f>F37+N37</f>
        <v>1570</v>
      </c>
      <c r="F37" s="146">
        <v>20</v>
      </c>
      <c r="G37" s="146">
        <v>50</v>
      </c>
      <c r="H37" s="101">
        <v>500</v>
      </c>
      <c r="I37" s="101">
        <v>200</v>
      </c>
      <c r="J37" s="101">
        <v>500</v>
      </c>
      <c r="K37" s="101">
        <v>200</v>
      </c>
      <c r="L37" s="101">
        <v>500</v>
      </c>
      <c r="M37" s="101">
        <v>200</v>
      </c>
      <c r="N37" s="146">
        <f t="shared" si="8"/>
        <v>1550</v>
      </c>
      <c r="O37" s="146">
        <f t="shared" si="9"/>
        <v>650</v>
      </c>
      <c r="P37" s="133"/>
    </row>
    <row r="38" spans="1:16" s="65" customFormat="1" ht="19.5" customHeight="1">
      <c r="A38" s="141"/>
      <c r="B38" s="142">
        <v>62</v>
      </c>
      <c r="C38" s="143" t="s">
        <v>268</v>
      </c>
      <c r="D38" s="144" t="s">
        <v>151</v>
      </c>
      <c r="E38" s="146">
        <v>300</v>
      </c>
      <c r="F38" s="146">
        <v>0</v>
      </c>
      <c r="G38" s="146">
        <v>0</v>
      </c>
      <c r="H38" s="101">
        <v>300</v>
      </c>
      <c r="I38" s="101">
        <v>0</v>
      </c>
      <c r="J38" s="101">
        <v>0</v>
      </c>
      <c r="K38" s="101">
        <v>300</v>
      </c>
      <c r="L38" s="101">
        <v>0</v>
      </c>
      <c r="M38" s="101">
        <v>0</v>
      </c>
      <c r="N38" s="146">
        <f t="shared" si="8"/>
        <v>300</v>
      </c>
      <c r="O38" s="146">
        <f t="shared" si="9"/>
        <v>300</v>
      </c>
      <c r="P38" s="133"/>
    </row>
    <row r="39" spans="1:16" s="65" customFormat="1" ht="19.5" customHeight="1">
      <c r="A39" s="141"/>
      <c r="B39" s="142">
        <v>55</v>
      </c>
      <c r="C39" s="143" t="s">
        <v>82</v>
      </c>
      <c r="D39" s="144" t="s">
        <v>142</v>
      </c>
      <c r="E39" s="146">
        <v>5729.3</v>
      </c>
      <c r="F39" s="146">
        <v>29.3</v>
      </c>
      <c r="G39" s="146">
        <v>500</v>
      </c>
      <c r="H39" s="101">
        <v>3000</v>
      </c>
      <c r="I39" s="101">
        <v>2000</v>
      </c>
      <c r="J39" s="101">
        <v>400</v>
      </c>
      <c r="K39" s="101">
        <v>0</v>
      </c>
      <c r="L39" s="101">
        <v>500</v>
      </c>
      <c r="M39" s="101">
        <v>500</v>
      </c>
      <c r="N39" s="146">
        <f t="shared" si="8"/>
        <v>4400</v>
      </c>
      <c r="O39" s="146">
        <f t="shared" si="9"/>
        <v>3000</v>
      </c>
      <c r="P39" s="441" t="s">
        <v>413</v>
      </c>
    </row>
    <row r="40" spans="1:16" s="65" customFormat="1" ht="19.5" customHeight="1">
      <c r="A40" s="141"/>
      <c r="B40" s="142">
        <v>60</v>
      </c>
      <c r="C40" s="143" t="s">
        <v>134</v>
      </c>
      <c r="D40" s="144" t="s">
        <v>132</v>
      </c>
      <c r="E40" s="146">
        <v>500</v>
      </c>
      <c r="F40" s="146">
        <v>200</v>
      </c>
      <c r="G40" s="146">
        <v>300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146">
        <f t="shared" si="8"/>
        <v>300</v>
      </c>
      <c r="O40" s="146">
        <f t="shared" si="9"/>
        <v>300</v>
      </c>
      <c r="P40" s="352"/>
    </row>
    <row r="41" spans="1:16" s="60" customFormat="1" ht="19.5" customHeight="1">
      <c r="A41" s="141"/>
      <c r="B41" s="187">
        <v>53</v>
      </c>
      <c r="C41" s="188" t="s">
        <v>238</v>
      </c>
      <c r="D41" s="189" t="s">
        <v>239</v>
      </c>
      <c r="E41" s="177">
        <v>500</v>
      </c>
      <c r="F41" s="177">
        <v>0</v>
      </c>
      <c r="G41" s="177">
        <v>0</v>
      </c>
      <c r="H41" s="170">
        <v>500</v>
      </c>
      <c r="I41" s="170">
        <v>500</v>
      </c>
      <c r="J41" s="170">
        <v>0</v>
      </c>
      <c r="K41" s="170">
        <v>0</v>
      </c>
      <c r="L41" s="170">
        <v>0</v>
      </c>
      <c r="M41" s="170"/>
      <c r="N41" s="177">
        <f t="shared" si="8"/>
        <v>500</v>
      </c>
      <c r="O41" s="146">
        <f t="shared" si="9"/>
        <v>500</v>
      </c>
      <c r="P41" s="109"/>
    </row>
    <row r="42" spans="1:16" s="60" customFormat="1" ht="19.5" customHeight="1">
      <c r="A42" s="141"/>
      <c r="B42" s="142">
        <v>52</v>
      </c>
      <c r="C42" s="143" t="s">
        <v>229</v>
      </c>
      <c r="D42" s="144" t="s">
        <v>227</v>
      </c>
      <c r="E42" s="146">
        <f>F42+N42</f>
        <v>1219.9</v>
      </c>
      <c r="F42" s="146">
        <v>49.9</v>
      </c>
      <c r="G42" s="146">
        <v>70</v>
      </c>
      <c r="H42" s="101">
        <v>100</v>
      </c>
      <c r="I42" s="101">
        <v>0</v>
      </c>
      <c r="J42" s="101">
        <v>1000</v>
      </c>
      <c r="K42" s="101">
        <v>100</v>
      </c>
      <c r="L42" s="101">
        <v>0</v>
      </c>
      <c r="M42" s="101">
        <v>500</v>
      </c>
      <c r="N42" s="146">
        <f t="shared" si="8"/>
        <v>1170</v>
      </c>
      <c r="O42" s="146">
        <f t="shared" si="9"/>
        <v>670</v>
      </c>
      <c r="P42" s="109"/>
    </row>
    <row r="43" spans="1:16" s="60" customFormat="1" ht="22.5">
      <c r="A43" s="141"/>
      <c r="B43" s="148">
        <v>63</v>
      </c>
      <c r="C43" s="149" t="s">
        <v>228</v>
      </c>
      <c r="D43" s="150" t="s">
        <v>230</v>
      </c>
      <c r="E43" s="152">
        <v>6100</v>
      </c>
      <c r="F43" s="152">
        <v>0</v>
      </c>
      <c r="G43" s="152">
        <v>600</v>
      </c>
      <c r="H43" s="153">
        <v>500</v>
      </c>
      <c r="I43" s="153">
        <v>500</v>
      </c>
      <c r="J43" s="153">
        <v>2000</v>
      </c>
      <c r="K43" s="153">
        <v>500</v>
      </c>
      <c r="L43" s="153">
        <v>2000</v>
      </c>
      <c r="M43" s="153">
        <v>500</v>
      </c>
      <c r="N43" s="225">
        <f t="shared" si="8"/>
        <v>5100</v>
      </c>
      <c r="O43" s="146">
        <f t="shared" si="9"/>
        <v>2100</v>
      </c>
      <c r="P43" s="109"/>
    </row>
    <row r="44" spans="1:16" s="92" customFormat="1" ht="19.5" customHeight="1">
      <c r="A44" s="64">
        <v>5</v>
      </c>
      <c r="B44" s="533" t="s">
        <v>78</v>
      </c>
      <c r="C44" s="534"/>
      <c r="D44" s="403" t="s">
        <v>358</v>
      </c>
      <c r="E44" s="183">
        <f>E45</f>
        <v>13712.7</v>
      </c>
      <c r="F44" s="183">
        <f>F45</f>
        <v>1812.7</v>
      </c>
      <c r="G44" s="107">
        <f>G45</f>
        <v>4500</v>
      </c>
      <c r="H44" s="140">
        <f aca="true" t="shared" si="10" ref="H44:M44">H45</f>
        <v>6400</v>
      </c>
      <c r="I44" s="140">
        <f t="shared" si="10"/>
        <v>3200</v>
      </c>
      <c r="J44" s="140">
        <f t="shared" si="10"/>
        <v>1000</v>
      </c>
      <c r="K44" s="140">
        <f t="shared" si="10"/>
        <v>500</v>
      </c>
      <c r="L44" s="140">
        <f t="shared" si="10"/>
        <v>0</v>
      </c>
      <c r="M44" s="140">
        <f t="shared" si="10"/>
        <v>1400</v>
      </c>
      <c r="N44" s="107">
        <f>N45</f>
        <v>11900</v>
      </c>
      <c r="O44" s="107">
        <f>O45</f>
        <v>9600</v>
      </c>
      <c r="P44" s="492" t="s">
        <v>424</v>
      </c>
    </row>
    <row r="45" spans="1:16" s="60" customFormat="1" ht="27" customHeight="1">
      <c r="A45" s="147"/>
      <c r="B45" s="148">
        <v>82</v>
      </c>
      <c r="C45" s="149" t="s">
        <v>46</v>
      </c>
      <c r="D45" s="154" t="s">
        <v>77</v>
      </c>
      <c r="E45" s="200">
        <f>F45+N45</f>
        <v>13712.7</v>
      </c>
      <c r="F45" s="200">
        <v>1812.7</v>
      </c>
      <c r="G45" s="152">
        <v>4500</v>
      </c>
      <c r="H45" s="153">
        <v>6400</v>
      </c>
      <c r="I45" s="153">
        <v>3200</v>
      </c>
      <c r="J45" s="153">
        <v>1000</v>
      </c>
      <c r="K45" s="153">
        <v>500</v>
      </c>
      <c r="L45" s="153">
        <v>0</v>
      </c>
      <c r="M45" s="153">
        <v>1400</v>
      </c>
      <c r="N45" s="152">
        <f>G45+H45+J45+L45</f>
        <v>11900</v>
      </c>
      <c r="O45" s="152">
        <f>G45+I45+K45+M45</f>
        <v>9600</v>
      </c>
      <c r="P45" s="493"/>
    </row>
    <row r="46" spans="1:16" s="65" customFormat="1" ht="29.25">
      <c r="A46" s="103">
        <v>6</v>
      </c>
      <c r="B46" s="533" t="s">
        <v>89</v>
      </c>
      <c r="C46" s="534"/>
      <c r="D46" s="106" t="s">
        <v>182</v>
      </c>
      <c r="E46" s="107">
        <f>SUM(E47:E58)</f>
        <v>56838.799999999996</v>
      </c>
      <c r="F46" s="107">
        <f aca="true" t="shared" si="11" ref="F46:O46">SUM(F47:F58)</f>
        <v>10373.800000000001</v>
      </c>
      <c r="G46" s="107">
        <f t="shared" si="11"/>
        <v>3255</v>
      </c>
      <c r="H46" s="140">
        <f t="shared" si="11"/>
        <v>9380</v>
      </c>
      <c r="I46" s="140">
        <f t="shared" si="11"/>
        <v>3100</v>
      </c>
      <c r="J46" s="140">
        <f t="shared" si="11"/>
        <v>5380</v>
      </c>
      <c r="K46" s="140">
        <f t="shared" si="11"/>
        <v>1930</v>
      </c>
      <c r="L46" s="140">
        <f t="shared" si="11"/>
        <v>6280</v>
      </c>
      <c r="M46" s="140">
        <f t="shared" si="11"/>
        <v>3300</v>
      </c>
      <c r="N46" s="107">
        <f t="shared" si="11"/>
        <v>24295</v>
      </c>
      <c r="O46" s="107">
        <f t="shared" si="11"/>
        <v>11585</v>
      </c>
      <c r="P46" s="63" t="s">
        <v>303</v>
      </c>
    </row>
    <row r="47" spans="1:16" s="65" customFormat="1" ht="19.5" customHeight="1">
      <c r="A47" s="141"/>
      <c r="B47" s="142">
        <v>42</v>
      </c>
      <c r="C47" s="143" t="s">
        <v>46</v>
      </c>
      <c r="D47" s="144" t="s">
        <v>86</v>
      </c>
      <c r="E47" s="146">
        <v>6497.3</v>
      </c>
      <c r="F47" s="146">
        <v>2627.3</v>
      </c>
      <c r="G47" s="199">
        <v>100</v>
      </c>
      <c r="H47" s="101">
        <v>1000</v>
      </c>
      <c r="I47" s="101">
        <v>0</v>
      </c>
      <c r="J47" s="101">
        <v>750</v>
      </c>
      <c r="K47" s="101">
        <v>300</v>
      </c>
      <c r="L47" s="101">
        <v>800</v>
      </c>
      <c r="M47" s="101">
        <v>500</v>
      </c>
      <c r="N47" s="146">
        <f aca="true" t="shared" si="12" ref="N47:N55">G47+H47+J47+L47</f>
        <v>2650</v>
      </c>
      <c r="O47" s="146">
        <f aca="true" t="shared" si="13" ref="O47:O55">G47+I47+K47+M47</f>
        <v>900</v>
      </c>
      <c r="P47" s="109"/>
    </row>
    <row r="48" spans="1:16" s="65" customFormat="1" ht="19.5" customHeight="1">
      <c r="A48" s="141"/>
      <c r="B48" s="142">
        <v>78</v>
      </c>
      <c r="C48" s="143" t="s">
        <v>47</v>
      </c>
      <c r="D48" s="144" t="s">
        <v>84</v>
      </c>
      <c r="E48" s="146">
        <v>8999.3</v>
      </c>
      <c r="F48" s="146">
        <v>3519.3</v>
      </c>
      <c r="G48" s="199">
        <v>600</v>
      </c>
      <c r="H48" s="101">
        <v>500</v>
      </c>
      <c r="I48" s="101">
        <v>0</v>
      </c>
      <c r="J48" s="101">
        <v>500</v>
      </c>
      <c r="K48" s="101">
        <v>300</v>
      </c>
      <c r="L48" s="101">
        <v>880</v>
      </c>
      <c r="M48" s="101">
        <v>500</v>
      </c>
      <c r="N48" s="146">
        <f t="shared" si="12"/>
        <v>2480</v>
      </c>
      <c r="O48" s="146">
        <f t="shared" si="13"/>
        <v>1400</v>
      </c>
      <c r="P48" s="109"/>
    </row>
    <row r="49" spans="1:16" s="65" customFormat="1" ht="19.5" customHeight="1">
      <c r="A49" s="141"/>
      <c r="B49" s="142">
        <v>60</v>
      </c>
      <c r="C49" s="143" t="s">
        <v>48</v>
      </c>
      <c r="D49" s="144" t="s">
        <v>87</v>
      </c>
      <c r="E49" s="146">
        <v>3399.1</v>
      </c>
      <c r="F49" s="146">
        <v>749.1</v>
      </c>
      <c r="G49" s="199">
        <v>100</v>
      </c>
      <c r="H49" s="101">
        <v>900</v>
      </c>
      <c r="I49" s="101">
        <v>900</v>
      </c>
      <c r="J49" s="101">
        <v>150</v>
      </c>
      <c r="K49" s="101">
        <v>0</v>
      </c>
      <c r="L49" s="101">
        <v>500</v>
      </c>
      <c r="M49" s="101">
        <v>0</v>
      </c>
      <c r="N49" s="146">
        <f t="shared" si="12"/>
        <v>1650</v>
      </c>
      <c r="O49" s="146">
        <f t="shared" si="13"/>
        <v>1000</v>
      </c>
      <c r="P49" s="109"/>
    </row>
    <row r="50" spans="1:16" s="65" customFormat="1" ht="19.5" customHeight="1">
      <c r="A50" s="141"/>
      <c r="B50" s="142">
        <v>80</v>
      </c>
      <c r="C50" s="143" t="s">
        <v>49</v>
      </c>
      <c r="D50" s="144" t="s">
        <v>85</v>
      </c>
      <c r="E50" s="146">
        <v>25562.9</v>
      </c>
      <c r="F50" s="146">
        <v>2662.9</v>
      </c>
      <c r="G50" s="199">
        <v>1900</v>
      </c>
      <c r="H50" s="101">
        <v>2500</v>
      </c>
      <c r="I50" s="101">
        <v>1000</v>
      </c>
      <c r="J50" s="101">
        <v>2500</v>
      </c>
      <c r="K50" s="101">
        <v>1000</v>
      </c>
      <c r="L50" s="101">
        <v>2000</v>
      </c>
      <c r="M50" s="101">
        <v>1000</v>
      </c>
      <c r="N50" s="146">
        <f t="shared" si="12"/>
        <v>8900</v>
      </c>
      <c r="O50" s="146">
        <f t="shared" si="13"/>
        <v>4900</v>
      </c>
      <c r="P50" s="109"/>
    </row>
    <row r="51" spans="1:16" s="65" customFormat="1" ht="19.5" customHeight="1">
      <c r="A51" s="141"/>
      <c r="B51" s="142">
        <v>50</v>
      </c>
      <c r="C51" s="143" t="s">
        <v>50</v>
      </c>
      <c r="D51" s="144" t="s">
        <v>133</v>
      </c>
      <c r="E51" s="146">
        <f>F51+N51</f>
        <v>2526.1</v>
      </c>
      <c r="F51" s="146">
        <v>26.1</v>
      </c>
      <c r="G51" s="199">
        <v>100</v>
      </c>
      <c r="H51" s="101">
        <v>1500</v>
      </c>
      <c r="I51" s="101">
        <v>0</v>
      </c>
      <c r="J51" s="101">
        <v>300</v>
      </c>
      <c r="K51" s="101">
        <v>0</v>
      </c>
      <c r="L51" s="101">
        <v>600</v>
      </c>
      <c r="M51" s="101">
        <v>1000</v>
      </c>
      <c r="N51" s="146">
        <f t="shared" si="12"/>
        <v>2500</v>
      </c>
      <c r="O51" s="146">
        <f t="shared" si="13"/>
        <v>1100</v>
      </c>
      <c r="P51" s="109"/>
    </row>
    <row r="52" spans="1:16" s="65" customFormat="1" ht="19.5" customHeight="1">
      <c r="A52" s="141"/>
      <c r="B52" s="142">
        <v>56</v>
      </c>
      <c r="C52" s="143" t="s">
        <v>51</v>
      </c>
      <c r="D52" s="144" t="s">
        <v>88</v>
      </c>
      <c r="E52" s="146">
        <v>540</v>
      </c>
      <c r="F52" s="146">
        <v>0</v>
      </c>
      <c r="G52" s="199">
        <v>20</v>
      </c>
      <c r="H52" s="101">
        <v>20</v>
      </c>
      <c r="I52" s="101">
        <v>0</v>
      </c>
      <c r="J52" s="101">
        <v>150</v>
      </c>
      <c r="K52" s="101">
        <v>0</v>
      </c>
      <c r="L52" s="101">
        <v>0</v>
      </c>
      <c r="M52" s="101">
        <v>0</v>
      </c>
      <c r="N52" s="146">
        <f t="shared" si="12"/>
        <v>190</v>
      </c>
      <c r="O52" s="146">
        <f t="shared" si="13"/>
        <v>20</v>
      </c>
      <c r="P52" s="109"/>
    </row>
    <row r="53" spans="1:16" s="65" customFormat="1" ht="19.5" customHeight="1">
      <c r="A53" s="141"/>
      <c r="B53" s="142">
        <v>54</v>
      </c>
      <c r="C53" s="143" t="s">
        <v>233</v>
      </c>
      <c r="D53" s="144" t="s">
        <v>326</v>
      </c>
      <c r="E53" s="146">
        <v>1000</v>
      </c>
      <c r="F53" s="146">
        <v>0</v>
      </c>
      <c r="G53" s="199">
        <v>100</v>
      </c>
      <c r="H53" s="101">
        <v>900</v>
      </c>
      <c r="I53" s="101">
        <v>0</v>
      </c>
      <c r="J53" s="101">
        <v>0</v>
      </c>
      <c r="K53" s="101">
        <v>0</v>
      </c>
      <c r="L53" s="101">
        <v>0</v>
      </c>
      <c r="M53" s="101">
        <v>0</v>
      </c>
      <c r="N53" s="146">
        <f t="shared" si="12"/>
        <v>1000</v>
      </c>
      <c r="O53" s="146">
        <f t="shared" si="13"/>
        <v>100</v>
      </c>
      <c r="P53" s="109"/>
    </row>
    <row r="54" spans="1:16" s="65" customFormat="1" ht="21">
      <c r="A54" s="141"/>
      <c r="B54" s="142">
        <v>52</v>
      </c>
      <c r="C54" s="143" t="s">
        <v>74</v>
      </c>
      <c r="D54" s="144" t="s">
        <v>120</v>
      </c>
      <c r="E54" s="146">
        <v>2263.4</v>
      </c>
      <c r="F54" s="146">
        <v>753.4</v>
      </c>
      <c r="G54" s="199">
        <v>10</v>
      </c>
      <c r="H54" s="101">
        <v>500</v>
      </c>
      <c r="I54" s="101">
        <v>0</v>
      </c>
      <c r="J54" s="101">
        <v>500</v>
      </c>
      <c r="K54" s="101">
        <v>0</v>
      </c>
      <c r="L54" s="101">
        <v>500</v>
      </c>
      <c r="M54" s="101">
        <v>300</v>
      </c>
      <c r="N54" s="146">
        <f t="shared" si="12"/>
        <v>1510</v>
      </c>
      <c r="O54" s="146">
        <f t="shared" si="13"/>
        <v>310</v>
      </c>
      <c r="P54" s="109"/>
    </row>
    <row r="55" spans="1:16" s="65" customFormat="1" ht="21">
      <c r="A55" s="141"/>
      <c r="B55" s="142">
        <v>74</v>
      </c>
      <c r="C55" s="143" t="s">
        <v>75</v>
      </c>
      <c r="D55" s="144" t="s">
        <v>121</v>
      </c>
      <c r="E55" s="146">
        <v>865.7</v>
      </c>
      <c r="F55" s="146">
        <v>35.7</v>
      </c>
      <c r="G55" s="199">
        <v>100</v>
      </c>
      <c r="H55" s="101">
        <v>730</v>
      </c>
      <c r="I55" s="101">
        <v>700</v>
      </c>
      <c r="J55" s="101">
        <v>0</v>
      </c>
      <c r="K55" s="101">
        <v>0</v>
      </c>
      <c r="L55" s="101">
        <v>0</v>
      </c>
      <c r="M55" s="101">
        <v>0</v>
      </c>
      <c r="N55" s="146">
        <f t="shared" si="12"/>
        <v>830</v>
      </c>
      <c r="O55" s="146">
        <f t="shared" si="13"/>
        <v>800</v>
      </c>
      <c r="P55" s="109"/>
    </row>
    <row r="56" spans="1:16" s="65" customFormat="1" ht="19.5" customHeight="1">
      <c r="A56" s="141"/>
      <c r="B56" s="142">
        <v>42</v>
      </c>
      <c r="C56" s="143" t="s">
        <v>79</v>
      </c>
      <c r="D56" s="144" t="s">
        <v>152</v>
      </c>
      <c r="E56" s="146">
        <v>830</v>
      </c>
      <c r="F56" s="146">
        <v>0</v>
      </c>
      <c r="G56" s="199">
        <v>200</v>
      </c>
      <c r="H56" s="101">
        <v>630</v>
      </c>
      <c r="I56" s="101">
        <v>500</v>
      </c>
      <c r="J56" s="101">
        <v>0</v>
      </c>
      <c r="K56" s="101">
        <v>130</v>
      </c>
      <c r="L56" s="101">
        <v>0</v>
      </c>
      <c r="M56" s="101">
        <v>0</v>
      </c>
      <c r="N56" s="146">
        <f>G56+H56+J56+L56</f>
        <v>830</v>
      </c>
      <c r="O56" s="146">
        <f>G56+I56+K56+M56</f>
        <v>830</v>
      </c>
      <c r="P56" s="109"/>
    </row>
    <row r="57" spans="1:16" s="65" customFormat="1" ht="19.5" customHeight="1">
      <c r="A57" s="141"/>
      <c r="B57" s="142">
        <v>36</v>
      </c>
      <c r="C57" s="143" t="s">
        <v>80</v>
      </c>
      <c r="D57" s="144" t="s">
        <v>135</v>
      </c>
      <c r="E57" s="146">
        <v>355</v>
      </c>
      <c r="F57" s="146">
        <v>0</v>
      </c>
      <c r="G57" s="199">
        <v>25</v>
      </c>
      <c r="H57" s="101">
        <v>0</v>
      </c>
      <c r="I57" s="101">
        <v>0</v>
      </c>
      <c r="J57" s="101">
        <v>330</v>
      </c>
      <c r="K57" s="101">
        <v>0</v>
      </c>
      <c r="L57" s="101">
        <v>0</v>
      </c>
      <c r="M57" s="101">
        <v>0</v>
      </c>
      <c r="N57" s="146">
        <f>G57+H57+J57+L57</f>
        <v>355</v>
      </c>
      <c r="O57" s="146">
        <f>G57+I57+K57+M57</f>
        <v>25</v>
      </c>
      <c r="P57" s="109"/>
    </row>
    <row r="58" spans="1:16" s="65" customFormat="1" ht="19.5" customHeight="1">
      <c r="A58" s="147"/>
      <c r="B58" s="148">
        <v>28</v>
      </c>
      <c r="C58" s="149" t="s">
        <v>269</v>
      </c>
      <c r="D58" s="150" t="s">
        <v>270</v>
      </c>
      <c r="E58" s="152">
        <v>4000</v>
      </c>
      <c r="F58" s="152">
        <v>0</v>
      </c>
      <c r="G58" s="200">
        <v>0</v>
      </c>
      <c r="H58" s="153">
        <v>200</v>
      </c>
      <c r="I58" s="153">
        <v>0</v>
      </c>
      <c r="J58" s="153">
        <v>200</v>
      </c>
      <c r="K58" s="153">
        <v>200</v>
      </c>
      <c r="L58" s="153">
        <v>1000</v>
      </c>
      <c r="M58" s="153">
        <v>0</v>
      </c>
      <c r="N58" s="146">
        <f>G58+H58+J58+L58</f>
        <v>1400</v>
      </c>
      <c r="O58" s="146">
        <f>G58+I58+K58+M58</f>
        <v>200</v>
      </c>
      <c r="P58" s="73"/>
    </row>
    <row r="59" spans="1:16" s="65" customFormat="1" ht="39">
      <c r="A59" s="103">
        <v>7</v>
      </c>
      <c r="B59" s="533" t="s">
        <v>90</v>
      </c>
      <c r="C59" s="534"/>
      <c r="D59" s="106" t="s">
        <v>183</v>
      </c>
      <c r="E59" s="107">
        <f aca="true" t="shared" si="14" ref="E59:O59">SUM(E60:E81)</f>
        <v>62952.600000000006</v>
      </c>
      <c r="F59" s="107">
        <f t="shared" si="14"/>
        <v>4302.6</v>
      </c>
      <c r="G59" s="107">
        <f t="shared" si="14"/>
        <v>5650</v>
      </c>
      <c r="H59" s="140">
        <f t="shared" si="14"/>
        <v>11500</v>
      </c>
      <c r="I59" s="140">
        <f t="shared" si="14"/>
        <v>7450</v>
      </c>
      <c r="J59" s="140">
        <f t="shared" si="14"/>
        <v>20000</v>
      </c>
      <c r="K59" s="140">
        <f t="shared" si="14"/>
        <v>9500</v>
      </c>
      <c r="L59" s="140">
        <f t="shared" si="14"/>
        <v>13800</v>
      </c>
      <c r="M59" s="140">
        <f t="shared" si="14"/>
        <v>9050</v>
      </c>
      <c r="N59" s="107">
        <f t="shared" si="14"/>
        <v>50950</v>
      </c>
      <c r="O59" s="107">
        <f t="shared" si="14"/>
        <v>31650</v>
      </c>
      <c r="P59" s="63" t="s">
        <v>304</v>
      </c>
    </row>
    <row r="60" spans="1:16" s="65" customFormat="1" ht="19.5" customHeight="1">
      <c r="A60" s="156"/>
      <c r="B60" s="143">
        <v>34</v>
      </c>
      <c r="C60" s="142" t="s">
        <v>271</v>
      </c>
      <c r="D60" s="144" t="s">
        <v>272</v>
      </c>
      <c r="E60" s="146">
        <v>7850</v>
      </c>
      <c r="F60" s="146">
        <v>0</v>
      </c>
      <c r="G60" s="146">
        <v>0</v>
      </c>
      <c r="H60" s="145">
        <v>50</v>
      </c>
      <c r="I60" s="145">
        <v>50</v>
      </c>
      <c r="J60" s="145">
        <v>1500</v>
      </c>
      <c r="K60" s="145">
        <v>1000</v>
      </c>
      <c r="L60" s="145">
        <v>2000</v>
      </c>
      <c r="M60" s="145">
        <v>1000</v>
      </c>
      <c r="N60" s="146">
        <f aca="true" t="shared" si="15" ref="N60:N65">G60+H60+J60+L60</f>
        <v>3550</v>
      </c>
      <c r="O60" s="146">
        <f aca="true" t="shared" si="16" ref="O60:O65">G60+I60+K60+M60</f>
        <v>2050</v>
      </c>
      <c r="P60" s="109"/>
    </row>
    <row r="61" spans="1:16" s="65" customFormat="1" ht="19.5" customHeight="1">
      <c r="A61" s="198"/>
      <c r="B61" s="142">
        <v>64</v>
      </c>
      <c r="C61" s="143" t="s">
        <v>47</v>
      </c>
      <c r="D61" s="144" t="s">
        <v>130</v>
      </c>
      <c r="E61" s="146">
        <f>F61+N61</f>
        <v>2199.8</v>
      </c>
      <c r="F61" s="146">
        <v>99.8</v>
      </c>
      <c r="G61" s="199">
        <v>2100</v>
      </c>
      <c r="H61" s="101">
        <v>0</v>
      </c>
      <c r="I61" s="101">
        <v>0</v>
      </c>
      <c r="J61" s="101">
        <v>0</v>
      </c>
      <c r="K61" s="101">
        <v>0</v>
      </c>
      <c r="L61" s="101">
        <v>0</v>
      </c>
      <c r="M61" s="101">
        <v>0</v>
      </c>
      <c r="N61" s="146">
        <f t="shared" si="15"/>
        <v>2100</v>
      </c>
      <c r="O61" s="146">
        <f t="shared" si="16"/>
        <v>2100</v>
      </c>
      <c r="P61" s="220"/>
    </row>
    <row r="62" spans="1:16" s="65" customFormat="1" ht="22.5">
      <c r="A62" s="141"/>
      <c r="B62" s="142">
        <v>73</v>
      </c>
      <c r="C62" s="143" t="s">
        <v>48</v>
      </c>
      <c r="D62" s="144" t="s">
        <v>129</v>
      </c>
      <c r="E62" s="146">
        <f>F62+N62</f>
        <v>6236.5</v>
      </c>
      <c r="F62" s="146">
        <v>2586.5</v>
      </c>
      <c r="G62" s="199">
        <v>850</v>
      </c>
      <c r="H62" s="101">
        <v>1100</v>
      </c>
      <c r="I62" s="101">
        <v>1100</v>
      </c>
      <c r="J62" s="101">
        <v>1200</v>
      </c>
      <c r="K62" s="101">
        <v>1200</v>
      </c>
      <c r="L62" s="101">
        <v>500</v>
      </c>
      <c r="M62" s="101">
        <v>500</v>
      </c>
      <c r="N62" s="146">
        <f t="shared" si="15"/>
        <v>3650</v>
      </c>
      <c r="O62" s="146">
        <f t="shared" si="16"/>
        <v>3650</v>
      </c>
      <c r="P62" s="109"/>
    </row>
    <row r="63" spans="1:16" s="65" customFormat="1" ht="33.75">
      <c r="A63" s="141"/>
      <c r="B63" s="142">
        <v>68</v>
      </c>
      <c r="C63" s="143" t="s">
        <v>49</v>
      </c>
      <c r="D63" s="144" t="s">
        <v>211</v>
      </c>
      <c r="E63" s="146">
        <f>F63+N63</f>
        <v>5391.2</v>
      </c>
      <c r="F63" s="146">
        <v>1391.2</v>
      </c>
      <c r="G63" s="199">
        <v>1000</v>
      </c>
      <c r="H63" s="101">
        <v>1500</v>
      </c>
      <c r="I63" s="101">
        <v>1500</v>
      </c>
      <c r="J63" s="101">
        <v>1000</v>
      </c>
      <c r="K63" s="101">
        <v>500</v>
      </c>
      <c r="L63" s="101">
        <v>500</v>
      </c>
      <c r="M63" s="101">
        <v>500</v>
      </c>
      <c r="N63" s="146">
        <f t="shared" si="15"/>
        <v>4000</v>
      </c>
      <c r="O63" s="146">
        <f t="shared" si="16"/>
        <v>3500</v>
      </c>
      <c r="P63" s="109"/>
    </row>
    <row r="64" spans="1:16" s="65" customFormat="1" ht="19.5" customHeight="1">
      <c r="A64" s="141"/>
      <c r="B64" s="142">
        <v>64</v>
      </c>
      <c r="C64" s="143" t="s">
        <v>50</v>
      </c>
      <c r="D64" s="144" t="s">
        <v>93</v>
      </c>
      <c r="E64" s="146">
        <v>1401.8</v>
      </c>
      <c r="F64" s="146">
        <v>101.8</v>
      </c>
      <c r="G64" s="199">
        <v>1300</v>
      </c>
      <c r="H64" s="101">
        <v>0</v>
      </c>
      <c r="I64" s="101">
        <v>0</v>
      </c>
      <c r="J64" s="101">
        <v>0</v>
      </c>
      <c r="K64" s="101">
        <v>0</v>
      </c>
      <c r="L64" s="101">
        <v>0</v>
      </c>
      <c r="M64" s="101">
        <v>0</v>
      </c>
      <c r="N64" s="146">
        <f t="shared" si="15"/>
        <v>1300</v>
      </c>
      <c r="O64" s="146">
        <f t="shared" si="16"/>
        <v>1300</v>
      </c>
      <c r="P64" s="109"/>
    </row>
    <row r="65" spans="1:16" s="65" customFormat="1" ht="19.5" customHeight="1">
      <c r="A65" s="141"/>
      <c r="B65" s="142">
        <v>38</v>
      </c>
      <c r="C65" s="143" t="s">
        <v>51</v>
      </c>
      <c r="D65" s="144" t="s">
        <v>136</v>
      </c>
      <c r="E65" s="146">
        <v>2600</v>
      </c>
      <c r="F65" s="146">
        <v>0</v>
      </c>
      <c r="G65" s="199">
        <v>0</v>
      </c>
      <c r="H65" s="101">
        <v>0</v>
      </c>
      <c r="I65" s="101">
        <v>0</v>
      </c>
      <c r="J65" s="101">
        <v>100</v>
      </c>
      <c r="K65" s="101">
        <v>0</v>
      </c>
      <c r="L65" s="101">
        <v>1000</v>
      </c>
      <c r="M65" s="101">
        <v>100</v>
      </c>
      <c r="N65" s="146">
        <f t="shared" si="15"/>
        <v>1100</v>
      </c>
      <c r="O65" s="146">
        <f t="shared" si="16"/>
        <v>100</v>
      </c>
      <c r="P65" s="109"/>
    </row>
    <row r="66" spans="1:16" s="65" customFormat="1" ht="19.5" customHeight="1">
      <c r="A66" s="141"/>
      <c r="B66" s="142">
        <v>62</v>
      </c>
      <c r="C66" s="143" t="s">
        <v>73</v>
      </c>
      <c r="D66" s="144" t="s">
        <v>92</v>
      </c>
      <c r="E66" s="146">
        <v>1400</v>
      </c>
      <c r="F66" s="146">
        <v>0</v>
      </c>
      <c r="G66" s="199">
        <v>0</v>
      </c>
      <c r="H66" s="101">
        <v>700</v>
      </c>
      <c r="I66" s="101">
        <v>500</v>
      </c>
      <c r="J66" s="101">
        <v>700</v>
      </c>
      <c r="K66" s="101">
        <v>500</v>
      </c>
      <c r="L66" s="101">
        <v>0</v>
      </c>
      <c r="M66" s="101">
        <v>300</v>
      </c>
      <c r="N66" s="146">
        <f aca="true" t="shared" si="17" ref="N66:N81">G66+H66+J66+L66</f>
        <v>1400</v>
      </c>
      <c r="O66" s="146">
        <f aca="true" t="shared" si="18" ref="O66:O81">G66+I66+K66+M66</f>
        <v>1300</v>
      </c>
      <c r="P66" s="109"/>
    </row>
    <row r="67" spans="1:16" s="65" customFormat="1" ht="19.5" customHeight="1">
      <c r="A67" s="141"/>
      <c r="B67" s="142">
        <v>46</v>
      </c>
      <c r="C67" s="143" t="s">
        <v>74</v>
      </c>
      <c r="D67" s="144" t="s">
        <v>176</v>
      </c>
      <c r="E67" s="146">
        <v>2800</v>
      </c>
      <c r="F67" s="146">
        <v>0</v>
      </c>
      <c r="G67" s="199">
        <v>200</v>
      </c>
      <c r="H67" s="101">
        <v>2600</v>
      </c>
      <c r="I67" s="101">
        <v>1300</v>
      </c>
      <c r="J67" s="101">
        <v>0</v>
      </c>
      <c r="K67" s="101">
        <v>1300</v>
      </c>
      <c r="L67" s="101">
        <v>0</v>
      </c>
      <c r="M67" s="101">
        <v>0</v>
      </c>
      <c r="N67" s="146">
        <f>G67+H67+J67+L67</f>
        <v>2800</v>
      </c>
      <c r="O67" s="146">
        <f aca="true" t="shared" si="19" ref="O67:O72">G67+I67+K67+M67</f>
        <v>2800</v>
      </c>
      <c r="P67" s="109"/>
    </row>
    <row r="68" spans="1:16" s="65" customFormat="1" ht="19.5" customHeight="1">
      <c r="A68" s="141"/>
      <c r="B68" s="142">
        <v>66</v>
      </c>
      <c r="C68" s="143" t="s">
        <v>236</v>
      </c>
      <c r="D68" s="144" t="s">
        <v>234</v>
      </c>
      <c r="E68" s="146">
        <v>3000</v>
      </c>
      <c r="F68" s="146">
        <v>0</v>
      </c>
      <c r="G68" s="199">
        <v>0</v>
      </c>
      <c r="H68" s="101">
        <v>3000</v>
      </c>
      <c r="I68" s="101">
        <v>1500</v>
      </c>
      <c r="J68" s="101">
        <v>0</v>
      </c>
      <c r="K68" s="101">
        <v>0</v>
      </c>
      <c r="L68" s="101">
        <v>0</v>
      </c>
      <c r="M68" s="101">
        <v>0</v>
      </c>
      <c r="N68" s="146">
        <f t="shared" si="17"/>
        <v>3000</v>
      </c>
      <c r="O68" s="146">
        <f t="shared" si="19"/>
        <v>1500</v>
      </c>
      <c r="P68" s="442" t="s">
        <v>423</v>
      </c>
    </row>
    <row r="69" spans="1:16" s="65" customFormat="1" ht="19.5" customHeight="1">
      <c r="A69" s="141"/>
      <c r="B69" s="142">
        <v>44</v>
      </c>
      <c r="C69" s="143" t="s">
        <v>79</v>
      </c>
      <c r="D69" s="144" t="s">
        <v>273</v>
      </c>
      <c r="E69" s="146">
        <v>1100</v>
      </c>
      <c r="F69" s="146">
        <v>0</v>
      </c>
      <c r="G69" s="199">
        <v>0</v>
      </c>
      <c r="H69" s="101">
        <v>100</v>
      </c>
      <c r="I69" s="101">
        <v>100</v>
      </c>
      <c r="J69" s="101">
        <v>1000</v>
      </c>
      <c r="K69" s="101">
        <v>0</v>
      </c>
      <c r="L69" s="101">
        <v>0</v>
      </c>
      <c r="M69" s="101">
        <v>500</v>
      </c>
      <c r="N69" s="146">
        <f t="shared" si="17"/>
        <v>1100</v>
      </c>
      <c r="O69" s="146">
        <f t="shared" si="19"/>
        <v>600</v>
      </c>
      <c r="P69" s="109"/>
    </row>
    <row r="70" spans="1:16" s="65" customFormat="1" ht="19.5" customHeight="1">
      <c r="A70" s="141"/>
      <c r="B70" s="142">
        <v>52</v>
      </c>
      <c r="C70" s="143" t="s">
        <v>80</v>
      </c>
      <c r="D70" s="144" t="s">
        <v>138</v>
      </c>
      <c r="E70" s="146">
        <v>843.3</v>
      </c>
      <c r="F70" s="146">
        <v>43.3</v>
      </c>
      <c r="G70" s="199">
        <v>0</v>
      </c>
      <c r="H70" s="101">
        <v>0</v>
      </c>
      <c r="I70" s="101">
        <v>0</v>
      </c>
      <c r="J70" s="101">
        <v>800</v>
      </c>
      <c r="K70" s="101">
        <v>0</v>
      </c>
      <c r="L70" s="101">
        <v>0</v>
      </c>
      <c r="M70" s="101">
        <v>300</v>
      </c>
      <c r="N70" s="146">
        <f>G70+H70+J70+L70</f>
        <v>800</v>
      </c>
      <c r="O70" s="146">
        <f t="shared" si="19"/>
        <v>300</v>
      </c>
      <c r="P70" s="109"/>
    </row>
    <row r="71" spans="1:16" s="65" customFormat="1" ht="19.5" customHeight="1">
      <c r="A71" s="141"/>
      <c r="B71" s="142">
        <v>40</v>
      </c>
      <c r="C71" s="143" t="s">
        <v>81</v>
      </c>
      <c r="D71" s="144" t="s">
        <v>139</v>
      </c>
      <c r="E71" s="146">
        <v>400</v>
      </c>
      <c r="F71" s="146">
        <v>0</v>
      </c>
      <c r="G71" s="199">
        <v>0</v>
      </c>
      <c r="H71" s="101">
        <v>0</v>
      </c>
      <c r="I71" s="101">
        <v>0</v>
      </c>
      <c r="J71" s="101">
        <v>400</v>
      </c>
      <c r="K71" s="101">
        <v>0</v>
      </c>
      <c r="L71" s="101">
        <v>0</v>
      </c>
      <c r="M71" s="101">
        <v>400</v>
      </c>
      <c r="N71" s="146">
        <f>G71+H71+J71+L71</f>
        <v>400</v>
      </c>
      <c r="O71" s="146">
        <f t="shared" si="19"/>
        <v>400</v>
      </c>
      <c r="P71" s="109"/>
    </row>
    <row r="72" spans="1:16" s="65" customFormat="1" ht="19.5" customHeight="1">
      <c r="A72" s="141"/>
      <c r="B72" s="142">
        <v>46</v>
      </c>
      <c r="C72" s="143" t="s">
        <v>235</v>
      </c>
      <c r="D72" s="144" t="s">
        <v>237</v>
      </c>
      <c r="E72" s="146">
        <v>9100</v>
      </c>
      <c r="F72" s="146">
        <v>0</v>
      </c>
      <c r="G72" s="199">
        <v>0</v>
      </c>
      <c r="H72" s="101">
        <v>200</v>
      </c>
      <c r="I72" s="101">
        <v>200</v>
      </c>
      <c r="J72" s="101">
        <v>8000</v>
      </c>
      <c r="K72" s="101">
        <v>4000</v>
      </c>
      <c r="L72" s="101">
        <v>900</v>
      </c>
      <c r="M72" s="101">
        <v>450</v>
      </c>
      <c r="N72" s="146">
        <f>G72+H72+J72+L72</f>
        <v>9100</v>
      </c>
      <c r="O72" s="146">
        <f t="shared" si="19"/>
        <v>4650</v>
      </c>
      <c r="P72" s="442" t="s">
        <v>423</v>
      </c>
    </row>
    <row r="73" spans="1:16" s="65" customFormat="1" ht="19.5" customHeight="1">
      <c r="A73" s="141"/>
      <c r="B73" s="187">
        <v>64</v>
      </c>
      <c r="C73" s="188" t="s">
        <v>134</v>
      </c>
      <c r="D73" s="189" t="s">
        <v>140</v>
      </c>
      <c r="E73" s="177">
        <v>250</v>
      </c>
      <c r="F73" s="177">
        <v>50</v>
      </c>
      <c r="G73" s="252">
        <v>200</v>
      </c>
      <c r="H73" s="170">
        <v>0</v>
      </c>
      <c r="I73" s="170">
        <v>0</v>
      </c>
      <c r="J73" s="170">
        <v>0</v>
      </c>
      <c r="K73" s="170">
        <v>0</v>
      </c>
      <c r="L73" s="170">
        <v>0</v>
      </c>
      <c r="M73" s="170">
        <v>0</v>
      </c>
      <c r="N73" s="146">
        <f t="shared" si="17"/>
        <v>200</v>
      </c>
      <c r="O73" s="146">
        <f t="shared" si="18"/>
        <v>200</v>
      </c>
      <c r="P73" s="109"/>
    </row>
    <row r="74" spans="1:16" s="65" customFormat="1" ht="19.5" customHeight="1">
      <c r="A74" s="141"/>
      <c r="B74" s="187">
        <v>52</v>
      </c>
      <c r="C74" s="188" t="s">
        <v>83</v>
      </c>
      <c r="D74" s="189" t="s">
        <v>141</v>
      </c>
      <c r="E74" s="177">
        <v>430</v>
      </c>
      <c r="F74" s="177">
        <v>30</v>
      </c>
      <c r="G74" s="252">
        <v>0</v>
      </c>
      <c r="H74" s="170">
        <v>0</v>
      </c>
      <c r="I74" s="170">
        <v>0</v>
      </c>
      <c r="J74" s="170">
        <v>400</v>
      </c>
      <c r="K74" s="170">
        <v>0</v>
      </c>
      <c r="L74" s="170">
        <v>0</v>
      </c>
      <c r="M74" s="170">
        <v>0</v>
      </c>
      <c r="N74" s="146">
        <f t="shared" si="17"/>
        <v>400</v>
      </c>
      <c r="O74" s="146">
        <f t="shared" si="18"/>
        <v>0</v>
      </c>
      <c r="P74" s="109"/>
    </row>
    <row r="75" spans="1:16" s="65" customFormat="1" ht="19.5" customHeight="1">
      <c r="A75" s="141"/>
      <c r="B75" s="187">
        <v>54</v>
      </c>
      <c r="C75" s="188" t="s">
        <v>269</v>
      </c>
      <c r="D75" s="189" t="s">
        <v>415</v>
      </c>
      <c r="E75" s="177">
        <v>6850</v>
      </c>
      <c r="F75" s="177">
        <v>0</v>
      </c>
      <c r="G75" s="252">
        <v>0</v>
      </c>
      <c r="H75" s="170">
        <v>1550</v>
      </c>
      <c r="I75" s="170">
        <v>1000</v>
      </c>
      <c r="J75" s="170">
        <v>2000</v>
      </c>
      <c r="K75" s="170">
        <v>1000</v>
      </c>
      <c r="L75" s="170">
        <v>2800</v>
      </c>
      <c r="M75" s="170">
        <v>2000</v>
      </c>
      <c r="N75" s="146">
        <f t="shared" si="17"/>
        <v>6350</v>
      </c>
      <c r="O75" s="146">
        <f t="shared" si="18"/>
        <v>4000</v>
      </c>
      <c r="P75" s="109"/>
    </row>
    <row r="76" spans="1:16" s="65" customFormat="1" ht="19.5" customHeight="1">
      <c r="A76" s="141"/>
      <c r="B76" s="187">
        <v>44</v>
      </c>
      <c r="C76" s="188" t="s">
        <v>275</v>
      </c>
      <c r="D76" s="189" t="s">
        <v>281</v>
      </c>
      <c r="E76" s="177">
        <v>1500</v>
      </c>
      <c r="F76" s="177">
        <v>0</v>
      </c>
      <c r="G76" s="252">
        <v>0</v>
      </c>
      <c r="H76" s="170">
        <v>0</v>
      </c>
      <c r="I76" s="170">
        <v>0</v>
      </c>
      <c r="J76" s="170">
        <v>500</v>
      </c>
      <c r="K76" s="170">
        <v>0</v>
      </c>
      <c r="L76" s="170">
        <v>1000</v>
      </c>
      <c r="M76" s="170">
        <v>1000</v>
      </c>
      <c r="N76" s="146">
        <f t="shared" si="17"/>
        <v>1500</v>
      </c>
      <c r="O76" s="146">
        <f t="shared" si="18"/>
        <v>1000</v>
      </c>
      <c r="P76" s="109"/>
    </row>
    <row r="77" spans="1:16" s="65" customFormat="1" ht="19.5" customHeight="1">
      <c r="A77" s="141"/>
      <c r="B77" s="187">
        <v>44</v>
      </c>
      <c r="C77" s="188" t="s">
        <v>276</v>
      </c>
      <c r="D77" s="189" t="s">
        <v>282</v>
      </c>
      <c r="E77" s="177">
        <v>300</v>
      </c>
      <c r="F77" s="177">
        <v>0</v>
      </c>
      <c r="G77" s="252">
        <v>0</v>
      </c>
      <c r="H77" s="170">
        <v>0</v>
      </c>
      <c r="I77" s="170">
        <v>0</v>
      </c>
      <c r="J77" s="170">
        <v>300</v>
      </c>
      <c r="K77" s="170">
        <v>0</v>
      </c>
      <c r="L77" s="170">
        <v>0</v>
      </c>
      <c r="M77" s="170">
        <v>0</v>
      </c>
      <c r="N77" s="146">
        <f t="shared" si="17"/>
        <v>300</v>
      </c>
      <c r="O77" s="146">
        <f t="shared" si="18"/>
        <v>0</v>
      </c>
      <c r="P77" s="109"/>
    </row>
    <row r="78" spans="1:16" s="65" customFormat="1" ht="19.5" customHeight="1">
      <c r="A78" s="141"/>
      <c r="B78" s="187">
        <v>34</v>
      </c>
      <c r="C78" s="188" t="s">
        <v>277</v>
      </c>
      <c r="D78" s="189" t="s">
        <v>283</v>
      </c>
      <c r="E78" s="177">
        <v>3150</v>
      </c>
      <c r="F78" s="177">
        <v>0</v>
      </c>
      <c r="G78" s="252">
        <v>0</v>
      </c>
      <c r="H78" s="170">
        <v>250</v>
      </c>
      <c r="I78" s="170">
        <v>0</v>
      </c>
      <c r="J78" s="170">
        <v>500</v>
      </c>
      <c r="K78" s="170">
        <v>0</v>
      </c>
      <c r="L78" s="170">
        <v>1000</v>
      </c>
      <c r="M78" s="170">
        <v>500</v>
      </c>
      <c r="N78" s="146">
        <f t="shared" si="17"/>
        <v>1750</v>
      </c>
      <c r="O78" s="146">
        <f t="shared" si="18"/>
        <v>500</v>
      </c>
      <c r="P78" s="109"/>
    </row>
    <row r="79" spans="1:16" s="65" customFormat="1" ht="19.5" customHeight="1">
      <c r="A79" s="141"/>
      <c r="B79" s="187">
        <v>44</v>
      </c>
      <c r="C79" s="188" t="s">
        <v>278</v>
      </c>
      <c r="D79" s="189" t="s">
        <v>284</v>
      </c>
      <c r="E79" s="177">
        <v>2950</v>
      </c>
      <c r="F79" s="177">
        <v>0</v>
      </c>
      <c r="G79" s="252">
        <v>0</v>
      </c>
      <c r="H79" s="170">
        <v>50</v>
      </c>
      <c r="I79" s="170">
        <v>0</v>
      </c>
      <c r="J79" s="170">
        <v>600</v>
      </c>
      <c r="K79" s="170">
        <v>0</v>
      </c>
      <c r="L79" s="170">
        <v>2300</v>
      </c>
      <c r="M79" s="170">
        <v>500</v>
      </c>
      <c r="N79" s="146">
        <f t="shared" si="17"/>
        <v>2950</v>
      </c>
      <c r="O79" s="146">
        <f t="shared" si="18"/>
        <v>500</v>
      </c>
      <c r="P79" s="109"/>
    </row>
    <row r="80" spans="1:16" s="65" customFormat="1" ht="19.5" customHeight="1">
      <c r="A80" s="141"/>
      <c r="B80" s="187">
        <v>44</v>
      </c>
      <c r="C80" s="188" t="s">
        <v>279</v>
      </c>
      <c r="D80" s="189" t="s">
        <v>285</v>
      </c>
      <c r="E80" s="177">
        <v>3000</v>
      </c>
      <c r="F80" s="177">
        <v>0</v>
      </c>
      <c r="G80" s="252">
        <v>0</v>
      </c>
      <c r="H80" s="170">
        <v>200</v>
      </c>
      <c r="I80" s="170">
        <v>200</v>
      </c>
      <c r="J80" s="170">
        <v>1000</v>
      </c>
      <c r="K80" s="170">
        <v>0</v>
      </c>
      <c r="L80" s="170">
        <v>1800</v>
      </c>
      <c r="M80" s="170">
        <v>1000</v>
      </c>
      <c r="N80" s="146">
        <f t="shared" si="17"/>
        <v>3000</v>
      </c>
      <c r="O80" s="146">
        <f t="shared" si="18"/>
        <v>1200</v>
      </c>
      <c r="P80" s="109"/>
    </row>
    <row r="81" spans="1:16" s="65" customFormat="1" ht="19.5" customHeight="1">
      <c r="A81" s="141"/>
      <c r="B81" s="187">
        <v>34</v>
      </c>
      <c r="C81" s="188" t="s">
        <v>280</v>
      </c>
      <c r="D81" s="189" t="s">
        <v>286</v>
      </c>
      <c r="E81" s="177">
        <v>200</v>
      </c>
      <c r="F81" s="177">
        <v>0</v>
      </c>
      <c r="G81" s="252">
        <v>0</v>
      </c>
      <c r="H81" s="170">
        <v>200</v>
      </c>
      <c r="I81" s="170">
        <v>0</v>
      </c>
      <c r="J81" s="170">
        <v>0</v>
      </c>
      <c r="K81" s="170">
        <v>0</v>
      </c>
      <c r="L81" s="170">
        <v>0</v>
      </c>
      <c r="M81" s="170">
        <v>0</v>
      </c>
      <c r="N81" s="146">
        <f t="shared" si="17"/>
        <v>200</v>
      </c>
      <c r="O81" s="146">
        <f t="shared" si="18"/>
        <v>0</v>
      </c>
      <c r="P81" s="109"/>
    </row>
    <row r="82" spans="1:16" s="65" customFormat="1" ht="24">
      <c r="A82" s="103">
        <v>8</v>
      </c>
      <c r="B82" s="533" t="s">
        <v>113</v>
      </c>
      <c r="C82" s="535"/>
      <c r="D82" s="106" t="s">
        <v>185</v>
      </c>
      <c r="E82" s="107">
        <f aca="true" t="shared" si="20" ref="E82:O82">SUM(E83:E83)</f>
        <v>4717.8</v>
      </c>
      <c r="F82" s="107">
        <f t="shared" si="20"/>
        <v>17.8</v>
      </c>
      <c r="G82" s="107">
        <f t="shared" si="20"/>
        <v>3500</v>
      </c>
      <c r="H82" s="107">
        <f t="shared" si="20"/>
        <v>1200</v>
      </c>
      <c r="I82" s="107">
        <f t="shared" si="20"/>
        <v>1200</v>
      </c>
      <c r="J82" s="107">
        <f t="shared" si="20"/>
        <v>0</v>
      </c>
      <c r="K82" s="107">
        <f t="shared" si="20"/>
        <v>0</v>
      </c>
      <c r="L82" s="107">
        <f t="shared" si="20"/>
        <v>0</v>
      </c>
      <c r="M82" s="107">
        <f t="shared" si="20"/>
        <v>0</v>
      </c>
      <c r="N82" s="107">
        <f t="shared" si="20"/>
        <v>4700</v>
      </c>
      <c r="O82" s="107">
        <f t="shared" si="20"/>
        <v>4700</v>
      </c>
      <c r="P82" s="223" t="s">
        <v>33</v>
      </c>
    </row>
    <row r="83" spans="1:16" s="65" customFormat="1" ht="22.5">
      <c r="A83" s="147"/>
      <c r="B83" s="148">
        <v>78</v>
      </c>
      <c r="C83" s="149" t="s">
        <v>47</v>
      </c>
      <c r="D83" s="150" t="s">
        <v>240</v>
      </c>
      <c r="E83" s="152">
        <f>F83+N83</f>
        <v>4717.8</v>
      </c>
      <c r="F83" s="152">
        <v>17.8</v>
      </c>
      <c r="G83" s="200">
        <v>3500</v>
      </c>
      <c r="H83" s="153">
        <v>1200</v>
      </c>
      <c r="I83" s="154">
        <v>1200</v>
      </c>
      <c r="J83" s="153">
        <v>0</v>
      </c>
      <c r="K83" s="151">
        <v>0</v>
      </c>
      <c r="L83" s="153">
        <v>0</v>
      </c>
      <c r="M83" s="147">
        <v>0</v>
      </c>
      <c r="N83" s="245">
        <f>G83+H83+J83+L83</f>
        <v>4700</v>
      </c>
      <c r="O83" s="245">
        <f>G83+I83+K83+M83</f>
        <v>4700</v>
      </c>
      <c r="P83" s="134"/>
    </row>
    <row r="84" spans="1:16" s="65" customFormat="1" ht="36">
      <c r="A84" s="103">
        <v>9</v>
      </c>
      <c r="B84" s="104">
        <v>67</v>
      </c>
      <c r="C84" s="328" t="s">
        <v>187</v>
      </c>
      <c r="D84" s="114" t="s">
        <v>242</v>
      </c>
      <c r="E84" s="107">
        <v>90507</v>
      </c>
      <c r="F84" s="107">
        <v>640</v>
      </c>
      <c r="G84" s="183">
        <f>1203+G85</f>
        <v>2180</v>
      </c>
      <c r="H84" s="108">
        <f>8000+H85</f>
        <v>8480</v>
      </c>
      <c r="I84" s="108">
        <v>8480</v>
      </c>
      <c r="J84" s="108">
        <f>22000+J85</f>
        <v>22798</v>
      </c>
      <c r="K84" s="108">
        <v>22798</v>
      </c>
      <c r="L84" s="108">
        <f>10000+L85</f>
        <v>20773</v>
      </c>
      <c r="M84" s="108">
        <v>20773</v>
      </c>
      <c r="N84" s="107">
        <f>G84+H84+J84+L84</f>
        <v>54231</v>
      </c>
      <c r="O84" s="107">
        <f>G84+I84+K84+M84</f>
        <v>54231</v>
      </c>
      <c r="P84" s="492" t="s">
        <v>380</v>
      </c>
    </row>
    <row r="85" spans="1:16" s="65" customFormat="1" ht="45">
      <c r="A85" s="326"/>
      <c r="B85" s="142"/>
      <c r="C85" s="329"/>
      <c r="D85" s="144" t="s">
        <v>241</v>
      </c>
      <c r="E85" s="234">
        <f>F85+N85+27036</f>
        <v>40064</v>
      </c>
      <c r="F85" s="234">
        <v>0</v>
      </c>
      <c r="G85" s="330">
        <v>977</v>
      </c>
      <c r="H85" s="235">
        <v>480</v>
      </c>
      <c r="I85" s="356">
        <v>480</v>
      </c>
      <c r="J85" s="356">
        <v>798</v>
      </c>
      <c r="K85" s="356">
        <v>798</v>
      </c>
      <c r="L85" s="356">
        <v>10773</v>
      </c>
      <c r="M85" s="356">
        <v>10773</v>
      </c>
      <c r="N85" s="357">
        <f>G85+H85+J85+L85</f>
        <v>13028</v>
      </c>
      <c r="O85" s="357">
        <f>G85+I85+K85+M85</f>
        <v>13028</v>
      </c>
      <c r="P85" s="493"/>
    </row>
    <row r="86" spans="1:16" s="410" customFormat="1" ht="19.5" customHeight="1">
      <c r="A86" s="462"/>
      <c r="B86" s="463"/>
      <c r="C86" s="464"/>
      <c r="D86" s="525" t="s">
        <v>184</v>
      </c>
      <c r="E86" s="527"/>
      <c r="F86" s="265"/>
      <c r="G86" s="265"/>
      <c r="H86" s="265"/>
      <c r="I86" s="265"/>
      <c r="J86" s="265"/>
      <c r="K86" s="265"/>
      <c r="L86" s="265"/>
      <c r="M86" s="265"/>
      <c r="N86" s="265"/>
      <c r="O86" s="348"/>
      <c r="P86" s="266"/>
    </row>
    <row r="87" spans="1:16" s="57" customFormat="1" ht="58.5">
      <c r="A87" s="376">
        <v>10</v>
      </c>
      <c r="B87" s="460">
        <v>103</v>
      </c>
      <c r="C87" s="70" t="s">
        <v>57</v>
      </c>
      <c r="D87" s="77" t="s">
        <v>68</v>
      </c>
      <c r="E87" s="89">
        <v>72602.2</v>
      </c>
      <c r="F87" s="71">
        <v>751.6</v>
      </c>
      <c r="G87" s="253">
        <v>1200</v>
      </c>
      <c r="H87" s="231">
        <v>15000</v>
      </c>
      <c r="I87" s="231">
        <v>0</v>
      </c>
      <c r="J87" s="231">
        <v>15000</v>
      </c>
      <c r="K87" s="231">
        <v>0</v>
      </c>
      <c r="L87" s="231">
        <v>15000</v>
      </c>
      <c r="M87" s="231">
        <v>0</v>
      </c>
      <c r="N87" s="71">
        <f>G87+H87+J87+L87</f>
        <v>46200</v>
      </c>
      <c r="O87" s="71">
        <f>G87+I87+K87+M87</f>
        <v>1200</v>
      </c>
      <c r="P87" s="73" t="s">
        <v>381</v>
      </c>
    </row>
    <row r="88" spans="1:16" s="60" customFormat="1" ht="68.25">
      <c r="A88" s="103">
        <v>11</v>
      </c>
      <c r="B88" s="64">
        <v>63</v>
      </c>
      <c r="C88" s="61" t="s">
        <v>28</v>
      </c>
      <c r="D88" s="323" t="s">
        <v>287</v>
      </c>
      <c r="E88" s="62">
        <v>12000</v>
      </c>
      <c r="F88" s="62">
        <v>30</v>
      </c>
      <c r="G88" s="201">
        <v>50</v>
      </c>
      <c r="H88" s="59">
        <v>120</v>
      </c>
      <c r="I88" s="209">
        <v>0</v>
      </c>
      <c r="J88" s="59">
        <v>100</v>
      </c>
      <c r="K88" s="59">
        <v>0</v>
      </c>
      <c r="L88" s="59">
        <v>500</v>
      </c>
      <c r="M88" s="59">
        <v>0</v>
      </c>
      <c r="N88" s="62">
        <f>G88+H88+J88+L88</f>
        <v>770</v>
      </c>
      <c r="O88" s="62">
        <f>G88+I88+K88+M88</f>
        <v>50</v>
      </c>
      <c r="P88" s="63" t="s">
        <v>382</v>
      </c>
    </row>
    <row r="89" spans="1:16" s="60" customFormat="1" ht="29.25">
      <c r="A89" s="86">
        <v>12</v>
      </c>
      <c r="B89" s="52">
        <v>84</v>
      </c>
      <c r="C89" s="75" t="s">
        <v>243</v>
      </c>
      <c r="D89" s="85" t="s">
        <v>52</v>
      </c>
      <c r="E89" s="54">
        <f>F89+N89</f>
        <v>4902.5</v>
      </c>
      <c r="F89" s="54">
        <v>902.5</v>
      </c>
      <c r="G89" s="203">
        <v>3700</v>
      </c>
      <c r="H89" s="55">
        <v>300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4">
        <f>G89+H89+J89+L89</f>
        <v>4000</v>
      </c>
      <c r="O89" s="54">
        <f>G89+I89+K89+M89</f>
        <v>3700</v>
      </c>
      <c r="P89" s="56" t="s">
        <v>383</v>
      </c>
    </row>
    <row r="90" spans="1:16" s="410" customFormat="1" ht="19.5" customHeight="1">
      <c r="A90" s="462"/>
      <c r="B90" s="463"/>
      <c r="C90" s="464"/>
      <c r="D90" s="525" t="s">
        <v>190</v>
      </c>
      <c r="E90" s="526"/>
      <c r="F90" s="265"/>
      <c r="G90" s="265"/>
      <c r="H90" s="265"/>
      <c r="I90" s="265"/>
      <c r="J90" s="265"/>
      <c r="K90" s="265"/>
      <c r="L90" s="265"/>
      <c r="M90" s="265"/>
      <c r="N90" s="265"/>
      <c r="O90" s="348"/>
      <c r="P90" s="267"/>
    </row>
    <row r="91" spans="1:16" s="94" customFormat="1" ht="87.75">
      <c r="A91" s="320">
        <v>13</v>
      </c>
      <c r="B91" s="268">
        <v>82</v>
      </c>
      <c r="C91" s="269" t="s">
        <v>244</v>
      </c>
      <c r="D91" s="270" t="s">
        <v>60</v>
      </c>
      <c r="E91" s="271">
        <v>5418.3</v>
      </c>
      <c r="F91" s="271">
        <v>588.3</v>
      </c>
      <c r="G91" s="272">
        <v>1630</v>
      </c>
      <c r="H91" s="273">
        <v>600</v>
      </c>
      <c r="I91" s="273">
        <v>500</v>
      </c>
      <c r="J91" s="273">
        <v>600</v>
      </c>
      <c r="K91" s="273">
        <v>500</v>
      </c>
      <c r="L91" s="273">
        <v>1000</v>
      </c>
      <c r="M91" s="273">
        <v>500</v>
      </c>
      <c r="N91" s="54">
        <f>G91+H91+J91+L91</f>
        <v>3830</v>
      </c>
      <c r="O91" s="54">
        <f>G91+I91+K91+M91</f>
        <v>3130</v>
      </c>
      <c r="P91" s="56" t="s">
        <v>305</v>
      </c>
    </row>
    <row r="92" spans="1:16" s="411" customFormat="1" ht="19.5" customHeight="1">
      <c r="A92" s="462"/>
      <c r="B92" s="463"/>
      <c r="C92" s="464"/>
      <c r="D92" s="525" t="s">
        <v>186</v>
      </c>
      <c r="E92" s="526"/>
      <c r="F92" s="275"/>
      <c r="G92" s="276"/>
      <c r="H92" s="277"/>
      <c r="I92" s="278"/>
      <c r="J92" s="277"/>
      <c r="K92" s="277"/>
      <c r="L92" s="277"/>
      <c r="M92" s="277"/>
      <c r="N92" s="275"/>
      <c r="O92" s="275"/>
      <c r="P92" s="279"/>
    </row>
    <row r="93" spans="1:16" s="65" customFormat="1" ht="45.75" customHeight="1">
      <c r="A93" s="64">
        <v>14</v>
      </c>
      <c r="B93" s="104"/>
      <c r="C93" s="105" t="s">
        <v>427</v>
      </c>
      <c r="D93" s="106" t="s">
        <v>348</v>
      </c>
      <c r="E93" s="107">
        <f aca="true" t="shared" si="21" ref="E93:O93">SUM(E94:E94)</f>
        <v>3200</v>
      </c>
      <c r="F93" s="107">
        <f t="shared" si="21"/>
        <v>151.7</v>
      </c>
      <c r="G93" s="107">
        <f t="shared" si="21"/>
        <v>200</v>
      </c>
      <c r="H93" s="107">
        <f t="shared" si="21"/>
        <v>200</v>
      </c>
      <c r="I93" s="107">
        <f t="shared" si="21"/>
        <v>200</v>
      </c>
      <c r="J93" s="107">
        <f t="shared" si="21"/>
        <v>200</v>
      </c>
      <c r="K93" s="107">
        <f t="shared" si="21"/>
        <v>200</v>
      </c>
      <c r="L93" s="107">
        <f t="shared" si="21"/>
        <v>500</v>
      </c>
      <c r="M93" s="107">
        <f t="shared" si="21"/>
        <v>0</v>
      </c>
      <c r="N93" s="107">
        <f t="shared" si="21"/>
        <v>1100</v>
      </c>
      <c r="O93" s="107">
        <f t="shared" si="21"/>
        <v>600</v>
      </c>
      <c r="P93" s="280"/>
    </row>
    <row r="94" spans="1:16" s="65" customFormat="1" ht="19.5" customHeight="1">
      <c r="A94" s="147" t="s">
        <v>356</v>
      </c>
      <c r="B94" s="148">
        <v>66</v>
      </c>
      <c r="C94" s="149" t="s">
        <v>46</v>
      </c>
      <c r="D94" s="150" t="s">
        <v>143</v>
      </c>
      <c r="E94" s="152">
        <v>3200</v>
      </c>
      <c r="F94" s="152">
        <v>151.7</v>
      </c>
      <c r="G94" s="152">
        <v>200</v>
      </c>
      <c r="H94" s="151">
        <v>200</v>
      </c>
      <c r="I94" s="151">
        <v>200</v>
      </c>
      <c r="J94" s="151">
        <v>200</v>
      </c>
      <c r="K94" s="151">
        <v>200</v>
      </c>
      <c r="L94" s="151">
        <v>500</v>
      </c>
      <c r="M94" s="151">
        <v>0</v>
      </c>
      <c r="N94" s="152">
        <f>G94+H94+J94+L94</f>
        <v>1100</v>
      </c>
      <c r="O94" s="152">
        <f>G94+I94+K94+M94</f>
        <v>600</v>
      </c>
      <c r="P94" s="102" t="s">
        <v>312</v>
      </c>
    </row>
    <row r="95" spans="1:16" s="411" customFormat="1" ht="19.5" customHeight="1">
      <c r="A95" s="462"/>
      <c r="B95" s="463"/>
      <c r="C95" s="464"/>
      <c r="D95" s="529" t="s">
        <v>191</v>
      </c>
      <c r="E95" s="481"/>
      <c r="F95" s="277"/>
      <c r="G95" s="277"/>
      <c r="H95" s="277"/>
      <c r="I95" s="277"/>
      <c r="J95" s="277"/>
      <c r="K95" s="277"/>
      <c r="L95" s="277"/>
      <c r="M95" s="277"/>
      <c r="N95" s="277"/>
      <c r="O95" s="275"/>
      <c r="P95" s="281"/>
    </row>
    <row r="96" spans="1:16" s="27" customFormat="1" ht="107.25">
      <c r="A96" s="86">
        <v>15</v>
      </c>
      <c r="B96" s="453">
        <v>102</v>
      </c>
      <c r="C96" s="74" t="s">
        <v>69</v>
      </c>
      <c r="D96" s="282" t="s">
        <v>336</v>
      </c>
      <c r="E96" s="54" t="s">
        <v>9</v>
      </c>
      <c r="F96" s="54">
        <v>1612.3</v>
      </c>
      <c r="G96" s="203">
        <v>100</v>
      </c>
      <c r="H96" s="184">
        <v>8100</v>
      </c>
      <c r="I96" s="184">
        <v>0</v>
      </c>
      <c r="J96" s="184">
        <v>100</v>
      </c>
      <c r="K96" s="184">
        <v>0</v>
      </c>
      <c r="L96" s="184">
        <v>100</v>
      </c>
      <c r="M96" s="184">
        <v>0</v>
      </c>
      <c r="N96" s="54">
        <f>G96+H96+J96+L96</f>
        <v>8400</v>
      </c>
      <c r="O96" s="54">
        <f>G96+I96+K96+M96</f>
        <v>100</v>
      </c>
      <c r="P96" s="98" t="s">
        <v>425</v>
      </c>
    </row>
    <row r="97" spans="1:16" s="411" customFormat="1" ht="15.75">
      <c r="A97" s="462"/>
      <c r="B97" s="463"/>
      <c r="C97" s="464"/>
      <c r="D97" s="525" t="s">
        <v>192</v>
      </c>
      <c r="E97" s="526"/>
      <c r="F97" s="277"/>
      <c r="G97" s="277"/>
      <c r="H97" s="277"/>
      <c r="I97" s="277"/>
      <c r="J97" s="277"/>
      <c r="K97" s="277"/>
      <c r="L97" s="277"/>
      <c r="M97" s="277"/>
      <c r="N97" s="277"/>
      <c r="O97" s="275"/>
      <c r="P97" s="281"/>
    </row>
    <row r="98" spans="1:16" s="57" customFormat="1" ht="117">
      <c r="A98" s="86">
        <v>16</v>
      </c>
      <c r="B98" s="52">
        <v>80</v>
      </c>
      <c r="C98" s="75" t="s">
        <v>161</v>
      </c>
      <c r="D98" s="85" t="s">
        <v>335</v>
      </c>
      <c r="E98" s="54">
        <v>20126</v>
      </c>
      <c r="F98" s="54">
        <v>126</v>
      </c>
      <c r="G98" s="203">
        <v>1000</v>
      </c>
      <c r="H98" s="55">
        <v>5000</v>
      </c>
      <c r="I98" s="184">
        <v>5000</v>
      </c>
      <c r="J98" s="68">
        <v>7000</v>
      </c>
      <c r="K98" s="184">
        <v>7000</v>
      </c>
      <c r="L98" s="55">
        <v>5000</v>
      </c>
      <c r="M98" s="55">
        <v>5000</v>
      </c>
      <c r="N98" s="54">
        <f>G98+H98+J98+L98</f>
        <v>18000</v>
      </c>
      <c r="O98" s="54">
        <f>G98+I98+K98+M98</f>
        <v>18000</v>
      </c>
      <c r="P98" s="56" t="s">
        <v>407</v>
      </c>
    </row>
    <row r="99" spans="1:16" s="412" customFormat="1" ht="30" customHeight="1">
      <c r="A99" s="462"/>
      <c r="B99" s="463"/>
      <c r="C99" s="463"/>
      <c r="D99" s="465" t="s">
        <v>402</v>
      </c>
      <c r="E99" s="480"/>
      <c r="F99" s="481"/>
      <c r="G99" s="481"/>
      <c r="H99" s="284"/>
      <c r="I99" s="285"/>
      <c r="J99" s="286"/>
      <c r="K99" s="285"/>
      <c r="L99" s="284"/>
      <c r="M99" s="284"/>
      <c r="N99" s="283"/>
      <c r="O99" s="283"/>
      <c r="P99" s="287"/>
    </row>
    <row r="100" spans="1:16" s="60" customFormat="1" ht="19.5" customHeight="1">
      <c r="A100" s="86">
        <v>17</v>
      </c>
      <c r="B100" s="52">
        <v>75</v>
      </c>
      <c r="C100" s="53" t="s">
        <v>26</v>
      </c>
      <c r="D100" s="51" t="s">
        <v>8</v>
      </c>
      <c r="E100" s="93" t="s">
        <v>9</v>
      </c>
      <c r="F100" s="93"/>
      <c r="G100" s="54">
        <f>2252.7+150</f>
        <v>2402.7</v>
      </c>
      <c r="H100" s="55">
        <v>4000</v>
      </c>
      <c r="I100" s="55">
        <v>1400</v>
      </c>
      <c r="J100" s="55">
        <v>4500</v>
      </c>
      <c r="K100" s="55">
        <v>1400</v>
      </c>
      <c r="L100" s="55">
        <v>5000</v>
      </c>
      <c r="M100" s="55">
        <v>1400</v>
      </c>
      <c r="N100" s="54">
        <f>G100+H100+J100+L100</f>
        <v>15902.7</v>
      </c>
      <c r="O100" s="54">
        <f>G100+I100+K100+M100</f>
        <v>6602.7</v>
      </c>
      <c r="P100" s="56" t="s">
        <v>10</v>
      </c>
    </row>
    <row r="101" spans="1:17" s="92" customFormat="1" ht="24">
      <c r="A101" s="86">
        <v>18</v>
      </c>
      <c r="B101" s="86">
        <v>54</v>
      </c>
      <c r="C101" s="53" t="s">
        <v>188</v>
      </c>
      <c r="D101" s="84" t="s">
        <v>163</v>
      </c>
      <c r="E101" s="462" t="s">
        <v>9</v>
      </c>
      <c r="F101" s="528"/>
      <c r="G101" s="203">
        <v>885</v>
      </c>
      <c r="H101" s="55">
        <v>700</v>
      </c>
      <c r="I101" s="55">
        <v>300</v>
      </c>
      <c r="J101" s="55">
        <v>750</v>
      </c>
      <c r="K101" s="55">
        <v>300</v>
      </c>
      <c r="L101" s="55">
        <v>750</v>
      </c>
      <c r="M101" s="55">
        <v>300</v>
      </c>
      <c r="N101" s="54">
        <f>G101+H101+J101+L101</f>
        <v>3085</v>
      </c>
      <c r="O101" s="54">
        <f>G101+I101+K101+M101</f>
        <v>1785</v>
      </c>
      <c r="P101" s="98" t="s">
        <v>10</v>
      </c>
      <c r="Q101" s="190"/>
    </row>
    <row r="102" spans="1:16" s="92" customFormat="1" ht="24">
      <c r="A102" s="103">
        <v>19</v>
      </c>
      <c r="B102" s="103"/>
      <c r="C102" s="61" t="s">
        <v>189</v>
      </c>
      <c r="D102" s="226" t="s">
        <v>171</v>
      </c>
      <c r="E102" s="62">
        <f>SUM(E103:E106)</f>
        <v>6454</v>
      </c>
      <c r="F102" s="62">
        <f aca="true" t="shared" si="22" ref="F102:O102">SUM(F103:F106)</f>
        <v>832</v>
      </c>
      <c r="G102" s="62">
        <f t="shared" si="22"/>
        <v>4920</v>
      </c>
      <c r="H102" s="398">
        <f t="shared" si="22"/>
        <v>702</v>
      </c>
      <c r="I102" s="398">
        <f t="shared" si="22"/>
        <v>0</v>
      </c>
      <c r="J102" s="398">
        <f t="shared" si="22"/>
        <v>0</v>
      </c>
      <c r="K102" s="398">
        <f t="shared" si="22"/>
        <v>0</v>
      </c>
      <c r="L102" s="398">
        <f t="shared" si="22"/>
        <v>0</v>
      </c>
      <c r="M102" s="398">
        <f t="shared" si="22"/>
        <v>0</v>
      </c>
      <c r="N102" s="62">
        <f t="shared" si="22"/>
        <v>5622</v>
      </c>
      <c r="O102" s="62">
        <f t="shared" si="22"/>
        <v>4920</v>
      </c>
      <c r="P102" s="123" t="s">
        <v>156</v>
      </c>
    </row>
    <row r="103" spans="1:16" s="60" customFormat="1" ht="19.5" customHeight="1">
      <c r="A103" s="156"/>
      <c r="B103" s="156">
        <v>44</v>
      </c>
      <c r="C103" s="142" t="s">
        <v>46</v>
      </c>
      <c r="D103" s="230" t="s">
        <v>154</v>
      </c>
      <c r="E103" s="146">
        <v>3488</v>
      </c>
      <c r="F103" s="146">
        <v>88</v>
      </c>
      <c r="G103" s="199">
        <v>2800</v>
      </c>
      <c r="H103" s="145">
        <v>600</v>
      </c>
      <c r="I103" s="145">
        <v>0</v>
      </c>
      <c r="J103" s="145">
        <v>0</v>
      </c>
      <c r="K103" s="145">
        <v>0</v>
      </c>
      <c r="L103" s="145">
        <v>0</v>
      </c>
      <c r="M103" s="145">
        <v>0</v>
      </c>
      <c r="N103" s="234">
        <f>G103+H103+J103+L103</f>
        <v>3400</v>
      </c>
      <c r="O103" s="234">
        <f>G103+I103+K103+M103</f>
        <v>2800</v>
      </c>
      <c r="P103" s="224"/>
    </row>
    <row r="104" spans="1:16" s="60" customFormat="1" ht="19.5" customHeight="1">
      <c r="A104" s="156"/>
      <c r="B104" s="156">
        <v>27</v>
      </c>
      <c r="C104" s="142" t="s">
        <v>47</v>
      </c>
      <c r="D104" s="230" t="s">
        <v>155</v>
      </c>
      <c r="E104" s="146">
        <v>1346</v>
      </c>
      <c r="F104" s="146">
        <v>46</v>
      </c>
      <c r="G104" s="199">
        <v>1300</v>
      </c>
      <c r="H104" s="145">
        <v>0</v>
      </c>
      <c r="I104" s="145">
        <v>0</v>
      </c>
      <c r="J104" s="145">
        <v>0</v>
      </c>
      <c r="K104" s="145">
        <v>0</v>
      </c>
      <c r="L104" s="145">
        <v>0</v>
      </c>
      <c r="M104" s="145">
        <v>0</v>
      </c>
      <c r="N104" s="234">
        <f>G104+H104+J104+L104</f>
        <v>1300</v>
      </c>
      <c r="O104" s="234">
        <f>G104+I104+K104+M104</f>
        <v>1300</v>
      </c>
      <c r="P104" s="224"/>
    </row>
    <row r="105" spans="1:16" s="60" customFormat="1" ht="19.5" customHeight="1">
      <c r="A105" s="156"/>
      <c r="B105" s="156">
        <v>44</v>
      </c>
      <c r="C105" s="142" t="s">
        <v>48</v>
      </c>
      <c r="D105" s="157" t="s">
        <v>153</v>
      </c>
      <c r="E105" s="146">
        <v>800</v>
      </c>
      <c r="F105" s="146">
        <v>698</v>
      </c>
      <c r="G105" s="199">
        <v>0</v>
      </c>
      <c r="H105" s="145">
        <v>102</v>
      </c>
      <c r="I105" s="145">
        <v>0</v>
      </c>
      <c r="J105" s="145">
        <v>0</v>
      </c>
      <c r="K105" s="145">
        <v>0</v>
      </c>
      <c r="L105" s="145">
        <v>0</v>
      </c>
      <c r="M105" s="145">
        <v>0</v>
      </c>
      <c r="N105" s="234">
        <f>G105+H105+J105+L105</f>
        <v>102</v>
      </c>
      <c r="O105" s="234">
        <f>G105+I105+K105+M105</f>
        <v>0</v>
      </c>
      <c r="P105" s="224"/>
    </row>
    <row r="106" spans="1:16" s="60" customFormat="1" ht="21.75" thickBot="1">
      <c r="A106" s="156"/>
      <c r="B106" s="156">
        <v>54</v>
      </c>
      <c r="C106" s="187" t="s">
        <v>49</v>
      </c>
      <c r="D106" s="229" t="s">
        <v>288</v>
      </c>
      <c r="E106" s="228">
        <v>820</v>
      </c>
      <c r="F106" s="228">
        <v>0</v>
      </c>
      <c r="G106" s="227">
        <v>820</v>
      </c>
      <c r="H106" s="232">
        <v>0</v>
      </c>
      <c r="I106" s="232">
        <v>0</v>
      </c>
      <c r="J106" s="232">
        <v>0</v>
      </c>
      <c r="K106" s="232">
        <v>0</v>
      </c>
      <c r="L106" s="232">
        <v>0</v>
      </c>
      <c r="M106" s="232">
        <v>0</v>
      </c>
      <c r="N106" s="236">
        <f>G106+H106+J106+L106</f>
        <v>820</v>
      </c>
      <c r="O106" s="236">
        <f>G106+I106+K106+M106</f>
        <v>820</v>
      </c>
      <c r="P106" s="233"/>
    </row>
    <row r="107" spans="1:16" s="43" customFormat="1" ht="30" customHeight="1" thickBot="1" thickTop="1">
      <c r="A107" s="508">
        <v>630</v>
      </c>
      <c r="B107" s="532"/>
      <c r="C107" s="522"/>
      <c r="D107" s="80" t="s">
        <v>27</v>
      </c>
      <c r="E107" s="81">
        <f aca="true" t="shared" si="23" ref="E107:O107">SUM(E109:E109)</f>
        <v>51791</v>
      </c>
      <c r="F107" s="81">
        <f t="shared" si="23"/>
        <v>209</v>
      </c>
      <c r="G107" s="206">
        <f t="shared" si="23"/>
        <v>0</v>
      </c>
      <c r="H107" s="212">
        <f t="shared" si="23"/>
        <v>200</v>
      </c>
      <c r="I107" s="212">
        <f t="shared" si="23"/>
        <v>0</v>
      </c>
      <c r="J107" s="212">
        <f t="shared" si="23"/>
        <v>200</v>
      </c>
      <c r="K107" s="212">
        <f t="shared" si="23"/>
        <v>0</v>
      </c>
      <c r="L107" s="212">
        <f t="shared" si="23"/>
        <v>200</v>
      </c>
      <c r="M107" s="212">
        <f t="shared" si="23"/>
        <v>0</v>
      </c>
      <c r="N107" s="81">
        <f t="shared" si="23"/>
        <v>600</v>
      </c>
      <c r="O107" s="82">
        <f t="shared" si="23"/>
        <v>0</v>
      </c>
      <c r="P107" s="135"/>
    </row>
    <row r="108" spans="1:16" s="407" customFormat="1" ht="19.5" customHeight="1" thickTop="1">
      <c r="A108" s="475"/>
      <c r="B108" s="476"/>
      <c r="C108" s="476"/>
      <c r="D108" s="477" t="s">
        <v>186</v>
      </c>
      <c r="E108" s="495"/>
      <c r="F108" s="299"/>
      <c r="G108" s="300"/>
      <c r="H108" s="303"/>
      <c r="I108" s="303"/>
      <c r="J108" s="303"/>
      <c r="K108" s="303"/>
      <c r="L108" s="303"/>
      <c r="M108" s="303"/>
      <c r="N108" s="299"/>
      <c r="O108" s="299"/>
      <c r="P108" s="289"/>
    </row>
    <row r="109" spans="1:27" s="87" customFormat="1" ht="39.75" thickBot="1">
      <c r="A109" s="417">
        <v>20</v>
      </c>
      <c r="B109" s="417">
        <v>67</v>
      </c>
      <c r="C109" s="293" t="s">
        <v>22</v>
      </c>
      <c r="D109" s="294" t="s">
        <v>320</v>
      </c>
      <c r="E109" s="295">
        <v>51791</v>
      </c>
      <c r="F109" s="295">
        <v>209</v>
      </c>
      <c r="G109" s="296">
        <v>0</v>
      </c>
      <c r="H109" s="297">
        <v>200</v>
      </c>
      <c r="I109" s="298">
        <v>0</v>
      </c>
      <c r="J109" s="297">
        <v>200</v>
      </c>
      <c r="K109" s="298">
        <v>0</v>
      </c>
      <c r="L109" s="297">
        <v>200</v>
      </c>
      <c r="M109" s="297">
        <v>0</v>
      </c>
      <c r="N109" s="295">
        <f>G109+H109+J109+L109</f>
        <v>600</v>
      </c>
      <c r="O109" s="295">
        <f>G109+I109+K109+M109</f>
        <v>0</v>
      </c>
      <c r="P109" s="290" t="s">
        <v>384</v>
      </c>
      <c r="Z109" s="88"/>
      <c r="AA109" s="88"/>
    </row>
    <row r="110" spans="1:16" s="3" customFormat="1" ht="30" customHeight="1" thickBot="1" thickTop="1">
      <c r="A110" s="508">
        <v>700</v>
      </c>
      <c r="B110" s="497"/>
      <c r="C110" s="498"/>
      <c r="D110" s="302" t="s">
        <v>11</v>
      </c>
      <c r="E110" s="81">
        <f>E112+E114</f>
        <v>230684.1</v>
      </c>
      <c r="F110" s="81">
        <f aca="true" t="shared" si="24" ref="F110:O110">F112+F114</f>
        <v>101796.1</v>
      </c>
      <c r="G110" s="81">
        <f t="shared" si="24"/>
        <v>13906</v>
      </c>
      <c r="H110" s="212">
        <f t="shared" si="24"/>
        <v>30612</v>
      </c>
      <c r="I110" s="212">
        <f t="shared" si="24"/>
        <v>3000</v>
      </c>
      <c r="J110" s="212">
        <f t="shared" si="24"/>
        <v>19392</v>
      </c>
      <c r="K110" s="212">
        <f t="shared" si="24"/>
        <v>6000</v>
      </c>
      <c r="L110" s="212">
        <f t="shared" si="24"/>
        <v>26653</v>
      </c>
      <c r="M110" s="212">
        <f t="shared" si="24"/>
        <v>6000</v>
      </c>
      <c r="N110" s="81">
        <f t="shared" si="24"/>
        <v>90563</v>
      </c>
      <c r="O110" s="82">
        <f t="shared" si="24"/>
        <v>28906</v>
      </c>
      <c r="P110" s="413"/>
    </row>
    <row r="111" spans="1:16" s="407" customFormat="1" ht="19.5" customHeight="1" thickTop="1">
      <c r="A111" s="475"/>
      <c r="B111" s="479"/>
      <c r="C111" s="479"/>
      <c r="D111" s="477" t="s">
        <v>201</v>
      </c>
      <c r="E111" s="477"/>
      <c r="F111" s="299"/>
      <c r="G111" s="300"/>
      <c r="H111" s="301"/>
      <c r="I111" s="301"/>
      <c r="J111" s="301"/>
      <c r="K111" s="301"/>
      <c r="L111" s="301"/>
      <c r="M111" s="301"/>
      <c r="N111" s="299"/>
      <c r="O111" s="299"/>
      <c r="P111" s="292"/>
    </row>
    <row r="112" spans="1:16" s="57" customFormat="1" ht="19.5" customHeight="1">
      <c r="A112" s="86">
        <v>21</v>
      </c>
      <c r="B112" s="455">
        <v>46</v>
      </c>
      <c r="C112" s="390" t="s">
        <v>195</v>
      </c>
      <c r="D112" s="51" t="s">
        <v>406</v>
      </c>
      <c r="E112" s="271">
        <v>7760</v>
      </c>
      <c r="F112" s="271">
        <v>0</v>
      </c>
      <c r="G112" s="272">
        <v>0</v>
      </c>
      <c r="H112" s="397">
        <v>0</v>
      </c>
      <c r="I112" s="397">
        <v>0</v>
      </c>
      <c r="J112" s="397">
        <v>0</v>
      </c>
      <c r="K112" s="397">
        <v>0</v>
      </c>
      <c r="L112" s="397">
        <v>0</v>
      </c>
      <c r="M112" s="397">
        <v>0</v>
      </c>
      <c r="N112" s="54">
        <f>G112+H112+J112+L112</f>
        <v>0</v>
      </c>
      <c r="O112" s="54">
        <f>G112+I112+K112+M112</f>
        <v>0</v>
      </c>
      <c r="P112" s="56" t="s">
        <v>364</v>
      </c>
    </row>
    <row r="113" spans="1:16" s="407" customFormat="1" ht="19.5" customHeight="1">
      <c r="A113" s="475"/>
      <c r="B113" s="476"/>
      <c r="C113" s="476"/>
      <c r="D113" s="477" t="s">
        <v>194</v>
      </c>
      <c r="E113" s="478"/>
      <c r="F113" s="299"/>
      <c r="G113" s="300"/>
      <c r="H113" s="301"/>
      <c r="I113" s="301"/>
      <c r="J113" s="301"/>
      <c r="K113" s="301"/>
      <c r="L113" s="301"/>
      <c r="M113" s="301"/>
      <c r="N113" s="299"/>
      <c r="O113" s="299"/>
      <c r="P113" s="362"/>
    </row>
    <row r="114" spans="1:16" s="95" customFormat="1" ht="58.5">
      <c r="A114" s="377">
        <v>22</v>
      </c>
      <c r="B114" s="291"/>
      <c r="C114" s="126" t="s">
        <v>196</v>
      </c>
      <c r="D114" s="127" t="s">
        <v>349</v>
      </c>
      <c r="E114" s="176">
        <f aca="true" t="shared" si="25" ref="E114:O114">SUM(E115:E116)</f>
        <v>222924.1</v>
      </c>
      <c r="F114" s="176">
        <f t="shared" si="25"/>
        <v>101796.1</v>
      </c>
      <c r="G114" s="205">
        <f t="shared" si="25"/>
        <v>13906</v>
      </c>
      <c r="H114" s="128">
        <f t="shared" si="25"/>
        <v>30612</v>
      </c>
      <c r="I114" s="128">
        <f t="shared" si="25"/>
        <v>3000</v>
      </c>
      <c r="J114" s="128">
        <f t="shared" si="25"/>
        <v>19392</v>
      </c>
      <c r="K114" s="128">
        <f t="shared" si="25"/>
        <v>6000</v>
      </c>
      <c r="L114" s="128">
        <f t="shared" si="25"/>
        <v>26653</v>
      </c>
      <c r="M114" s="128">
        <f t="shared" si="25"/>
        <v>6000</v>
      </c>
      <c r="N114" s="176">
        <f t="shared" si="25"/>
        <v>90563</v>
      </c>
      <c r="O114" s="176">
        <f t="shared" si="25"/>
        <v>28906</v>
      </c>
      <c r="P114" s="379" t="s">
        <v>306</v>
      </c>
    </row>
    <row r="115" spans="1:16" s="169" customFormat="1" ht="19.5" customHeight="1">
      <c r="A115" s="378"/>
      <c r="B115" s="166">
        <v>89</v>
      </c>
      <c r="C115" s="167" t="s">
        <v>46</v>
      </c>
      <c r="D115" s="171" t="s">
        <v>350</v>
      </c>
      <c r="E115" s="194">
        <f>F115+N115+10000</f>
        <v>47028.1</v>
      </c>
      <c r="F115" s="194">
        <v>14428.1</v>
      </c>
      <c r="G115" s="254">
        <v>4600</v>
      </c>
      <c r="H115" s="168">
        <v>6000</v>
      </c>
      <c r="I115" s="168">
        <v>3000</v>
      </c>
      <c r="J115" s="168">
        <v>6000</v>
      </c>
      <c r="K115" s="168">
        <v>6000</v>
      </c>
      <c r="L115" s="168">
        <v>6000</v>
      </c>
      <c r="M115" s="168">
        <v>6000</v>
      </c>
      <c r="N115" s="146">
        <f>G115+H115+J115+L115</f>
        <v>22600</v>
      </c>
      <c r="O115" s="146">
        <f>G115+I115+K115+M115</f>
        <v>19600</v>
      </c>
      <c r="P115" s="113" t="s">
        <v>385</v>
      </c>
    </row>
    <row r="116" spans="1:16" s="169" customFormat="1" ht="19.5" customHeight="1" thickBot="1">
      <c r="A116" s="378"/>
      <c r="B116" s="418">
        <v>91</v>
      </c>
      <c r="C116" s="419" t="s">
        <v>47</v>
      </c>
      <c r="D116" s="171" t="s">
        <v>94</v>
      </c>
      <c r="E116" s="194">
        <v>175896</v>
      </c>
      <c r="F116" s="194">
        <v>87368</v>
      </c>
      <c r="G116" s="254">
        <v>9306</v>
      </c>
      <c r="H116" s="168">
        <v>24612</v>
      </c>
      <c r="I116" s="168">
        <v>0</v>
      </c>
      <c r="J116" s="168">
        <v>13392</v>
      </c>
      <c r="K116" s="168">
        <v>0</v>
      </c>
      <c r="L116" s="168">
        <v>20653</v>
      </c>
      <c r="M116" s="168">
        <v>0</v>
      </c>
      <c r="N116" s="146">
        <f>G116+H116+J116+L116</f>
        <v>67963</v>
      </c>
      <c r="O116" s="146">
        <f>G116+I116+K116+M116</f>
        <v>9306</v>
      </c>
      <c r="P116" s="380"/>
    </row>
    <row r="117" spans="1:16" s="5" customFormat="1" ht="30" customHeight="1" thickBot="1" thickTop="1">
      <c r="A117" s="496">
        <v>710</v>
      </c>
      <c r="B117" s="497"/>
      <c r="C117" s="498"/>
      <c r="D117" s="26" t="s">
        <v>12</v>
      </c>
      <c r="E117" s="81">
        <f aca="true" t="shared" si="26" ref="E117:O117">SUM(E119:E119)</f>
        <v>7658.8</v>
      </c>
      <c r="F117" s="81">
        <f t="shared" si="26"/>
        <v>2008</v>
      </c>
      <c r="G117" s="206">
        <f t="shared" si="26"/>
        <v>1904</v>
      </c>
      <c r="H117" s="11">
        <f t="shared" si="26"/>
        <v>2400</v>
      </c>
      <c r="I117" s="11">
        <f t="shared" si="26"/>
        <v>800</v>
      </c>
      <c r="J117" s="11">
        <f t="shared" si="26"/>
        <v>2400</v>
      </c>
      <c r="K117" s="11">
        <f t="shared" si="26"/>
        <v>800</v>
      </c>
      <c r="L117" s="11">
        <f t="shared" si="26"/>
        <v>1550</v>
      </c>
      <c r="M117" s="11">
        <f t="shared" si="26"/>
        <v>800</v>
      </c>
      <c r="N117" s="81">
        <f t="shared" si="26"/>
        <v>8254</v>
      </c>
      <c r="O117" s="82">
        <f t="shared" si="26"/>
        <v>4304</v>
      </c>
      <c r="P117" s="414"/>
    </row>
    <row r="118" spans="1:16" s="412" customFormat="1" ht="30" customHeight="1" thickTop="1">
      <c r="A118" s="483"/>
      <c r="B118" s="476"/>
      <c r="C118" s="476"/>
      <c r="D118" s="465" t="s">
        <v>193</v>
      </c>
      <c r="E118" s="480"/>
      <c r="F118" s="481"/>
      <c r="G118" s="481"/>
      <c r="H118" s="284"/>
      <c r="I118" s="285"/>
      <c r="J118" s="286"/>
      <c r="K118" s="285"/>
      <c r="L118" s="284"/>
      <c r="M118" s="284"/>
      <c r="N118" s="283"/>
      <c r="O118" s="283"/>
      <c r="P118" s="287"/>
    </row>
    <row r="119" spans="1:16" s="60" customFormat="1" ht="38.25" customHeight="1" thickBot="1">
      <c r="A119" s="420">
        <v>23</v>
      </c>
      <c r="B119" s="64">
        <v>55</v>
      </c>
      <c r="C119" s="61" t="s">
        <v>197</v>
      </c>
      <c r="D119" s="84" t="s">
        <v>54</v>
      </c>
      <c r="E119" s="54">
        <v>7658.8</v>
      </c>
      <c r="F119" s="54">
        <v>2008</v>
      </c>
      <c r="G119" s="203">
        <v>1904</v>
      </c>
      <c r="H119" s="55">
        <v>2400</v>
      </c>
      <c r="I119" s="55">
        <v>800</v>
      </c>
      <c r="J119" s="55">
        <v>2400</v>
      </c>
      <c r="K119" s="55">
        <v>800</v>
      </c>
      <c r="L119" s="55">
        <v>1550</v>
      </c>
      <c r="M119" s="55">
        <v>800</v>
      </c>
      <c r="N119" s="54">
        <f>G119+H119+J119+L119</f>
        <v>8254</v>
      </c>
      <c r="O119" s="54">
        <f>G119+I119+K119+M119</f>
        <v>4304</v>
      </c>
      <c r="P119" s="98" t="s">
        <v>149</v>
      </c>
    </row>
    <row r="120" spans="1:16" ht="30" customHeight="1" thickBot="1" thickTop="1">
      <c r="A120" s="508">
        <v>750</v>
      </c>
      <c r="B120" s="497"/>
      <c r="C120" s="498"/>
      <c r="D120" s="306" t="s">
        <v>13</v>
      </c>
      <c r="E120" s="307">
        <f>E122+E123+E125</f>
        <v>21445.3</v>
      </c>
      <c r="F120" s="307">
        <f>F122+F123+F125</f>
        <v>657.3</v>
      </c>
      <c r="G120" s="288">
        <f>G122+G123+G125+G127+129+130+131</f>
        <v>2171.6</v>
      </c>
      <c r="H120" s="288">
        <f aca="true" t="shared" si="27" ref="H120:O120">H122+H123+H125+H127+129+130+131</f>
        <v>7425</v>
      </c>
      <c r="I120" s="288">
        <f t="shared" si="27"/>
        <v>1425</v>
      </c>
      <c r="J120" s="288">
        <f t="shared" si="27"/>
        <v>12240</v>
      </c>
      <c r="K120" s="288">
        <f t="shared" si="27"/>
        <v>1240</v>
      </c>
      <c r="L120" s="288">
        <f t="shared" si="27"/>
        <v>1290</v>
      </c>
      <c r="M120" s="288">
        <f t="shared" si="27"/>
        <v>1290</v>
      </c>
      <c r="N120" s="288">
        <f t="shared" si="27"/>
        <v>21956.6</v>
      </c>
      <c r="O120" s="288">
        <f t="shared" si="27"/>
        <v>4956.6</v>
      </c>
      <c r="P120" s="413"/>
    </row>
    <row r="121" spans="1:16" s="407" customFormat="1" ht="19.5" customHeight="1" thickTop="1">
      <c r="A121" s="475"/>
      <c r="B121" s="476"/>
      <c r="C121" s="476"/>
      <c r="D121" s="537" t="s">
        <v>314</v>
      </c>
      <c r="E121" s="538"/>
      <c r="F121" s="308"/>
      <c r="G121" s="309"/>
      <c r="H121" s="308"/>
      <c r="I121" s="308"/>
      <c r="J121" s="308"/>
      <c r="K121" s="308"/>
      <c r="L121" s="308"/>
      <c r="M121" s="308"/>
      <c r="N121" s="310"/>
      <c r="O121" s="310"/>
      <c r="P121" s="292"/>
    </row>
    <row r="122" spans="1:16" s="87" customFormat="1" ht="68.25">
      <c r="A122" s="86">
        <v>24</v>
      </c>
      <c r="B122" s="459">
        <v>44</v>
      </c>
      <c r="C122" s="74" t="s">
        <v>315</v>
      </c>
      <c r="D122" s="85" t="s">
        <v>316</v>
      </c>
      <c r="E122" s="260">
        <v>12120</v>
      </c>
      <c r="F122" s="260">
        <v>120</v>
      </c>
      <c r="G122" s="203">
        <v>0</v>
      </c>
      <c r="H122" s="55">
        <v>3000</v>
      </c>
      <c r="I122" s="55">
        <v>0</v>
      </c>
      <c r="J122" s="55">
        <v>9000</v>
      </c>
      <c r="K122" s="55">
        <v>0</v>
      </c>
      <c r="L122" s="55">
        <v>0</v>
      </c>
      <c r="M122" s="55">
        <v>0</v>
      </c>
      <c r="N122" s="76">
        <f>G122+H122+J122+L122</f>
        <v>12000</v>
      </c>
      <c r="O122" s="76">
        <f>G122+I122+K122+M122</f>
        <v>0</v>
      </c>
      <c r="P122" s="381" t="s">
        <v>389</v>
      </c>
    </row>
    <row r="123" spans="1:16" s="87" customFormat="1" ht="39">
      <c r="A123" s="86">
        <v>25</v>
      </c>
      <c r="B123" s="459">
        <v>79</v>
      </c>
      <c r="C123" s="74" t="s">
        <v>366</v>
      </c>
      <c r="D123" s="85" t="s">
        <v>367</v>
      </c>
      <c r="E123" s="260">
        <f>F123+N123</f>
        <v>5000</v>
      </c>
      <c r="F123" s="260">
        <v>0</v>
      </c>
      <c r="G123" s="203">
        <v>0</v>
      </c>
      <c r="H123" s="55">
        <v>3000</v>
      </c>
      <c r="I123" s="55">
        <v>0</v>
      </c>
      <c r="J123" s="55">
        <v>2000</v>
      </c>
      <c r="K123" s="55">
        <v>0</v>
      </c>
      <c r="L123" s="55">
        <v>0</v>
      </c>
      <c r="M123" s="55">
        <v>0</v>
      </c>
      <c r="N123" s="76">
        <f>G123+H123+J123+L123</f>
        <v>5000</v>
      </c>
      <c r="O123" s="76">
        <f>G123+I123+K123+M123</f>
        <v>0</v>
      </c>
      <c r="P123" s="381" t="s">
        <v>386</v>
      </c>
    </row>
    <row r="124" spans="1:16" s="407" customFormat="1" ht="19.5" customHeight="1">
      <c r="A124" s="475"/>
      <c r="B124" s="476"/>
      <c r="C124" s="476"/>
      <c r="D124" s="478" t="s">
        <v>192</v>
      </c>
      <c r="E124" s="494"/>
      <c r="F124" s="361"/>
      <c r="G124" s="300"/>
      <c r="H124" s="361"/>
      <c r="I124" s="361"/>
      <c r="J124" s="361"/>
      <c r="K124" s="361"/>
      <c r="L124" s="361"/>
      <c r="M124" s="361"/>
      <c r="N124" s="299"/>
      <c r="O124" s="299"/>
      <c r="P124" s="362"/>
    </row>
    <row r="125" spans="1:16" s="2" customFormat="1" ht="136.5">
      <c r="A125" s="376">
        <v>26</v>
      </c>
      <c r="B125" s="305">
        <v>84</v>
      </c>
      <c r="C125" s="129" t="s">
        <v>166</v>
      </c>
      <c r="D125" s="77" t="s">
        <v>112</v>
      </c>
      <c r="E125" s="76">
        <v>4325.3</v>
      </c>
      <c r="F125" s="76">
        <v>537.3</v>
      </c>
      <c r="G125" s="253">
        <v>888</v>
      </c>
      <c r="H125" s="45">
        <v>800</v>
      </c>
      <c r="I125" s="304">
        <v>800</v>
      </c>
      <c r="J125" s="45">
        <v>800</v>
      </c>
      <c r="K125" s="304">
        <v>800</v>
      </c>
      <c r="L125" s="45">
        <v>800</v>
      </c>
      <c r="M125" s="45">
        <v>800</v>
      </c>
      <c r="N125" s="76">
        <f>G125+H125+J125+L125</f>
        <v>3288</v>
      </c>
      <c r="O125" s="76">
        <f>G125+I125+K125+M125</f>
        <v>3288</v>
      </c>
      <c r="P125" s="73" t="s">
        <v>387</v>
      </c>
    </row>
    <row r="126" spans="1:16" s="412" customFormat="1" ht="30" customHeight="1">
      <c r="A126" s="462"/>
      <c r="B126" s="463"/>
      <c r="C126" s="463"/>
      <c r="D126" s="465" t="s">
        <v>193</v>
      </c>
      <c r="E126" s="480"/>
      <c r="F126" s="481"/>
      <c r="G126" s="481"/>
      <c r="H126" s="284"/>
      <c r="I126" s="285"/>
      <c r="J126" s="286"/>
      <c r="K126" s="285"/>
      <c r="L126" s="284"/>
      <c r="M126" s="284"/>
      <c r="N126" s="283"/>
      <c r="O126" s="283"/>
      <c r="P126" s="287"/>
    </row>
    <row r="127" spans="1:16" s="2" customFormat="1" ht="39">
      <c r="A127" s="86">
        <v>27</v>
      </c>
      <c r="B127" s="6">
        <v>54</v>
      </c>
      <c r="C127" s="83" t="s">
        <v>339</v>
      </c>
      <c r="D127" s="51" t="s">
        <v>340</v>
      </c>
      <c r="E127" s="19" t="s">
        <v>9</v>
      </c>
      <c r="F127" s="19"/>
      <c r="G127" s="203">
        <f>543.6+350</f>
        <v>893.6</v>
      </c>
      <c r="H127" s="16">
        <f>100+135</f>
        <v>235</v>
      </c>
      <c r="I127" s="16">
        <v>235</v>
      </c>
      <c r="J127" s="16">
        <v>50</v>
      </c>
      <c r="K127" s="16">
        <v>50</v>
      </c>
      <c r="L127" s="16">
        <v>100</v>
      </c>
      <c r="M127" s="16">
        <v>100</v>
      </c>
      <c r="N127" s="76">
        <f>G127+H127+J127+L127</f>
        <v>1278.6</v>
      </c>
      <c r="O127" s="49">
        <f>G127+I127+K127+M127</f>
        <v>1278.6</v>
      </c>
      <c r="P127" s="25" t="s">
        <v>10</v>
      </c>
    </row>
    <row r="128" spans="1:16" s="2" customFormat="1" ht="19.5" customHeight="1">
      <c r="A128" s="86">
        <v>28</v>
      </c>
      <c r="B128" s="453">
        <v>38</v>
      </c>
      <c r="C128" s="83" t="s">
        <v>341</v>
      </c>
      <c r="D128" s="51" t="s">
        <v>342</v>
      </c>
      <c r="E128" s="19" t="s">
        <v>9</v>
      </c>
      <c r="F128" s="19"/>
      <c r="G128" s="203">
        <v>740</v>
      </c>
      <c r="H128" s="16">
        <v>350</v>
      </c>
      <c r="I128" s="16">
        <v>200</v>
      </c>
      <c r="J128" s="16">
        <v>335</v>
      </c>
      <c r="K128" s="16">
        <v>200</v>
      </c>
      <c r="L128" s="16">
        <v>255</v>
      </c>
      <c r="M128" s="16">
        <v>200</v>
      </c>
      <c r="N128" s="76">
        <f>G128+H128+J128+L128</f>
        <v>1680</v>
      </c>
      <c r="O128" s="49">
        <f>G128+I128+K128+M128</f>
        <v>1340</v>
      </c>
      <c r="P128" s="25" t="s">
        <v>10</v>
      </c>
    </row>
    <row r="129" spans="1:16" s="2" customFormat="1" ht="24">
      <c r="A129" s="86">
        <v>29</v>
      </c>
      <c r="B129" s="6">
        <v>63</v>
      </c>
      <c r="C129" s="23" t="s">
        <v>338</v>
      </c>
      <c r="D129" s="51" t="s">
        <v>25</v>
      </c>
      <c r="E129" s="513" t="s">
        <v>9</v>
      </c>
      <c r="F129" s="514"/>
      <c r="G129" s="203">
        <v>36</v>
      </c>
      <c r="H129" s="16">
        <v>45</v>
      </c>
      <c r="I129" s="16">
        <v>45</v>
      </c>
      <c r="J129" s="16">
        <v>60</v>
      </c>
      <c r="K129" s="16">
        <v>50</v>
      </c>
      <c r="L129" s="16">
        <v>60</v>
      </c>
      <c r="M129" s="16">
        <v>50</v>
      </c>
      <c r="N129" s="76">
        <f>G129+H129+J129+L129</f>
        <v>201</v>
      </c>
      <c r="O129" s="49">
        <f>G129+I129+K129+M129</f>
        <v>181</v>
      </c>
      <c r="P129" s="25" t="s">
        <v>10</v>
      </c>
    </row>
    <row r="130" spans="1:16" ht="19.5" customHeight="1" thickBot="1">
      <c r="A130" s="103">
        <v>30</v>
      </c>
      <c r="B130" s="421">
        <v>52</v>
      </c>
      <c r="C130" s="422" t="s">
        <v>337</v>
      </c>
      <c r="D130" s="91" t="s">
        <v>32</v>
      </c>
      <c r="E130" s="513" t="s">
        <v>9</v>
      </c>
      <c r="F130" s="513"/>
      <c r="G130" s="203">
        <v>600.3</v>
      </c>
      <c r="H130" s="16">
        <v>200</v>
      </c>
      <c r="I130" s="16">
        <v>50</v>
      </c>
      <c r="J130" s="16">
        <v>50</v>
      </c>
      <c r="K130" s="16">
        <v>50</v>
      </c>
      <c r="L130" s="16">
        <v>100</v>
      </c>
      <c r="M130" s="16">
        <v>50</v>
      </c>
      <c r="N130" s="76">
        <f>G130+H130+J130+L130</f>
        <v>950.3</v>
      </c>
      <c r="O130" s="49">
        <f>G130+I130+K130+M130</f>
        <v>750.3</v>
      </c>
      <c r="P130" s="25" t="s">
        <v>10</v>
      </c>
    </row>
    <row r="131" spans="1:16" s="5" customFormat="1" ht="33" thickBot="1" thickTop="1">
      <c r="A131" s="496">
        <v>754</v>
      </c>
      <c r="B131" s="497"/>
      <c r="C131" s="498"/>
      <c r="D131" s="12" t="s">
        <v>14</v>
      </c>
      <c r="E131" s="202">
        <f aca="true" t="shared" si="28" ref="E131:O131">SUM(E133:E136)</f>
        <v>14233</v>
      </c>
      <c r="F131" s="202">
        <f t="shared" si="28"/>
        <v>2980.5</v>
      </c>
      <c r="G131" s="206">
        <f t="shared" si="28"/>
        <v>1005</v>
      </c>
      <c r="H131" s="11">
        <f t="shared" si="28"/>
        <v>5600</v>
      </c>
      <c r="I131" s="11">
        <f t="shared" si="28"/>
        <v>2000</v>
      </c>
      <c r="J131" s="11">
        <f t="shared" si="28"/>
        <v>4900</v>
      </c>
      <c r="K131" s="11">
        <f t="shared" si="28"/>
        <v>2000</v>
      </c>
      <c r="L131" s="11">
        <f t="shared" si="28"/>
        <v>3700</v>
      </c>
      <c r="M131" s="11">
        <f t="shared" si="28"/>
        <v>900</v>
      </c>
      <c r="N131" s="81">
        <f t="shared" si="28"/>
        <v>15205</v>
      </c>
      <c r="O131" s="82">
        <f t="shared" si="28"/>
        <v>5905</v>
      </c>
      <c r="P131" s="436"/>
    </row>
    <row r="132" spans="1:16" s="407" customFormat="1" ht="19.5" customHeight="1" thickTop="1">
      <c r="A132" s="475"/>
      <c r="B132" s="476"/>
      <c r="C132" s="476"/>
      <c r="D132" s="537" t="s">
        <v>192</v>
      </c>
      <c r="E132" s="538"/>
      <c r="F132" s="308"/>
      <c r="G132" s="309"/>
      <c r="H132" s="308"/>
      <c r="I132" s="308"/>
      <c r="J132" s="308"/>
      <c r="K132" s="308"/>
      <c r="L132" s="308"/>
      <c r="M132" s="308"/>
      <c r="N132" s="310"/>
      <c r="O132" s="310"/>
      <c r="P132" s="362"/>
    </row>
    <row r="133" spans="1:16" s="21" customFormat="1" ht="136.5">
      <c r="A133" s="376">
        <v>31</v>
      </c>
      <c r="B133" s="458">
        <v>84</v>
      </c>
      <c r="C133" s="396" t="s">
        <v>343</v>
      </c>
      <c r="D133" s="311" t="s">
        <v>357</v>
      </c>
      <c r="E133" s="312">
        <f>6331+4392+200</f>
        <v>10923</v>
      </c>
      <c r="F133" s="312">
        <v>523</v>
      </c>
      <c r="G133" s="312">
        <f>0+100</f>
        <v>100</v>
      </c>
      <c r="H133" s="45">
        <f>2000+1000</f>
        <v>3000</v>
      </c>
      <c r="I133" s="304">
        <v>1000</v>
      </c>
      <c r="J133" s="45">
        <v>4000</v>
      </c>
      <c r="K133" s="304">
        <v>2000</v>
      </c>
      <c r="L133" s="45">
        <v>2900</v>
      </c>
      <c r="M133" s="45">
        <v>900</v>
      </c>
      <c r="N133" s="76">
        <f>G133+H133+J133+L133</f>
        <v>10000</v>
      </c>
      <c r="O133" s="76">
        <f>G133+I133+K133+M133</f>
        <v>4000</v>
      </c>
      <c r="P133" s="73" t="s">
        <v>401</v>
      </c>
    </row>
    <row r="134" spans="1:16" s="412" customFormat="1" ht="30" customHeight="1">
      <c r="A134" s="462"/>
      <c r="B134" s="463"/>
      <c r="C134" s="463"/>
      <c r="D134" s="465" t="s">
        <v>193</v>
      </c>
      <c r="E134" s="480"/>
      <c r="F134" s="481"/>
      <c r="G134" s="481"/>
      <c r="H134" s="284"/>
      <c r="I134" s="285"/>
      <c r="J134" s="286"/>
      <c r="K134" s="285"/>
      <c r="L134" s="284"/>
      <c r="M134" s="284"/>
      <c r="N134" s="283"/>
      <c r="O134" s="283"/>
      <c r="P134" s="287"/>
    </row>
    <row r="135" spans="1:16" s="21" customFormat="1" ht="48">
      <c r="A135" s="79">
        <v>32</v>
      </c>
      <c r="B135" s="453">
        <v>54</v>
      </c>
      <c r="C135" s="390" t="s">
        <v>345</v>
      </c>
      <c r="D135" s="84" t="s">
        <v>346</v>
      </c>
      <c r="E135" s="204">
        <f>F135+N135</f>
        <v>3310</v>
      </c>
      <c r="F135" s="203">
        <f>1350+310</f>
        <v>1660</v>
      </c>
      <c r="G135" s="204">
        <f>350+100</f>
        <v>450</v>
      </c>
      <c r="H135" s="16">
        <f>300+100</f>
        <v>400</v>
      </c>
      <c r="I135" s="16">
        <v>0</v>
      </c>
      <c r="J135" s="16">
        <f>300+100</f>
        <v>400</v>
      </c>
      <c r="K135" s="16">
        <v>0</v>
      </c>
      <c r="L135" s="16">
        <f>300+100</f>
        <v>400</v>
      </c>
      <c r="M135" s="16">
        <v>0</v>
      </c>
      <c r="N135" s="49">
        <f>G135+H135+J135+L135</f>
        <v>1650</v>
      </c>
      <c r="O135" s="49">
        <f>G135+I135+K135+M135</f>
        <v>450</v>
      </c>
      <c r="P135" s="24"/>
    </row>
    <row r="136" spans="1:16" s="21" customFormat="1" ht="44.25" customHeight="1" thickBot="1">
      <c r="A136" s="136">
        <v>33</v>
      </c>
      <c r="B136" s="457">
        <v>58</v>
      </c>
      <c r="C136" s="423" t="s">
        <v>376</v>
      </c>
      <c r="D136" s="22" t="s">
        <v>347</v>
      </c>
      <c r="E136" s="237" t="s">
        <v>9</v>
      </c>
      <c r="F136" s="204">
        <f>300+497.5</f>
        <v>797.5</v>
      </c>
      <c r="G136" s="204">
        <f>220+25+210</f>
        <v>455</v>
      </c>
      <c r="H136" s="16">
        <f>200+2000</f>
        <v>2200</v>
      </c>
      <c r="I136" s="16">
        <v>1000</v>
      </c>
      <c r="J136" s="16">
        <f>300+200</f>
        <v>500</v>
      </c>
      <c r="K136" s="16">
        <v>0</v>
      </c>
      <c r="L136" s="16">
        <f>200+200</f>
        <v>400</v>
      </c>
      <c r="M136" s="16">
        <v>0</v>
      </c>
      <c r="N136" s="49">
        <f>G136+H136+J136+L136</f>
        <v>3555</v>
      </c>
      <c r="O136" s="49">
        <f>G136+I136+K136+M136</f>
        <v>1455</v>
      </c>
      <c r="P136" s="56" t="s">
        <v>344</v>
      </c>
    </row>
    <row r="137" spans="1:16" ht="30" customHeight="1" thickBot="1" thickTop="1">
      <c r="A137" s="508">
        <v>801</v>
      </c>
      <c r="B137" s="497"/>
      <c r="C137" s="498"/>
      <c r="D137" s="306" t="s">
        <v>15</v>
      </c>
      <c r="E137" s="313">
        <f>E139+E142+E149+E150</f>
        <v>68974.9</v>
      </c>
      <c r="F137" s="313">
        <f>F139+F142+F149+F150</f>
        <v>12511.1</v>
      </c>
      <c r="G137" s="288">
        <f>G139+G142+G148+G149+G150+G152</f>
        <v>17067.300000000003</v>
      </c>
      <c r="H137" s="288">
        <f aca="true" t="shared" si="29" ref="H137:O137">H139+H142+H148+H149+H150+H152</f>
        <v>22498.1</v>
      </c>
      <c r="I137" s="288">
        <f t="shared" si="29"/>
        <v>17848.1</v>
      </c>
      <c r="J137" s="288">
        <f t="shared" si="29"/>
        <v>28385</v>
      </c>
      <c r="K137" s="288">
        <f t="shared" si="29"/>
        <v>17560</v>
      </c>
      <c r="L137" s="288">
        <f t="shared" si="29"/>
        <v>14023</v>
      </c>
      <c r="M137" s="288">
        <f t="shared" si="29"/>
        <v>1950</v>
      </c>
      <c r="N137" s="288">
        <f t="shared" si="29"/>
        <v>86973.4</v>
      </c>
      <c r="O137" s="288">
        <f t="shared" si="29"/>
        <v>59425.4</v>
      </c>
      <c r="P137" s="415"/>
    </row>
    <row r="138" spans="1:16" s="407" customFormat="1" ht="19.5" customHeight="1" thickTop="1">
      <c r="A138" s="475"/>
      <c r="B138" s="476"/>
      <c r="C138" s="476"/>
      <c r="D138" s="536" t="s">
        <v>198</v>
      </c>
      <c r="E138" s="537"/>
      <c r="F138" s="314"/>
      <c r="G138" s="309"/>
      <c r="H138" s="315"/>
      <c r="I138" s="315"/>
      <c r="J138" s="315"/>
      <c r="K138" s="315"/>
      <c r="L138" s="315"/>
      <c r="M138" s="315"/>
      <c r="N138" s="310"/>
      <c r="O138" s="310"/>
      <c r="P138" s="362"/>
    </row>
    <row r="139" spans="1:16" s="2" customFormat="1" ht="24">
      <c r="A139" s="136">
        <v>34</v>
      </c>
      <c r="B139" s="331"/>
      <c r="C139" s="332"/>
      <c r="D139" s="333" t="s">
        <v>245</v>
      </c>
      <c r="E139" s="393">
        <f>E141</f>
        <v>2200.8</v>
      </c>
      <c r="F139" s="393">
        <f>F141</f>
        <v>65.8</v>
      </c>
      <c r="G139" s="183">
        <f aca="true" t="shared" si="30" ref="G139:O139">SUM(G140:G141)</f>
        <v>7209.6</v>
      </c>
      <c r="H139" s="210">
        <f t="shared" si="30"/>
        <v>4000</v>
      </c>
      <c r="I139" s="210">
        <v>1500</v>
      </c>
      <c r="J139" s="210">
        <f t="shared" si="30"/>
        <v>4500</v>
      </c>
      <c r="K139" s="210">
        <v>1500</v>
      </c>
      <c r="L139" s="210">
        <f t="shared" si="30"/>
        <v>5000</v>
      </c>
      <c r="M139" s="210">
        <v>1500</v>
      </c>
      <c r="N139" s="183">
        <f t="shared" si="30"/>
        <v>20709.6</v>
      </c>
      <c r="O139" s="183">
        <f t="shared" si="30"/>
        <v>11709.6</v>
      </c>
      <c r="P139" s="391"/>
    </row>
    <row r="140" spans="1:16" s="2" customFormat="1" ht="19.5" customHeight="1">
      <c r="A140" s="325"/>
      <c r="B140" s="138">
        <v>87</v>
      </c>
      <c r="C140" s="334" t="s">
        <v>16</v>
      </c>
      <c r="D140" s="139" t="s">
        <v>308</v>
      </c>
      <c r="E140" s="530" t="s">
        <v>331</v>
      </c>
      <c r="F140" s="531"/>
      <c r="G140" s="335">
        <v>5074.6</v>
      </c>
      <c r="H140" s="161">
        <v>4000</v>
      </c>
      <c r="I140" s="161">
        <v>1500</v>
      </c>
      <c r="J140" s="161">
        <v>4500</v>
      </c>
      <c r="K140" s="161">
        <v>1500</v>
      </c>
      <c r="L140" s="161">
        <v>5000</v>
      </c>
      <c r="M140" s="161">
        <v>1500</v>
      </c>
      <c r="N140" s="160">
        <f>G140+H140+J140+L140</f>
        <v>18574.6</v>
      </c>
      <c r="O140" s="160">
        <f aca="true" t="shared" si="31" ref="O140:O152">G140+I140+K140+M140</f>
        <v>9574.6</v>
      </c>
      <c r="P140" s="392" t="s">
        <v>10</v>
      </c>
    </row>
    <row r="141" spans="1:16" s="2" customFormat="1" ht="22.5">
      <c r="A141" s="325"/>
      <c r="B141" s="138">
        <v>65</v>
      </c>
      <c r="C141" s="334" t="s">
        <v>327</v>
      </c>
      <c r="D141" s="139" t="s">
        <v>246</v>
      </c>
      <c r="E141" s="402">
        <f>F141+G141</f>
        <v>2200.8</v>
      </c>
      <c r="F141" s="138">
        <v>65.8</v>
      </c>
      <c r="G141" s="335">
        <f>2245-110</f>
        <v>2135</v>
      </c>
      <c r="H141" s="161">
        <v>0</v>
      </c>
      <c r="I141" s="161">
        <v>0</v>
      </c>
      <c r="J141" s="161">
        <v>0</v>
      </c>
      <c r="K141" s="161">
        <v>0</v>
      </c>
      <c r="L141" s="161">
        <v>0</v>
      </c>
      <c r="M141" s="161">
        <v>0</v>
      </c>
      <c r="N141" s="160">
        <f>G141+H141+J141+L141</f>
        <v>2135</v>
      </c>
      <c r="O141" s="160">
        <f t="shared" si="31"/>
        <v>2135</v>
      </c>
      <c r="P141" s="336"/>
    </row>
    <row r="142" spans="1:16" s="57" customFormat="1" ht="48.75">
      <c r="A142" s="103">
        <v>35</v>
      </c>
      <c r="B142" s="104">
        <v>63</v>
      </c>
      <c r="C142" s="105" t="s">
        <v>212</v>
      </c>
      <c r="D142" s="106" t="s">
        <v>199</v>
      </c>
      <c r="E142" s="107">
        <f>SUM(E143:E147)+10993</f>
        <v>36624.1</v>
      </c>
      <c r="F142" s="107">
        <f>SUM(F143:F147)+10993</f>
        <v>12444.1</v>
      </c>
      <c r="G142" s="107">
        <f>SUM(G143:G147)</f>
        <v>4730</v>
      </c>
      <c r="H142" s="140">
        <f>SUM(H143:H147)</f>
        <v>5450</v>
      </c>
      <c r="I142" s="140">
        <f>SUM(I143:I147)</f>
        <v>3600</v>
      </c>
      <c r="J142" s="140">
        <f>SUM(J143:J147)+2720</f>
        <v>11720</v>
      </c>
      <c r="K142" s="140">
        <f>SUM(K143:K147)</f>
        <v>4195</v>
      </c>
      <c r="L142" s="140">
        <f>SUM(L143:L147)+3273</f>
        <v>8273</v>
      </c>
      <c r="M142" s="140">
        <f>SUM(M143:M147)</f>
        <v>0</v>
      </c>
      <c r="N142" s="107">
        <f>SUM(N143:N147)+10993</f>
        <v>35173</v>
      </c>
      <c r="O142" s="107">
        <f>SUM(O143:O147)+5000</f>
        <v>17525</v>
      </c>
      <c r="P142" s="63" t="s">
        <v>388</v>
      </c>
    </row>
    <row r="143" spans="1:16" s="57" customFormat="1" ht="39">
      <c r="A143" s="156"/>
      <c r="B143" s="142">
        <v>87</v>
      </c>
      <c r="C143" s="143" t="s">
        <v>46</v>
      </c>
      <c r="D143" s="144" t="s">
        <v>111</v>
      </c>
      <c r="E143" s="146">
        <f>F143+N143</f>
        <v>7476.1</v>
      </c>
      <c r="F143" s="101">
        <v>176.1</v>
      </c>
      <c r="G143" s="199">
        <v>500</v>
      </c>
      <c r="H143" s="101">
        <v>3800</v>
      </c>
      <c r="I143" s="145">
        <v>2600</v>
      </c>
      <c r="J143" s="101">
        <v>3000</v>
      </c>
      <c r="K143" s="145">
        <v>2700</v>
      </c>
      <c r="L143" s="175">
        <v>0</v>
      </c>
      <c r="M143" s="175">
        <v>0</v>
      </c>
      <c r="N143" s="179">
        <f aca="true" t="shared" si="32" ref="N143:N152">G143+H143+J143+L143</f>
        <v>7300</v>
      </c>
      <c r="O143" s="179">
        <f t="shared" si="31"/>
        <v>5800</v>
      </c>
      <c r="P143" s="121" t="s">
        <v>416</v>
      </c>
    </row>
    <row r="144" spans="1:16" s="57" customFormat="1" ht="22.5">
      <c r="A144" s="156"/>
      <c r="B144" s="142">
        <v>97</v>
      </c>
      <c r="C144" s="143" t="s">
        <v>47</v>
      </c>
      <c r="D144" s="144" t="s">
        <v>170</v>
      </c>
      <c r="E144" s="146">
        <f>F144+G144</f>
        <v>3250</v>
      </c>
      <c r="F144" s="146">
        <v>1070</v>
      </c>
      <c r="G144" s="199">
        <v>2180</v>
      </c>
      <c r="H144" s="101">
        <v>0</v>
      </c>
      <c r="I144" s="145">
        <v>0</v>
      </c>
      <c r="J144" s="101">
        <v>0</v>
      </c>
      <c r="K144" s="101">
        <v>0</v>
      </c>
      <c r="L144" s="101">
        <v>0</v>
      </c>
      <c r="M144" s="101">
        <v>0</v>
      </c>
      <c r="N144" s="146">
        <f t="shared" si="32"/>
        <v>2180</v>
      </c>
      <c r="O144" s="146">
        <f t="shared" si="31"/>
        <v>2180</v>
      </c>
      <c r="P144" s="121"/>
    </row>
    <row r="145" spans="1:16" s="57" customFormat="1" ht="22.5">
      <c r="A145" s="156"/>
      <c r="B145" s="142">
        <v>87</v>
      </c>
      <c r="C145" s="143" t="s">
        <v>48</v>
      </c>
      <c r="D145" s="144" t="s">
        <v>122</v>
      </c>
      <c r="E145" s="146">
        <f>F145+G145</f>
        <v>1688.3</v>
      </c>
      <c r="F145" s="146">
        <v>158.3</v>
      </c>
      <c r="G145" s="199">
        <f>1420+110</f>
        <v>1530</v>
      </c>
      <c r="H145" s="101">
        <v>0</v>
      </c>
      <c r="I145" s="101">
        <v>0</v>
      </c>
      <c r="J145" s="101">
        <v>0</v>
      </c>
      <c r="K145" s="145">
        <v>0</v>
      </c>
      <c r="L145" s="101">
        <v>0</v>
      </c>
      <c r="M145" s="101">
        <v>0</v>
      </c>
      <c r="N145" s="146">
        <f>G145+H145+J145+L145</f>
        <v>1530</v>
      </c>
      <c r="O145" s="146">
        <f>G145+I145+K145+M145</f>
        <v>1530</v>
      </c>
      <c r="P145" s="134"/>
    </row>
    <row r="146" spans="1:16" s="57" customFormat="1" ht="22.5">
      <c r="A146" s="156"/>
      <c r="B146" s="142">
        <v>87</v>
      </c>
      <c r="C146" s="143" t="s">
        <v>49</v>
      </c>
      <c r="D146" s="144" t="s">
        <v>173</v>
      </c>
      <c r="E146" s="146">
        <v>3046.7</v>
      </c>
      <c r="F146" s="146">
        <v>46.7</v>
      </c>
      <c r="G146" s="199">
        <v>500</v>
      </c>
      <c r="H146" s="101">
        <v>1500</v>
      </c>
      <c r="I146" s="101">
        <v>1000</v>
      </c>
      <c r="J146" s="101">
        <v>1000</v>
      </c>
      <c r="K146" s="145">
        <v>1495</v>
      </c>
      <c r="L146" s="101">
        <v>0</v>
      </c>
      <c r="M146" s="101">
        <v>0</v>
      </c>
      <c r="N146" s="146">
        <f t="shared" si="32"/>
        <v>3000</v>
      </c>
      <c r="O146" s="146">
        <f t="shared" si="31"/>
        <v>2995</v>
      </c>
      <c r="P146" s="134"/>
    </row>
    <row r="147" spans="1:16" s="57" customFormat="1" ht="22.5">
      <c r="A147" s="156"/>
      <c r="B147" s="195">
        <v>36</v>
      </c>
      <c r="C147" s="196" t="s">
        <v>213</v>
      </c>
      <c r="D147" s="197" t="s">
        <v>162</v>
      </c>
      <c r="E147" s="179">
        <v>10170</v>
      </c>
      <c r="F147" s="179">
        <v>0</v>
      </c>
      <c r="G147" s="250">
        <v>20</v>
      </c>
      <c r="H147" s="175">
        <v>150</v>
      </c>
      <c r="I147" s="175">
        <v>0</v>
      </c>
      <c r="J147" s="175">
        <v>5000</v>
      </c>
      <c r="K147" s="244">
        <v>0</v>
      </c>
      <c r="L147" s="175">
        <v>5000</v>
      </c>
      <c r="M147" s="175">
        <v>0</v>
      </c>
      <c r="N147" s="179">
        <f t="shared" si="32"/>
        <v>10170</v>
      </c>
      <c r="O147" s="146">
        <f t="shared" si="31"/>
        <v>20</v>
      </c>
      <c r="P147" s="109"/>
    </row>
    <row r="148" spans="1:16" s="57" customFormat="1" ht="39">
      <c r="A148" s="79">
        <v>36</v>
      </c>
      <c r="B148" s="52">
        <v>97</v>
      </c>
      <c r="C148" s="53" t="s">
        <v>67</v>
      </c>
      <c r="D148" s="15" t="s">
        <v>53</v>
      </c>
      <c r="E148" s="523" t="s">
        <v>9</v>
      </c>
      <c r="F148" s="518"/>
      <c r="G148" s="203">
        <v>250</v>
      </c>
      <c r="H148" s="55">
        <v>250</v>
      </c>
      <c r="I148" s="55">
        <v>250</v>
      </c>
      <c r="J148" s="55">
        <v>250</v>
      </c>
      <c r="K148" s="55">
        <v>250</v>
      </c>
      <c r="L148" s="55">
        <v>250</v>
      </c>
      <c r="M148" s="55">
        <v>250</v>
      </c>
      <c r="N148" s="54">
        <f t="shared" si="32"/>
        <v>1000</v>
      </c>
      <c r="O148" s="49">
        <f t="shared" si="31"/>
        <v>1000</v>
      </c>
      <c r="P148" s="56" t="s">
        <v>391</v>
      </c>
    </row>
    <row r="149" spans="1:16" s="57" customFormat="1" ht="39">
      <c r="A149" s="79" t="s">
        <v>351</v>
      </c>
      <c r="B149" s="52">
        <v>100</v>
      </c>
      <c r="C149" s="53" t="s">
        <v>333</v>
      </c>
      <c r="D149" s="15" t="s">
        <v>334</v>
      </c>
      <c r="E149" s="394">
        <v>6780</v>
      </c>
      <c r="F149" s="367">
        <v>0</v>
      </c>
      <c r="G149" s="203">
        <v>2395.3</v>
      </c>
      <c r="H149" s="55">
        <v>883.1</v>
      </c>
      <c r="I149" s="55">
        <v>883.1</v>
      </c>
      <c r="J149" s="55">
        <v>0</v>
      </c>
      <c r="K149" s="55">
        <v>0</v>
      </c>
      <c r="L149" s="55">
        <v>0</v>
      </c>
      <c r="M149" s="55">
        <v>0</v>
      </c>
      <c r="N149" s="54">
        <f t="shared" si="32"/>
        <v>3278.4</v>
      </c>
      <c r="O149" s="49">
        <f t="shared" si="31"/>
        <v>3278.4</v>
      </c>
      <c r="P149" s="56" t="s">
        <v>362</v>
      </c>
    </row>
    <row r="150" spans="1:16" s="58" customFormat="1" ht="60">
      <c r="A150" s="79" t="s">
        <v>368</v>
      </c>
      <c r="B150" s="52">
        <v>100</v>
      </c>
      <c r="C150" s="75" t="s">
        <v>332</v>
      </c>
      <c r="D150" s="15" t="s">
        <v>359</v>
      </c>
      <c r="E150" s="54">
        <f>22830+540</f>
        <v>23370</v>
      </c>
      <c r="F150" s="54">
        <v>1.2</v>
      </c>
      <c r="G150" s="203">
        <f>430+1560</f>
        <v>1990</v>
      </c>
      <c r="H150" s="55">
        <v>11415</v>
      </c>
      <c r="I150" s="55">
        <v>11415</v>
      </c>
      <c r="J150" s="55">
        <v>11415</v>
      </c>
      <c r="K150" s="55">
        <v>11415</v>
      </c>
      <c r="L150" s="55">
        <v>0</v>
      </c>
      <c r="M150" s="55">
        <v>0</v>
      </c>
      <c r="N150" s="54">
        <f t="shared" si="32"/>
        <v>24820</v>
      </c>
      <c r="O150" s="49">
        <f t="shared" si="31"/>
        <v>24820</v>
      </c>
      <c r="P150" s="56" t="s">
        <v>307</v>
      </c>
    </row>
    <row r="151" spans="1:16" s="412" customFormat="1" ht="30" customHeight="1">
      <c r="A151" s="462"/>
      <c r="B151" s="463"/>
      <c r="C151" s="463"/>
      <c r="D151" s="465" t="s">
        <v>402</v>
      </c>
      <c r="E151" s="480"/>
      <c r="F151" s="481"/>
      <c r="G151" s="481"/>
      <c r="H151" s="284"/>
      <c r="I151" s="285"/>
      <c r="J151" s="286"/>
      <c r="K151" s="285"/>
      <c r="L151" s="284"/>
      <c r="M151" s="284"/>
      <c r="N151" s="283"/>
      <c r="O151" s="283"/>
      <c r="P151" s="287"/>
    </row>
    <row r="152" spans="1:16" s="2" customFormat="1" ht="48.75" thickBot="1">
      <c r="A152" s="136">
        <v>39</v>
      </c>
      <c r="B152" s="421">
        <v>42</v>
      </c>
      <c r="C152" s="422" t="s">
        <v>23</v>
      </c>
      <c r="D152" s="67" t="s">
        <v>167</v>
      </c>
      <c r="E152" s="515" t="s">
        <v>9</v>
      </c>
      <c r="F152" s="516"/>
      <c r="G152" s="255">
        <v>492.4</v>
      </c>
      <c r="H152" s="66">
        <v>500</v>
      </c>
      <c r="I152" s="66">
        <v>200</v>
      </c>
      <c r="J152" s="66">
        <v>500</v>
      </c>
      <c r="K152" s="66">
        <v>200</v>
      </c>
      <c r="L152" s="66">
        <v>500</v>
      </c>
      <c r="M152" s="66">
        <v>200</v>
      </c>
      <c r="N152" s="180">
        <f t="shared" si="32"/>
        <v>1992.4</v>
      </c>
      <c r="O152" s="49">
        <f t="shared" si="31"/>
        <v>1092.4</v>
      </c>
      <c r="P152" s="25" t="s">
        <v>10</v>
      </c>
    </row>
    <row r="153" spans="1:16" s="50" customFormat="1" ht="30" customHeight="1" thickBot="1" thickTop="1">
      <c r="A153" s="508">
        <v>851</v>
      </c>
      <c r="B153" s="532"/>
      <c r="C153" s="522"/>
      <c r="D153" s="80" t="s">
        <v>40</v>
      </c>
      <c r="E153" s="213">
        <f aca="true" t="shared" si="33" ref="E153:O153">SUM(E155:E155)</f>
        <v>2072.2</v>
      </c>
      <c r="F153" s="81">
        <f t="shared" si="33"/>
        <v>930</v>
      </c>
      <c r="G153" s="206">
        <f t="shared" si="33"/>
        <v>0</v>
      </c>
      <c r="H153" s="130">
        <f t="shared" si="33"/>
        <v>1142</v>
      </c>
      <c r="I153" s="130">
        <f t="shared" si="33"/>
        <v>0</v>
      </c>
      <c r="J153" s="130">
        <f t="shared" si="33"/>
        <v>0</v>
      </c>
      <c r="K153" s="130">
        <f t="shared" si="33"/>
        <v>0</v>
      </c>
      <c r="L153" s="130">
        <f t="shared" si="33"/>
        <v>0</v>
      </c>
      <c r="M153" s="130">
        <f t="shared" si="33"/>
        <v>0</v>
      </c>
      <c r="N153" s="181">
        <f t="shared" si="33"/>
        <v>1142</v>
      </c>
      <c r="O153" s="349">
        <f t="shared" si="33"/>
        <v>0</v>
      </c>
      <c r="P153" s="436"/>
    </row>
    <row r="154" spans="1:16" s="412" customFormat="1" ht="19.5" customHeight="1" thickTop="1">
      <c r="A154" s="483"/>
      <c r="B154" s="476"/>
      <c r="C154" s="476"/>
      <c r="D154" s="484" t="s">
        <v>200</v>
      </c>
      <c r="E154" s="485"/>
      <c r="F154" s="274"/>
      <c r="G154" s="274"/>
      <c r="H154" s="284"/>
      <c r="I154" s="285"/>
      <c r="J154" s="286"/>
      <c r="K154" s="285"/>
      <c r="L154" s="284"/>
      <c r="M154" s="284"/>
      <c r="N154" s="283"/>
      <c r="O154" s="283"/>
      <c r="P154" s="437"/>
    </row>
    <row r="155" spans="1:16" s="2" customFormat="1" ht="36.75" thickBot="1">
      <c r="A155" s="136">
        <v>40</v>
      </c>
      <c r="B155" s="421">
        <v>77</v>
      </c>
      <c r="C155" s="424" t="s">
        <v>41</v>
      </c>
      <c r="D155" s="44" t="s">
        <v>42</v>
      </c>
      <c r="E155" s="76">
        <v>2072.2</v>
      </c>
      <c r="F155" s="71">
        <v>930</v>
      </c>
      <c r="G155" s="253">
        <v>0</v>
      </c>
      <c r="H155" s="258">
        <v>1142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76">
        <f>G155+H155+J155+L155</f>
        <v>1142</v>
      </c>
      <c r="O155" s="76">
        <f>G155+I155+K155+M155</f>
        <v>0</v>
      </c>
      <c r="P155" s="24" t="s">
        <v>159</v>
      </c>
    </row>
    <row r="156" spans="1:16" ht="27.75" customHeight="1" thickBot="1" thickTop="1">
      <c r="A156" s="496">
        <v>852</v>
      </c>
      <c r="B156" s="497"/>
      <c r="C156" s="498"/>
      <c r="D156" s="26" t="s">
        <v>31</v>
      </c>
      <c r="E156" s="521" t="s">
        <v>9</v>
      </c>
      <c r="F156" s="522"/>
      <c r="G156" s="206">
        <f aca="true" t="shared" si="34" ref="G156:O156">SUM(G158:G161)</f>
        <v>991.5</v>
      </c>
      <c r="H156" s="10">
        <f t="shared" si="34"/>
        <v>1960</v>
      </c>
      <c r="I156" s="10">
        <f t="shared" si="34"/>
        <v>1480</v>
      </c>
      <c r="J156" s="10">
        <f t="shared" si="34"/>
        <v>7829</v>
      </c>
      <c r="K156" s="10">
        <f t="shared" si="34"/>
        <v>80</v>
      </c>
      <c r="L156" s="10">
        <f t="shared" si="34"/>
        <v>6449</v>
      </c>
      <c r="M156" s="10">
        <f t="shared" si="34"/>
        <v>30</v>
      </c>
      <c r="N156" s="178">
        <f t="shared" si="34"/>
        <v>17229.5</v>
      </c>
      <c r="O156" s="350">
        <f t="shared" si="34"/>
        <v>2581.5</v>
      </c>
      <c r="P156" s="416"/>
    </row>
    <row r="157" spans="1:16" s="412" customFormat="1" ht="19.5" customHeight="1" thickTop="1">
      <c r="A157" s="486"/>
      <c r="B157" s="487"/>
      <c r="C157" s="487"/>
      <c r="D157" s="488" t="s">
        <v>201</v>
      </c>
      <c r="E157" s="489"/>
      <c r="F157" s="316"/>
      <c r="G157" s="316"/>
      <c r="H157" s="263"/>
      <c r="I157" s="317"/>
      <c r="J157" s="318"/>
      <c r="K157" s="317"/>
      <c r="L157" s="263"/>
      <c r="M157" s="263"/>
      <c r="N157" s="262"/>
      <c r="O157" s="283"/>
      <c r="P157" s="437"/>
    </row>
    <row r="158" spans="1:16" s="2" customFormat="1" ht="97.5">
      <c r="A158" s="86">
        <v>41</v>
      </c>
      <c r="B158" s="6">
        <v>73</v>
      </c>
      <c r="C158" s="23" t="s">
        <v>29</v>
      </c>
      <c r="D158" s="51" t="s">
        <v>36</v>
      </c>
      <c r="E158" s="501" t="s">
        <v>9</v>
      </c>
      <c r="F158" s="518"/>
      <c r="G158" s="203">
        <v>82</v>
      </c>
      <c r="H158" s="16">
        <v>80</v>
      </c>
      <c r="I158" s="16">
        <v>80</v>
      </c>
      <c r="J158" s="16">
        <v>6419</v>
      </c>
      <c r="K158" s="16">
        <v>0</v>
      </c>
      <c r="L158" s="16">
        <v>6419</v>
      </c>
      <c r="M158" s="16">
        <v>0</v>
      </c>
      <c r="N158" s="49">
        <f>G158+H158+J158+L158</f>
        <v>13000</v>
      </c>
      <c r="O158" s="76">
        <f>G158+I158+K158+M158</f>
        <v>162</v>
      </c>
      <c r="P158" s="24" t="s">
        <v>390</v>
      </c>
    </row>
    <row r="159" spans="1:16" s="412" customFormat="1" ht="30" customHeight="1">
      <c r="A159" s="462"/>
      <c r="B159" s="463"/>
      <c r="C159" s="463"/>
      <c r="D159" s="465" t="s">
        <v>193</v>
      </c>
      <c r="E159" s="480"/>
      <c r="F159" s="481"/>
      <c r="G159" s="481"/>
      <c r="H159" s="284"/>
      <c r="I159" s="285"/>
      <c r="J159" s="286"/>
      <c r="K159" s="285"/>
      <c r="L159" s="284"/>
      <c r="M159" s="284"/>
      <c r="N159" s="283"/>
      <c r="O159" s="283"/>
      <c r="P159" s="287"/>
    </row>
    <row r="160" spans="1:16" s="2" customFormat="1" ht="24">
      <c r="A160" s="79">
        <v>42</v>
      </c>
      <c r="B160" s="453">
        <v>79</v>
      </c>
      <c r="C160" s="83" t="s">
        <v>428</v>
      </c>
      <c r="D160" s="15" t="s">
        <v>354</v>
      </c>
      <c r="E160" s="501" t="s">
        <v>9</v>
      </c>
      <c r="F160" s="502"/>
      <c r="G160" s="203">
        <f>216+78.5</f>
        <v>294.5</v>
      </c>
      <c r="H160" s="16">
        <v>1600</v>
      </c>
      <c r="I160" s="16">
        <v>1350</v>
      </c>
      <c r="J160" s="16">
        <v>1380</v>
      </c>
      <c r="K160" s="16">
        <v>50</v>
      </c>
      <c r="L160" s="16">
        <v>0</v>
      </c>
      <c r="M160" s="16">
        <v>0</v>
      </c>
      <c r="N160" s="49">
        <f>G160+H160+J160+L160</f>
        <v>3274.5</v>
      </c>
      <c r="O160" s="49">
        <f>G160+I160+K160+M160</f>
        <v>1694.5</v>
      </c>
      <c r="P160" s="25" t="s">
        <v>10</v>
      </c>
    </row>
    <row r="161" spans="1:16" s="2" customFormat="1" ht="36.75" thickBot="1">
      <c r="A161" s="136">
        <v>66</v>
      </c>
      <c r="B161" s="425" t="s">
        <v>175</v>
      </c>
      <c r="C161" s="426" t="s">
        <v>70</v>
      </c>
      <c r="D161" s="15" t="s">
        <v>168</v>
      </c>
      <c r="E161" s="517" t="s">
        <v>9</v>
      </c>
      <c r="F161" s="518"/>
      <c r="G161" s="203">
        <f>465+150</f>
        <v>615</v>
      </c>
      <c r="H161" s="16">
        <f>30+250</f>
        <v>280</v>
      </c>
      <c r="I161" s="16">
        <v>50</v>
      </c>
      <c r="J161" s="16">
        <f>30+0</f>
        <v>30</v>
      </c>
      <c r="K161" s="16">
        <v>30</v>
      </c>
      <c r="L161" s="16">
        <v>30</v>
      </c>
      <c r="M161" s="16">
        <v>30</v>
      </c>
      <c r="N161" s="49">
        <f>G161+H161+J161+L161</f>
        <v>955</v>
      </c>
      <c r="O161" s="49">
        <f>G161+I161+K161+M161</f>
        <v>725</v>
      </c>
      <c r="P161" s="25" t="s">
        <v>10</v>
      </c>
    </row>
    <row r="162" spans="1:16" ht="33" thickBot="1" thickTop="1">
      <c r="A162" s="496">
        <v>900</v>
      </c>
      <c r="B162" s="497"/>
      <c r="C162" s="498"/>
      <c r="D162" s="12" t="s">
        <v>17</v>
      </c>
      <c r="E162" s="208">
        <f>E164+E168+E170+E171+E172+E191+E195+E196+E198+E193+E200</f>
        <v>531058.1</v>
      </c>
      <c r="F162" s="208">
        <f>F164+F168+F170+F171+F172+F191+F195+F196+F198+F193+F200</f>
        <v>26067.199999999997</v>
      </c>
      <c r="G162" s="208">
        <f aca="true" t="shared" si="35" ref="G162:O162">G164+G168+G170+G171+G172+G191+G195+G196+G197+G198+G199+G193+G200+G201</f>
        <v>23974.9</v>
      </c>
      <c r="H162" s="399">
        <f t="shared" si="35"/>
        <v>49290</v>
      </c>
      <c r="I162" s="399">
        <f t="shared" si="35"/>
        <v>20830</v>
      </c>
      <c r="J162" s="399">
        <f t="shared" si="35"/>
        <v>51202</v>
      </c>
      <c r="K162" s="399">
        <f t="shared" si="35"/>
        <v>22260</v>
      </c>
      <c r="L162" s="399">
        <f t="shared" si="35"/>
        <v>47706</v>
      </c>
      <c r="M162" s="399">
        <f t="shared" si="35"/>
        <v>14160</v>
      </c>
      <c r="N162" s="243">
        <f t="shared" si="35"/>
        <v>172172.9</v>
      </c>
      <c r="O162" s="400">
        <f t="shared" si="35"/>
        <v>81224.9</v>
      </c>
      <c r="P162" s="416"/>
    </row>
    <row r="163" spans="1:16" s="412" customFormat="1" ht="19.5" customHeight="1" thickTop="1">
      <c r="A163" s="486"/>
      <c r="B163" s="487"/>
      <c r="C163" s="487"/>
      <c r="D163" s="488" t="s">
        <v>202</v>
      </c>
      <c r="E163" s="489"/>
      <c r="F163" s="316"/>
      <c r="G163" s="316"/>
      <c r="H163" s="263"/>
      <c r="I163" s="317"/>
      <c r="J163" s="318"/>
      <c r="K163" s="317"/>
      <c r="L163" s="263"/>
      <c r="M163" s="263"/>
      <c r="N163" s="262"/>
      <c r="O163" s="283"/>
      <c r="P163" s="437"/>
    </row>
    <row r="164" spans="1:16" s="173" customFormat="1" ht="107.25">
      <c r="A164" s="103">
        <v>44</v>
      </c>
      <c r="B164" s="172"/>
      <c r="C164" s="105" t="s">
        <v>216</v>
      </c>
      <c r="D164" s="114" t="s">
        <v>215</v>
      </c>
      <c r="E164" s="107">
        <f aca="true" t="shared" si="36" ref="E164:O164">SUM(E165:E167)</f>
        <v>59958.5</v>
      </c>
      <c r="F164" s="107">
        <f t="shared" si="36"/>
        <v>10308.5</v>
      </c>
      <c r="G164" s="107">
        <f t="shared" si="36"/>
        <v>6950</v>
      </c>
      <c r="H164" s="140">
        <f t="shared" si="36"/>
        <v>13700</v>
      </c>
      <c r="I164" s="140">
        <f t="shared" si="36"/>
        <v>12400</v>
      </c>
      <c r="J164" s="140">
        <f t="shared" si="36"/>
        <v>11000</v>
      </c>
      <c r="K164" s="140">
        <f t="shared" si="36"/>
        <v>11000</v>
      </c>
      <c r="L164" s="140">
        <f t="shared" si="36"/>
        <v>8000</v>
      </c>
      <c r="M164" s="140">
        <f t="shared" si="36"/>
        <v>8000</v>
      </c>
      <c r="N164" s="107">
        <f t="shared" si="36"/>
        <v>39650</v>
      </c>
      <c r="O164" s="107">
        <f t="shared" si="36"/>
        <v>38350</v>
      </c>
      <c r="P164" s="223" t="s">
        <v>317</v>
      </c>
    </row>
    <row r="165" spans="1:16" s="115" customFormat="1" ht="22.5">
      <c r="A165" s="118"/>
      <c r="B165" s="454">
        <v>91</v>
      </c>
      <c r="C165" s="143" t="s">
        <v>46</v>
      </c>
      <c r="D165" s="144" t="s">
        <v>97</v>
      </c>
      <c r="E165" s="146">
        <f>F165+N165+10000</f>
        <v>45374.5</v>
      </c>
      <c r="F165" s="101">
        <v>9174.5</v>
      </c>
      <c r="G165" s="199">
        <v>3500</v>
      </c>
      <c r="H165" s="101">
        <v>6700</v>
      </c>
      <c r="I165" s="145">
        <v>6700</v>
      </c>
      <c r="J165" s="101">
        <v>8000</v>
      </c>
      <c r="K165" s="145">
        <v>8000</v>
      </c>
      <c r="L165" s="101">
        <v>8000</v>
      </c>
      <c r="M165" s="101">
        <v>8000</v>
      </c>
      <c r="N165" s="146">
        <f>G165+H165+J165+L165</f>
        <v>26200</v>
      </c>
      <c r="O165" s="146">
        <f>G165+I165+K165+M165</f>
        <v>26200</v>
      </c>
      <c r="P165" s="472" t="s">
        <v>408</v>
      </c>
    </row>
    <row r="166" spans="1:16" s="115" customFormat="1" ht="22.5">
      <c r="A166" s="118"/>
      <c r="B166" s="142">
        <v>96</v>
      </c>
      <c r="C166" s="143" t="s">
        <v>47</v>
      </c>
      <c r="D166" s="144" t="s">
        <v>217</v>
      </c>
      <c r="E166" s="146">
        <f>F166+N166</f>
        <v>7431</v>
      </c>
      <c r="F166" s="146">
        <v>381</v>
      </c>
      <c r="G166" s="199">
        <v>2950</v>
      </c>
      <c r="H166" s="101">
        <v>4100</v>
      </c>
      <c r="I166" s="145">
        <v>2800</v>
      </c>
      <c r="J166" s="101">
        <v>0</v>
      </c>
      <c r="K166" s="145">
        <v>0</v>
      </c>
      <c r="L166" s="101">
        <v>0</v>
      </c>
      <c r="M166" s="101"/>
      <c r="N166" s="146">
        <f>G166+H166+J166+L166</f>
        <v>7050</v>
      </c>
      <c r="O166" s="146">
        <f>G166+I166+K166+M166</f>
        <v>5750</v>
      </c>
      <c r="P166" s="473"/>
    </row>
    <row r="167" spans="1:16" s="115" customFormat="1" ht="19.5" customHeight="1">
      <c r="A167" s="118"/>
      <c r="B167" s="187">
        <v>97</v>
      </c>
      <c r="C167" s="188" t="s">
        <v>48</v>
      </c>
      <c r="D167" s="189" t="s">
        <v>98</v>
      </c>
      <c r="E167" s="177">
        <v>7153</v>
      </c>
      <c r="F167" s="177">
        <v>753</v>
      </c>
      <c r="G167" s="252">
        <v>500</v>
      </c>
      <c r="H167" s="170">
        <v>2900</v>
      </c>
      <c r="I167" s="319">
        <v>2900</v>
      </c>
      <c r="J167" s="170">
        <v>3000</v>
      </c>
      <c r="K167" s="319">
        <v>3000</v>
      </c>
      <c r="L167" s="170">
        <v>0</v>
      </c>
      <c r="M167" s="170">
        <v>0</v>
      </c>
      <c r="N167" s="177">
        <f>G167+H167+J167+L167</f>
        <v>6400</v>
      </c>
      <c r="O167" s="177">
        <f>G167+I167+K167+M167</f>
        <v>6400</v>
      </c>
      <c r="P167" s="474"/>
    </row>
    <row r="168" spans="1:16" s="322" customFormat="1" ht="68.25">
      <c r="A168" s="320" t="s">
        <v>369</v>
      </c>
      <c r="B168" s="320">
        <v>61</v>
      </c>
      <c r="C168" s="269" t="s">
        <v>203</v>
      </c>
      <c r="D168" s="270" t="s">
        <v>414</v>
      </c>
      <c r="E168" s="321">
        <v>280100</v>
      </c>
      <c r="F168" s="321">
        <v>0</v>
      </c>
      <c r="G168" s="321">
        <v>300</v>
      </c>
      <c r="H168" s="337">
        <v>0</v>
      </c>
      <c r="I168" s="321">
        <v>0</v>
      </c>
      <c r="J168" s="321">
        <v>0</v>
      </c>
      <c r="K168" s="321">
        <v>0</v>
      </c>
      <c r="L168" s="321">
        <v>0</v>
      </c>
      <c r="M168" s="321">
        <v>0</v>
      </c>
      <c r="N168" s="327">
        <f>G168+H168+J168+L168</f>
        <v>300</v>
      </c>
      <c r="O168" s="327">
        <f>G168+I168+K168+M168</f>
        <v>300</v>
      </c>
      <c r="P168" s="211" t="s">
        <v>426</v>
      </c>
    </row>
    <row r="169" spans="1:16" s="412" customFormat="1" ht="19.5" customHeight="1">
      <c r="A169" s="486"/>
      <c r="B169" s="487"/>
      <c r="C169" s="487"/>
      <c r="D169" s="490" t="s">
        <v>204</v>
      </c>
      <c r="E169" s="491"/>
      <c r="F169" s="363"/>
      <c r="G169" s="363"/>
      <c r="H169" s="364"/>
      <c r="I169" s="365"/>
      <c r="J169" s="366"/>
      <c r="K169" s="317"/>
      <c r="L169" s="263"/>
      <c r="M169" s="263"/>
      <c r="N169" s="262"/>
      <c r="O169" s="283"/>
      <c r="P169" s="287"/>
    </row>
    <row r="170" spans="1:16" s="57" customFormat="1" ht="48.75">
      <c r="A170" s="86">
        <v>46</v>
      </c>
      <c r="B170" s="455">
        <v>101</v>
      </c>
      <c r="C170" s="53" t="s">
        <v>61</v>
      </c>
      <c r="D170" s="85" t="s">
        <v>214</v>
      </c>
      <c r="E170" s="54">
        <v>48910</v>
      </c>
      <c r="F170" s="54">
        <v>3894</v>
      </c>
      <c r="G170" s="203">
        <v>4010</v>
      </c>
      <c r="H170" s="55">
        <v>8900</v>
      </c>
      <c r="I170" s="55">
        <v>0</v>
      </c>
      <c r="J170" s="55">
        <v>6192</v>
      </c>
      <c r="K170" s="55">
        <v>0</v>
      </c>
      <c r="L170" s="55">
        <v>10696</v>
      </c>
      <c r="M170" s="55">
        <v>0</v>
      </c>
      <c r="N170" s="54">
        <f aca="true" t="shared" si="37" ref="N170:N201">G170+H170+J170+L170</f>
        <v>29798</v>
      </c>
      <c r="O170" s="351">
        <f aca="true" t="shared" si="38" ref="O170:O201">G170+I170+K170+M170</f>
        <v>4010</v>
      </c>
      <c r="P170" s="56" t="s">
        <v>392</v>
      </c>
    </row>
    <row r="171" spans="1:16" s="57" customFormat="1" ht="58.5">
      <c r="A171" s="103" t="s">
        <v>372</v>
      </c>
      <c r="B171" s="456">
        <v>85</v>
      </c>
      <c r="C171" s="61" t="s">
        <v>205</v>
      </c>
      <c r="D171" s="323" t="s">
        <v>206</v>
      </c>
      <c r="E171" s="62">
        <v>13150</v>
      </c>
      <c r="F171" s="62">
        <v>60</v>
      </c>
      <c r="G171" s="201">
        <v>60</v>
      </c>
      <c r="H171" s="59">
        <v>300</v>
      </c>
      <c r="I171" s="59">
        <v>0</v>
      </c>
      <c r="J171" s="59">
        <v>0</v>
      </c>
      <c r="K171" s="59">
        <v>0</v>
      </c>
      <c r="L171" s="59">
        <v>0</v>
      </c>
      <c r="M171" s="59">
        <v>0</v>
      </c>
      <c r="N171" s="54">
        <f t="shared" si="37"/>
        <v>360</v>
      </c>
      <c r="O171" s="351">
        <f t="shared" si="38"/>
        <v>60</v>
      </c>
      <c r="P171" s="56" t="s">
        <v>393</v>
      </c>
    </row>
    <row r="172" spans="1:16" s="97" customFormat="1" ht="48.75">
      <c r="A172" s="103">
        <v>48</v>
      </c>
      <c r="B172" s="119"/>
      <c r="C172" s="105" t="s">
        <v>218</v>
      </c>
      <c r="D172" s="120" t="s">
        <v>247</v>
      </c>
      <c r="E172" s="182">
        <f>SUM(E173:E190)</f>
        <v>93315.1</v>
      </c>
      <c r="F172" s="182">
        <f aca="true" t="shared" si="39" ref="F172:O172">SUM(F173:F190)</f>
        <v>10430.199999999999</v>
      </c>
      <c r="G172" s="182">
        <f t="shared" si="39"/>
        <v>7694.9</v>
      </c>
      <c r="H172" s="207">
        <f t="shared" si="39"/>
        <v>19000</v>
      </c>
      <c r="I172" s="207">
        <f t="shared" si="39"/>
        <v>4530</v>
      </c>
      <c r="J172" s="207">
        <f t="shared" si="39"/>
        <v>25570</v>
      </c>
      <c r="K172" s="207">
        <f t="shared" si="39"/>
        <v>7460</v>
      </c>
      <c r="L172" s="207">
        <f t="shared" si="39"/>
        <v>25000</v>
      </c>
      <c r="M172" s="207">
        <f t="shared" si="39"/>
        <v>3860</v>
      </c>
      <c r="N172" s="182">
        <f t="shared" si="39"/>
        <v>77264.9</v>
      </c>
      <c r="O172" s="182">
        <f t="shared" si="39"/>
        <v>23544.9</v>
      </c>
      <c r="P172" s="117" t="s">
        <v>309</v>
      </c>
    </row>
    <row r="173" spans="1:16" s="57" customFormat="1" ht="19.5">
      <c r="A173" s="156"/>
      <c r="B173" s="142">
        <v>68</v>
      </c>
      <c r="C173" s="143" t="s">
        <v>46</v>
      </c>
      <c r="D173" s="159" t="s">
        <v>99</v>
      </c>
      <c r="E173" s="157">
        <v>10252.7</v>
      </c>
      <c r="F173" s="157">
        <v>6052.7</v>
      </c>
      <c r="G173" s="158">
        <v>1450</v>
      </c>
      <c r="H173" s="157">
        <v>750</v>
      </c>
      <c r="I173" s="145">
        <v>0</v>
      </c>
      <c r="J173" s="101">
        <v>1000</v>
      </c>
      <c r="K173" s="145">
        <v>0</v>
      </c>
      <c r="L173" s="101">
        <v>1000</v>
      </c>
      <c r="M173" s="101">
        <v>50</v>
      </c>
      <c r="N173" s="146">
        <f t="shared" si="37"/>
        <v>4200</v>
      </c>
      <c r="O173" s="146">
        <f t="shared" si="38"/>
        <v>1500</v>
      </c>
      <c r="P173" s="121" t="s">
        <v>144</v>
      </c>
    </row>
    <row r="174" spans="1:16" s="57" customFormat="1" ht="19.5">
      <c r="A174" s="156"/>
      <c r="B174" s="142">
        <v>59</v>
      </c>
      <c r="C174" s="143" t="s">
        <v>47</v>
      </c>
      <c r="D174" s="159" t="s">
        <v>100</v>
      </c>
      <c r="E174" s="158">
        <f>F174+N174</f>
        <v>7030.7</v>
      </c>
      <c r="F174" s="157">
        <v>1050.7</v>
      </c>
      <c r="G174" s="158">
        <v>500</v>
      </c>
      <c r="H174" s="157">
        <v>760</v>
      </c>
      <c r="I174" s="101">
        <v>760</v>
      </c>
      <c r="J174" s="101">
        <v>2360</v>
      </c>
      <c r="K174" s="101">
        <v>2360</v>
      </c>
      <c r="L174" s="101">
        <v>2360</v>
      </c>
      <c r="M174" s="101">
        <v>2360</v>
      </c>
      <c r="N174" s="146">
        <f t="shared" si="37"/>
        <v>5980</v>
      </c>
      <c r="O174" s="146">
        <f t="shared" si="38"/>
        <v>5980</v>
      </c>
      <c r="P174" s="121" t="s">
        <v>148</v>
      </c>
    </row>
    <row r="175" spans="1:16" s="57" customFormat="1" ht="19.5">
      <c r="A175" s="156"/>
      <c r="B175" s="142">
        <v>54</v>
      </c>
      <c r="C175" s="143" t="s">
        <v>48</v>
      </c>
      <c r="D175" s="159" t="s">
        <v>101</v>
      </c>
      <c r="E175" s="157">
        <v>34566.4</v>
      </c>
      <c r="F175" s="157">
        <v>6.4</v>
      </c>
      <c r="G175" s="158">
        <v>60</v>
      </c>
      <c r="H175" s="157">
        <v>9000</v>
      </c>
      <c r="I175" s="101">
        <v>0</v>
      </c>
      <c r="J175" s="101">
        <v>8300</v>
      </c>
      <c r="K175" s="145">
        <v>500</v>
      </c>
      <c r="L175" s="101">
        <v>4000</v>
      </c>
      <c r="M175" s="101">
        <v>500</v>
      </c>
      <c r="N175" s="146">
        <f t="shared" si="37"/>
        <v>21360</v>
      </c>
      <c r="O175" s="146">
        <f t="shared" si="38"/>
        <v>1060</v>
      </c>
      <c r="P175" s="121" t="s">
        <v>310</v>
      </c>
    </row>
    <row r="176" spans="1:16" s="57" customFormat="1" ht="19.5">
      <c r="A176" s="156"/>
      <c r="B176" s="142">
        <v>68</v>
      </c>
      <c r="C176" s="143" t="s">
        <v>49</v>
      </c>
      <c r="D176" s="159" t="s">
        <v>102</v>
      </c>
      <c r="E176" s="158">
        <v>2140.8</v>
      </c>
      <c r="F176" s="158">
        <v>10.8</v>
      </c>
      <c r="G176" s="158">
        <v>1060</v>
      </c>
      <c r="H176" s="157">
        <v>1070</v>
      </c>
      <c r="I176" s="145">
        <v>1070</v>
      </c>
      <c r="J176" s="101">
        <v>0</v>
      </c>
      <c r="K176" s="145">
        <v>0</v>
      </c>
      <c r="L176" s="101">
        <v>0</v>
      </c>
      <c r="M176" s="101">
        <v>0</v>
      </c>
      <c r="N176" s="146">
        <f t="shared" si="37"/>
        <v>2130</v>
      </c>
      <c r="O176" s="146">
        <f t="shared" si="38"/>
        <v>2130</v>
      </c>
      <c r="P176" s="124" t="s">
        <v>394</v>
      </c>
    </row>
    <row r="177" spans="1:16" s="57" customFormat="1" ht="19.5">
      <c r="A177" s="156"/>
      <c r="B177" s="142">
        <v>62</v>
      </c>
      <c r="C177" s="143" t="s">
        <v>50</v>
      </c>
      <c r="D177" s="159" t="s">
        <v>103</v>
      </c>
      <c r="E177" s="158">
        <f>F177+N177</f>
        <v>5807.7</v>
      </c>
      <c r="F177" s="158">
        <v>767.7</v>
      </c>
      <c r="G177" s="158">
        <v>40</v>
      </c>
      <c r="H177" s="157">
        <v>1000</v>
      </c>
      <c r="I177" s="145">
        <v>500</v>
      </c>
      <c r="J177" s="101">
        <v>500</v>
      </c>
      <c r="K177" s="145">
        <v>500</v>
      </c>
      <c r="L177" s="101">
        <v>3500</v>
      </c>
      <c r="M177" s="101">
        <v>500</v>
      </c>
      <c r="N177" s="146">
        <f t="shared" si="37"/>
        <v>5040</v>
      </c>
      <c r="O177" s="146">
        <f t="shared" si="38"/>
        <v>1540</v>
      </c>
      <c r="P177" s="121" t="s">
        <v>145</v>
      </c>
    </row>
    <row r="178" spans="1:16" s="57" customFormat="1" ht="22.5">
      <c r="A178" s="156"/>
      <c r="B178" s="142">
        <v>45</v>
      </c>
      <c r="C178" s="143" t="s">
        <v>51</v>
      </c>
      <c r="D178" s="159" t="s">
        <v>104</v>
      </c>
      <c r="E178" s="158">
        <f>F178+N178</f>
        <v>928.9</v>
      </c>
      <c r="F178" s="158">
        <v>8.9</v>
      </c>
      <c r="G178" s="158">
        <v>300</v>
      </c>
      <c r="H178" s="157">
        <v>620</v>
      </c>
      <c r="I178" s="101">
        <v>500</v>
      </c>
      <c r="J178" s="101">
        <v>0</v>
      </c>
      <c r="K178" s="101">
        <v>500</v>
      </c>
      <c r="L178" s="101">
        <v>0</v>
      </c>
      <c r="M178" s="101">
        <v>0</v>
      </c>
      <c r="N178" s="146">
        <f t="shared" si="37"/>
        <v>920</v>
      </c>
      <c r="O178" s="146">
        <f t="shared" si="38"/>
        <v>1300</v>
      </c>
      <c r="P178" s="121" t="s">
        <v>147</v>
      </c>
    </row>
    <row r="179" spans="1:16" s="57" customFormat="1" ht="22.5">
      <c r="A179" s="156"/>
      <c r="B179" s="142">
        <v>41</v>
      </c>
      <c r="C179" s="143" t="s">
        <v>73</v>
      </c>
      <c r="D179" s="159" t="s">
        <v>105</v>
      </c>
      <c r="E179" s="158">
        <v>2426.8</v>
      </c>
      <c r="F179" s="158">
        <v>1926.8</v>
      </c>
      <c r="G179" s="158">
        <v>100</v>
      </c>
      <c r="H179" s="157">
        <v>100</v>
      </c>
      <c r="I179" s="101">
        <v>0</v>
      </c>
      <c r="J179" s="101">
        <v>100</v>
      </c>
      <c r="K179" s="101">
        <v>0</v>
      </c>
      <c r="L179" s="101">
        <v>100</v>
      </c>
      <c r="M179" s="101">
        <v>0</v>
      </c>
      <c r="N179" s="146">
        <f t="shared" si="37"/>
        <v>400</v>
      </c>
      <c r="O179" s="146">
        <f t="shared" si="38"/>
        <v>100</v>
      </c>
      <c r="P179" s="137" t="s">
        <v>146</v>
      </c>
    </row>
    <row r="180" spans="1:16" s="57" customFormat="1" ht="19.5" customHeight="1">
      <c r="A180" s="156"/>
      <c r="B180" s="142">
        <v>76</v>
      </c>
      <c r="C180" s="143" t="s">
        <v>74</v>
      </c>
      <c r="D180" s="159" t="s">
        <v>131</v>
      </c>
      <c r="E180" s="158">
        <f>F180+G180</f>
        <v>2475.9</v>
      </c>
      <c r="F180" s="158">
        <v>606</v>
      </c>
      <c r="G180" s="158">
        <f>1319.9+550</f>
        <v>1869.9</v>
      </c>
      <c r="H180" s="157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46">
        <f>G180+H180+J180+L180</f>
        <v>1869.9</v>
      </c>
      <c r="O180" s="146">
        <f>G180+I180+K180+M180</f>
        <v>1869.9</v>
      </c>
      <c r="P180" s="121"/>
    </row>
    <row r="181" spans="1:16" s="57" customFormat="1" ht="19.5" customHeight="1">
      <c r="A181" s="156"/>
      <c r="B181" s="142">
        <v>34</v>
      </c>
      <c r="C181" s="143" t="s">
        <v>236</v>
      </c>
      <c r="D181" s="159" t="s">
        <v>289</v>
      </c>
      <c r="E181" s="158">
        <v>1200.2</v>
      </c>
      <c r="F181" s="158">
        <v>0.2</v>
      </c>
      <c r="G181" s="158">
        <v>0</v>
      </c>
      <c r="H181" s="157">
        <v>100</v>
      </c>
      <c r="I181" s="101">
        <v>0</v>
      </c>
      <c r="J181" s="101">
        <v>350</v>
      </c>
      <c r="K181" s="101">
        <v>0</v>
      </c>
      <c r="L181" s="101">
        <v>750</v>
      </c>
      <c r="M181" s="101">
        <v>0</v>
      </c>
      <c r="N181" s="146">
        <f t="shared" si="37"/>
        <v>1200</v>
      </c>
      <c r="O181" s="146">
        <f t="shared" si="38"/>
        <v>0</v>
      </c>
      <c r="P181" s="124" t="s">
        <v>290</v>
      </c>
    </row>
    <row r="182" spans="1:16" s="57" customFormat="1" ht="22.5">
      <c r="A182" s="156"/>
      <c r="B182" s="142">
        <v>56</v>
      </c>
      <c r="C182" s="143" t="s">
        <v>79</v>
      </c>
      <c r="D182" s="159" t="s">
        <v>106</v>
      </c>
      <c r="E182" s="503" t="s">
        <v>9</v>
      </c>
      <c r="F182" s="504"/>
      <c r="G182" s="158">
        <v>235</v>
      </c>
      <c r="H182" s="157">
        <v>200</v>
      </c>
      <c r="I182" s="101">
        <v>0</v>
      </c>
      <c r="J182" s="101">
        <v>200</v>
      </c>
      <c r="K182" s="101">
        <v>0</v>
      </c>
      <c r="L182" s="101">
        <v>200</v>
      </c>
      <c r="M182" s="101">
        <v>0</v>
      </c>
      <c r="N182" s="146">
        <f t="shared" si="37"/>
        <v>835</v>
      </c>
      <c r="O182" s="146">
        <f t="shared" si="38"/>
        <v>235</v>
      </c>
      <c r="P182" s="256" t="s">
        <v>409</v>
      </c>
    </row>
    <row r="183" spans="1:16" s="57" customFormat="1" ht="15" customHeight="1">
      <c r="A183" s="156"/>
      <c r="B183" s="142">
        <v>49</v>
      </c>
      <c r="C183" s="143" t="s">
        <v>249</v>
      </c>
      <c r="D183" s="159" t="s">
        <v>250</v>
      </c>
      <c r="E183" s="158">
        <v>1750</v>
      </c>
      <c r="F183" s="158">
        <v>0</v>
      </c>
      <c r="G183" s="158">
        <v>600</v>
      </c>
      <c r="H183" s="157">
        <v>350</v>
      </c>
      <c r="I183" s="101">
        <v>300</v>
      </c>
      <c r="J183" s="101">
        <v>300</v>
      </c>
      <c r="K183" s="101">
        <v>300</v>
      </c>
      <c r="L183" s="101">
        <v>500</v>
      </c>
      <c r="M183" s="101">
        <v>0</v>
      </c>
      <c r="N183" s="146">
        <f t="shared" si="37"/>
        <v>1750</v>
      </c>
      <c r="O183" s="146">
        <f t="shared" si="38"/>
        <v>1200</v>
      </c>
      <c r="P183" s="121"/>
    </row>
    <row r="184" spans="1:16" s="57" customFormat="1" ht="15" customHeight="1">
      <c r="A184" s="156"/>
      <c r="B184" s="142">
        <v>51</v>
      </c>
      <c r="C184" s="143" t="s">
        <v>82</v>
      </c>
      <c r="D184" s="159" t="s">
        <v>248</v>
      </c>
      <c r="E184" s="158">
        <v>400</v>
      </c>
      <c r="F184" s="158">
        <v>0</v>
      </c>
      <c r="G184" s="158">
        <v>100</v>
      </c>
      <c r="H184" s="157">
        <v>300</v>
      </c>
      <c r="I184" s="101">
        <v>0</v>
      </c>
      <c r="J184" s="101">
        <v>0</v>
      </c>
      <c r="K184" s="101">
        <v>300</v>
      </c>
      <c r="L184" s="101">
        <v>0</v>
      </c>
      <c r="M184" s="101">
        <v>0</v>
      </c>
      <c r="N184" s="146">
        <f t="shared" si="37"/>
        <v>400</v>
      </c>
      <c r="O184" s="146">
        <f t="shared" si="38"/>
        <v>400</v>
      </c>
      <c r="P184" s="121"/>
    </row>
    <row r="185" spans="1:16" s="57" customFormat="1" ht="22.5">
      <c r="A185" s="156"/>
      <c r="B185" s="142">
        <v>41</v>
      </c>
      <c r="C185" s="143" t="s">
        <v>238</v>
      </c>
      <c r="D185" s="159" t="s">
        <v>291</v>
      </c>
      <c r="E185" s="158">
        <v>2490</v>
      </c>
      <c r="F185" s="158">
        <v>0</v>
      </c>
      <c r="G185" s="158">
        <v>30</v>
      </c>
      <c r="H185" s="157">
        <v>0</v>
      </c>
      <c r="I185" s="101">
        <v>0</v>
      </c>
      <c r="J185" s="101">
        <v>60</v>
      </c>
      <c r="K185" s="101">
        <v>0</v>
      </c>
      <c r="L185" s="101">
        <v>500</v>
      </c>
      <c r="M185" s="101">
        <v>0</v>
      </c>
      <c r="N185" s="146">
        <f t="shared" si="37"/>
        <v>590</v>
      </c>
      <c r="O185" s="146">
        <f t="shared" si="38"/>
        <v>30</v>
      </c>
      <c r="P185" s="124"/>
    </row>
    <row r="186" spans="1:16" s="57" customFormat="1" ht="22.5">
      <c r="A186" s="156"/>
      <c r="B186" s="142">
        <v>30</v>
      </c>
      <c r="C186" s="143" t="s">
        <v>293</v>
      </c>
      <c r="D186" s="159" t="s">
        <v>294</v>
      </c>
      <c r="E186" s="158">
        <v>5000</v>
      </c>
      <c r="F186" s="158">
        <v>0</v>
      </c>
      <c r="G186" s="158">
        <v>500</v>
      </c>
      <c r="H186" s="157">
        <v>2500</v>
      </c>
      <c r="I186" s="101">
        <v>1000</v>
      </c>
      <c r="J186" s="101">
        <v>2000</v>
      </c>
      <c r="K186" s="101">
        <v>2500</v>
      </c>
      <c r="L186" s="101">
        <v>0</v>
      </c>
      <c r="M186" s="101">
        <v>0</v>
      </c>
      <c r="N186" s="146">
        <f t="shared" si="37"/>
        <v>5000</v>
      </c>
      <c r="O186" s="146">
        <f t="shared" si="38"/>
        <v>4000</v>
      </c>
      <c r="P186" s="224"/>
    </row>
    <row r="187" spans="1:16" s="57" customFormat="1" ht="15" customHeight="1">
      <c r="A187" s="156"/>
      <c r="B187" s="142">
        <v>64</v>
      </c>
      <c r="C187" s="143" t="s">
        <v>269</v>
      </c>
      <c r="D187" s="159" t="s">
        <v>295</v>
      </c>
      <c r="E187" s="158">
        <v>16845</v>
      </c>
      <c r="F187" s="158">
        <v>0</v>
      </c>
      <c r="G187" s="158">
        <v>45</v>
      </c>
      <c r="H187" s="157">
        <v>400</v>
      </c>
      <c r="I187" s="101">
        <v>400</v>
      </c>
      <c r="J187" s="101">
        <v>8200</v>
      </c>
      <c r="K187" s="101">
        <v>500</v>
      </c>
      <c r="L187" s="101">
        <v>8200</v>
      </c>
      <c r="M187" s="101">
        <v>450</v>
      </c>
      <c r="N187" s="146">
        <f t="shared" si="37"/>
        <v>16845</v>
      </c>
      <c r="O187" s="146">
        <f t="shared" si="38"/>
        <v>1395</v>
      </c>
      <c r="P187" s="124"/>
    </row>
    <row r="188" spans="1:16" s="57" customFormat="1" ht="19.5">
      <c r="A188" s="353"/>
      <c r="B188" s="142">
        <v>83</v>
      </c>
      <c r="C188" s="142" t="s">
        <v>219</v>
      </c>
      <c r="D188" s="144" t="s">
        <v>220</v>
      </c>
      <c r="E188" s="499" t="s">
        <v>9</v>
      </c>
      <c r="F188" s="500"/>
      <c r="G188" s="199">
        <v>40</v>
      </c>
      <c r="H188" s="101">
        <v>500</v>
      </c>
      <c r="I188" s="101">
        <v>0</v>
      </c>
      <c r="J188" s="101">
        <v>640</v>
      </c>
      <c r="K188" s="101">
        <v>0</v>
      </c>
      <c r="L188" s="101">
        <v>740</v>
      </c>
      <c r="M188" s="101">
        <v>0</v>
      </c>
      <c r="N188" s="146">
        <f>G188+H188+J188+L188</f>
        <v>1920</v>
      </c>
      <c r="O188" s="146">
        <f>G188+I188+K188+M188</f>
        <v>40</v>
      </c>
      <c r="P188" s="109" t="s">
        <v>39</v>
      </c>
    </row>
    <row r="189" spans="1:16" s="57" customFormat="1" ht="19.5">
      <c r="A189" s="156"/>
      <c r="B189" s="142">
        <v>90</v>
      </c>
      <c r="C189" s="142" t="s">
        <v>128</v>
      </c>
      <c r="D189" s="144" t="s">
        <v>221</v>
      </c>
      <c r="E189" s="354" t="s">
        <v>9</v>
      </c>
      <c r="F189" s="354"/>
      <c r="G189" s="199">
        <v>765</v>
      </c>
      <c r="H189" s="101">
        <v>1350</v>
      </c>
      <c r="I189" s="101">
        <v>0</v>
      </c>
      <c r="J189" s="101">
        <v>950</v>
      </c>
      <c r="K189" s="101">
        <v>0</v>
      </c>
      <c r="L189" s="101">
        <v>1850</v>
      </c>
      <c r="M189" s="101">
        <v>0</v>
      </c>
      <c r="N189" s="146">
        <f>G189+H189+J189+L189</f>
        <v>4915</v>
      </c>
      <c r="O189" s="146">
        <f>G189+I189+K189+M189</f>
        <v>765</v>
      </c>
      <c r="P189" s="355" t="s">
        <v>66</v>
      </c>
    </row>
    <row r="190" spans="1:16" s="57" customFormat="1" ht="22.5">
      <c r="A190" s="69"/>
      <c r="B190" s="148">
        <v>58</v>
      </c>
      <c r="C190" s="148" t="s">
        <v>296</v>
      </c>
      <c r="D190" s="150" t="s">
        <v>297</v>
      </c>
      <c r="E190" s="519" t="s">
        <v>9</v>
      </c>
      <c r="F190" s="520"/>
      <c r="G190" s="200">
        <v>0</v>
      </c>
      <c r="H190" s="153">
        <v>0</v>
      </c>
      <c r="I190" s="153">
        <v>0</v>
      </c>
      <c r="J190" s="153">
        <v>610</v>
      </c>
      <c r="K190" s="153">
        <v>0</v>
      </c>
      <c r="L190" s="153">
        <v>1300</v>
      </c>
      <c r="M190" s="153">
        <v>0</v>
      </c>
      <c r="N190" s="152">
        <f>G190+H190+J190+L190</f>
        <v>1910</v>
      </c>
      <c r="O190" s="152">
        <f>G190+I190+K190+M190</f>
        <v>0</v>
      </c>
      <c r="P190" s="102" t="s">
        <v>66</v>
      </c>
    </row>
    <row r="191" spans="1:16" s="99" customFormat="1" ht="39">
      <c r="A191" s="86">
        <v>49</v>
      </c>
      <c r="B191" s="455">
        <v>40</v>
      </c>
      <c r="C191" s="53" t="s">
        <v>251</v>
      </c>
      <c r="D191" s="96" t="s">
        <v>118</v>
      </c>
      <c r="E191" s="54">
        <v>7000</v>
      </c>
      <c r="F191" s="54">
        <v>0</v>
      </c>
      <c r="G191" s="203">
        <v>1000</v>
      </c>
      <c r="H191" s="55">
        <v>3000</v>
      </c>
      <c r="I191" s="55">
        <v>2000</v>
      </c>
      <c r="J191" s="55">
        <v>2500</v>
      </c>
      <c r="K191" s="55">
        <v>2000</v>
      </c>
      <c r="L191" s="55">
        <v>500</v>
      </c>
      <c r="M191" s="55">
        <v>500</v>
      </c>
      <c r="N191" s="54">
        <f>G191+H191+J191+L191</f>
        <v>7000</v>
      </c>
      <c r="O191" s="54">
        <f>G191+I191+K191+M191</f>
        <v>5500</v>
      </c>
      <c r="P191" s="98" t="s">
        <v>318</v>
      </c>
    </row>
    <row r="192" spans="1:16" s="412" customFormat="1" ht="19.5" customHeight="1">
      <c r="A192" s="486"/>
      <c r="B192" s="487"/>
      <c r="C192" s="487"/>
      <c r="D192" s="490" t="s">
        <v>186</v>
      </c>
      <c r="E192" s="491"/>
      <c r="F192" s="363"/>
      <c r="G192" s="363"/>
      <c r="H192" s="364"/>
      <c r="I192" s="365"/>
      <c r="J192" s="366"/>
      <c r="K192" s="317"/>
      <c r="L192" s="263"/>
      <c r="M192" s="263"/>
      <c r="N192" s="262"/>
      <c r="O192" s="283"/>
      <c r="P192" s="287"/>
    </row>
    <row r="193" spans="1:16" s="57" customFormat="1" ht="68.25">
      <c r="A193" s="86">
        <v>50</v>
      </c>
      <c r="B193" s="52">
        <v>65</v>
      </c>
      <c r="C193" s="53" t="s">
        <v>64</v>
      </c>
      <c r="D193" s="51" t="s">
        <v>374</v>
      </c>
      <c r="E193" s="54">
        <f>F193+N193+1000</f>
        <v>5906</v>
      </c>
      <c r="F193" s="54">
        <v>806</v>
      </c>
      <c r="G193" s="203">
        <v>1100</v>
      </c>
      <c r="H193" s="55">
        <v>1000</v>
      </c>
      <c r="I193" s="55">
        <v>500</v>
      </c>
      <c r="J193" s="55">
        <v>1000</v>
      </c>
      <c r="K193" s="55">
        <v>500</v>
      </c>
      <c r="L193" s="55">
        <v>1000</v>
      </c>
      <c r="M193" s="55">
        <v>500</v>
      </c>
      <c r="N193" s="54">
        <f>G193+H193+J193+L193</f>
        <v>4100</v>
      </c>
      <c r="O193" s="54">
        <f>G193+I193+K193+M193</f>
        <v>2600</v>
      </c>
      <c r="P193" s="56" t="s">
        <v>420</v>
      </c>
    </row>
    <row r="194" spans="1:16" s="412" customFormat="1" ht="30" customHeight="1">
      <c r="A194" s="462"/>
      <c r="B194" s="463"/>
      <c r="C194" s="463"/>
      <c r="D194" s="465" t="s">
        <v>403</v>
      </c>
      <c r="E194" s="480"/>
      <c r="F194" s="481"/>
      <c r="G194" s="481"/>
      <c r="H194" s="284"/>
      <c r="I194" s="285"/>
      <c r="J194" s="286"/>
      <c r="K194" s="285"/>
      <c r="L194" s="284"/>
      <c r="M194" s="284"/>
      <c r="N194" s="283"/>
      <c r="O194" s="283"/>
      <c r="P194" s="287"/>
    </row>
    <row r="195" spans="1:16" s="57" customFormat="1" ht="24">
      <c r="A195" s="86" t="s">
        <v>421</v>
      </c>
      <c r="B195" s="52">
        <v>67</v>
      </c>
      <c r="C195" s="53" t="s">
        <v>298</v>
      </c>
      <c r="D195" s="51" t="s">
        <v>207</v>
      </c>
      <c r="E195" s="260">
        <v>3590</v>
      </c>
      <c r="F195" s="54">
        <v>0</v>
      </c>
      <c r="G195" s="203">
        <v>290</v>
      </c>
      <c r="H195" s="55">
        <v>800</v>
      </c>
      <c r="I195" s="55">
        <v>0</v>
      </c>
      <c r="J195" s="55">
        <v>2500</v>
      </c>
      <c r="K195" s="55">
        <v>0</v>
      </c>
      <c r="L195" s="55">
        <v>0</v>
      </c>
      <c r="M195" s="55">
        <v>0</v>
      </c>
      <c r="N195" s="71">
        <f>G195+H195+J195+L195</f>
        <v>3590</v>
      </c>
      <c r="O195" s="71">
        <f>G195+I195+K195+M195</f>
        <v>290</v>
      </c>
      <c r="P195" s="56" t="s">
        <v>292</v>
      </c>
    </row>
    <row r="196" spans="1:16" s="57" customFormat="1" ht="29.25">
      <c r="A196" s="376">
        <v>52</v>
      </c>
      <c r="B196" s="69">
        <v>80</v>
      </c>
      <c r="C196" s="100" t="s">
        <v>328</v>
      </c>
      <c r="D196" s="368" t="s">
        <v>24</v>
      </c>
      <c r="E196" s="71">
        <v>17000</v>
      </c>
      <c r="F196" s="71">
        <v>0</v>
      </c>
      <c r="G196" s="253">
        <v>0</v>
      </c>
      <c r="H196" s="72">
        <v>0</v>
      </c>
      <c r="I196" s="72">
        <v>0</v>
      </c>
      <c r="J196" s="72">
        <v>0</v>
      </c>
      <c r="K196" s="72">
        <v>0</v>
      </c>
      <c r="L196" s="72">
        <v>0</v>
      </c>
      <c r="M196" s="72">
        <v>0</v>
      </c>
      <c r="N196" s="71">
        <f>G196+H196+J196+L196</f>
        <v>0</v>
      </c>
      <c r="O196" s="71">
        <f>G196+I196+K196+M196</f>
        <v>0</v>
      </c>
      <c r="P196" s="73" t="s">
        <v>371</v>
      </c>
    </row>
    <row r="197" spans="1:16" s="57" customFormat="1" ht="58.5">
      <c r="A197" s="86">
        <v>53</v>
      </c>
      <c r="B197" s="52">
        <v>73</v>
      </c>
      <c r="C197" s="53" t="s">
        <v>299</v>
      </c>
      <c r="D197" s="91" t="s">
        <v>38</v>
      </c>
      <c r="E197" s="93" t="s">
        <v>9</v>
      </c>
      <c r="F197" s="93"/>
      <c r="G197" s="203">
        <v>200</v>
      </c>
      <c r="H197" s="55">
        <v>400</v>
      </c>
      <c r="I197" s="55">
        <v>0</v>
      </c>
      <c r="J197" s="55">
        <v>200</v>
      </c>
      <c r="K197" s="55">
        <v>0</v>
      </c>
      <c r="L197" s="55">
        <v>200</v>
      </c>
      <c r="M197" s="55">
        <v>0</v>
      </c>
      <c r="N197" s="54">
        <f t="shared" si="37"/>
        <v>1000</v>
      </c>
      <c r="O197" s="54">
        <f t="shared" si="38"/>
        <v>200</v>
      </c>
      <c r="P197" s="98" t="s">
        <v>311</v>
      </c>
    </row>
    <row r="198" spans="1:16" s="60" customFormat="1" ht="19.5" customHeight="1">
      <c r="A198" s="55">
        <v>54</v>
      </c>
      <c r="B198" s="52">
        <v>39</v>
      </c>
      <c r="C198" s="53" t="s">
        <v>63</v>
      </c>
      <c r="D198" s="84" t="s">
        <v>62</v>
      </c>
      <c r="E198" s="54">
        <v>1338</v>
      </c>
      <c r="F198" s="54">
        <v>238</v>
      </c>
      <c r="G198" s="203">
        <v>200</v>
      </c>
      <c r="H198" s="55">
        <v>200</v>
      </c>
      <c r="I198" s="55">
        <v>200</v>
      </c>
      <c r="J198" s="55">
        <v>300</v>
      </c>
      <c r="K198" s="55">
        <v>100</v>
      </c>
      <c r="L198" s="55">
        <v>400</v>
      </c>
      <c r="M198" s="55">
        <v>100</v>
      </c>
      <c r="N198" s="54">
        <f t="shared" si="37"/>
        <v>1100</v>
      </c>
      <c r="O198" s="54">
        <f t="shared" si="38"/>
        <v>600</v>
      </c>
      <c r="P198" s="98"/>
    </row>
    <row r="199" spans="1:16" s="60" customFormat="1" ht="19.5" customHeight="1">
      <c r="A199" s="86">
        <v>55</v>
      </c>
      <c r="B199" s="52">
        <v>54</v>
      </c>
      <c r="C199" s="53" t="s">
        <v>252</v>
      </c>
      <c r="D199" s="91" t="s">
        <v>19</v>
      </c>
      <c r="E199" s="93" t="s">
        <v>9</v>
      </c>
      <c r="F199" s="93"/>
      <c r="G199" s="203">
        <f>552.5+21.5</f>
        <v>574</v>
      </c>
      <c r="H199" s="55">
        <v>500</v>
      </c>
      <c r="I199" s="55">
        <v>200</v>
      </c>
      <c r="J199" s="55">
        <v>500</v>
      </c>
      <c r="K199" s="55">
        <v>200</v>
      </c>
      <c r="L199" s="55">
        <v>500</v>
      </c>
      <c r="M199" s="55">
        <v>200</v>
      </c>
      <c r="N199" s="54">
        <f t="shared" si="37"/>
        <v>2074</v>
      </c>
      <c r="O199" s="54">
        <f t="shared" si="38"/>
        <v>1174</v>
      </c>
      <c r="P199" s="56" t="s">
        <v>10</v>
      </c>
    </row>
    <row r="200" spans="1:16" s="60" customFormat="1" ht="19.5" customHeight="1">
      <c r="A200" s="86">
        <v>56</v>
      </c>
      <c r="B200" s="52">
        <v>49</v>
      </c>
      <c r="C200" s="53" t="s">
        <v>300</v>
      </c>
      <c r="D200" s="91" t="s">
        <v>56</v>
      </c>
      <c r="E200" s="54">
        <v>790.5</v>
      </c>
      <c r="F200" s="54">
        <v>330.5</v>
      </c>
      <c r="G200" s="203">
        <v>50</v>
      </c>
      <c r="H200" s="55">
        <v>150</v>
      </c>
      <c r="I200" s="55">
        <v>0</v>
      </c>
      <c r="J200" s="55">
        <v>100</v>
      </c>
      <c r="K200" s="55">
        <v>0</v>
      </c>
      <c r="L200" s="55">
        <v>60</v>
      </c>
      <c r="M200" s="55">
        <v>0</v>
      </c>
      <c r="N200" s="54">
        <f t="shared" si="37"/>
        <v>360</v>
      </c>
      <c r="O200" s="54">
        <f t="shared" si="38"/>
        <v>50</v>
      </c>
      <c r="P200" s="98" t="s">
        <v>312</v>
      </c>
    </row>
    <row r="201" spans="1:16" s="60" customFormat="1" ht="19.5" customHeight="1" thickBot="1">
      <c r="A201" s="103">
        <v>57</v>
      </c>
      <c r="B201" s="64">
        <v>44</v>
      </c>
      <c r="C201" s="61" t="s">
        <v>65</v>
      </c>
      <c r="D201" s="91" t="s">
        <v>55</v>
      </c>
      <c r="E201" s="93" t="s">
        <v>18</v>
      </c>
      <c r="F201" s="93"/>
      <c r="G201" s="203">
        <v>1546</v>
      </c>
      <c r="H201" s="55">
        <v>1340</v>
      </c>
      <c r="I201" s="55">
        <v>1000</v>
      </c>
      <c r="J201" s="55">
        <v>1340</v>
      </c>
      <c r="K201" s="55">
        <v>1000</v>
      </c>
      <c r="L201" s="55">
        <v>1350</v>
      </c>
      <c r="M201" s="55">
        <v>1000</v>
      </c>
      <c r="N201" s="54">
        <f t="shared" si="37"/>
        <v>5576</v>
      </c>
      <c r="O201" s="54">
        <f t="shared" si="38"/>
        <v>4546</v>
      </c>
      <c r="P201" s="56" t="s">
        <v>10</v>
      </c>
    </row>
    <row r="202" spans="1:16" ht="33" thickBot="1" thickTop="1">
      <c r="A202" s="509">
        <v>921</v>
      </c>
      <c r="B202" s="497"/>
      <c r="C202" s="498"/>
      <c r="D202" s="80" t="s">
        <v>20</v>
      </c>
      <c r="E202" s="178">
        <f aca="true" t="shared" si="40" ref="E202:O202">E204+E214</f>
        <v>52869.2</v>
      </c>
      <c r="F202" s="178">
        <f t="shared" si="40"/>
        <v>11857.2</v>
      </c>
      <c r="G202" s="178">
        <f t="shared" si="40"/>
        <v>4797</v>
      </c>
      <c r="H202" s="401">
        <f t="shared" si="40"/>
        <v>12482</v>
      </c>
      <c r="I202" s="401">
        <f t="shared" si="40"/>
        <v>7001</v>
      </c>
      <c r="J202" s="401">
        <f t="shared" si="40"/>
        <v>13749</v>
      </c>
      <c r="K202" s="401">
        <f t="shared" si="40"/>
        <v>12300</v>
      </c>
      <c r="L202" s="401">
        <f t="shared" si="40"/>
        <v>14333.7</v>
      </c>
      <c r="M202" s="401">
        <f t="shared" si="40"/>
        <v>12300</v>
      </c>
      <c r="N202" s="178">
        <f t="shared" si="40"/>
        <v>45361.7</v>
      </c>
      <c r="O202" s="350">
        <f t="shared" si="40"/>
        <v>36398</v>
      </c>
      <c r="P202" s="416"/>
    </row>
    <row r="203" spans="1:16" s="412" customFormat="1" ht="19.5" customHeight="1" thickTop="1">
      <c r="A203" s="486"/>
      <c r="B203" s="487"/>
      <c r="C203" s="487"/>
      <c r="D203" s="488" t="s">
        <v>190</v>
      </c>
      <c r="E203" s="489"/>
      <c r="F203" s="316"/>
      <c r="G203" s="316"/>
      <c r="H203" s="263"/>
      <c r="I203" s="317"/>
      <c r="J203" s="318"/>
      <c r="K203" s="317"/>
      <c r="L203" s="263"/>
      <c r="M203" s="263"/>
      <c r="N203" s="262"/>
      <c r="O203" s="283"/>
      <c r="P203" s="437"/>
    </row>
    <row r="204" spans="1:16" s="87" customFormat="1" ht="78">
      <c r="A204" s="59">
        <v>58</v>
      </c>
      <c r="B204" s="111"/>
      <c r="C204" s="105" t="s">
        <v>253</v>
      </c>
      <c r="D204" s="369" t="s">
        <v>352</v>
      </c>
      <c r="E204" s="112">
        <f aca="true" t="shared" si="41" ref="E204:O204">SUM(E205:E212)</f>
        <v>48869.2</v>
      </c>
      <c r="F204" s="112">
        <f t="shared" si="41"/>
        <v>11857.2</v>
      </c>
      <c r="G204" s="112">
        <f t="shared" si="41"/>
        <v>2797</v>
      </c>
      <c r="H204" s="112">
        <f t="shared" si="41"/>
        <v>10482</v>
      </c>
      <c r="I204" s="112">
        <f t="shared" si="41"/>
        <v>6900</v>
      </c>
      <c r="J204" s="112">
        <f t="shared" si="41"/>
        <v>13749</v>
      </c>
      <c r="K204" s="112">
        <f t="shared" si="41"/>
        <v>12300</v>
      </c>
      <c r="L204" s="112">
        <f t="shared" si="41"/>
        <v>14333.7</v>
      </c>
      <c r="M204" s="112">
        <f t="shared" si="41"/>
        <v>12300</v>
      </c>
      <c r="N204" s="112">
        <f t="shared" si="41"/>
        <v>41361.7</v>
      </c>
      <c r="O204" s="112">
        <f t="shared" si="41"/>
        <v>34297</v>
      </c>
      <c r="P204" s="123" t="s">
        <v>395</v>
      </c>
    </row>
    <row r="205" spans="1:16" s="57" customFormat="1" ht="19.5" customHeight="1">
      <c r="A205" s="141"/>
      <c r="B205" s="142">
        <v>72</v>
      </c>
      <c r="C205" s="248" t="s">
        <v>46</v>
      </c>
      <c r="D205" s="144" t="s">
        <v>109</v>
      </c>
      <c r="E205" s="155">
        <v>1515.9</v>
      </c>
      <c r="F205" s="155">
        <v>315.9</v>
      </c>
      <c r="G205" s="199">
        <v>300</v>
      </c>
      <c r="H205" s="101">
        <v>400</v>
      </c>
      <c r="I205" s="101">
        <v>300</v>
      </c>
      <c r="J205" s="101">
        <v>500</v>
      </c>
      <c r="K205" s="101">
        <v>300</v>
      </c>
      <c r="L205" s="101">
        <v>0</v>
      </c>
      <c r="M205" s="101">
        <v>300</v>
      </c>
      <c r="N205" s="146">
        <f aca="true" t="shared" si="42" ref="N205:N214">G205+H205+J205+L205</f>
        <v>1200</v>
      </c>
      <c r="O205" s="146">
        <f aca="true" t="shared" si="43" ref="O205:O210">G205+I205+K205+M205</f>
        <v>1200</v>
      </c>
      <c r="P205" s="121"/>
    </row>
    <row r="206" spans="1:16" s="57" customFormat="1" ht="33.75">
      <c r="A206" s="141"/>
      <c r="B206" s="461" t="s">
        <v>430</v>
      </c>
      <c r="C206" s="248" t="s">
        <v>321</v>
      </c>
      <c r="D206" s="144" t="s">
        <v>160</v>
      </c>
      <c r="E206" s="199">
        <f>F206+G206+H206</f>
        <v>13751.1</v>
      </c>
      <c r="F206" s="199">
        <v>10153.1</v>
      </c>
      <c r="G206" s="199">
        <f>1100+40</f>
        <v>1140</v>
      </c>
      <c r="H206" s="145">
        <f>500+1458+500</f>
        <v>2458</v>
      </c>
      <c r="I206" s="101">
        <v>1000</v>
      </c>
      <c r="J206" s="101">
        <v>0</v>
      </c>
      <c r="K206" s="101">
        <v>0</v>
      </c>
      <c r="L206" s="101">
        <v>0</v>
      </c>
      <c r="M206" s="101">
        <v>0</v>
      </c>
      <c r="N206" s="146">
        <f>G206+H206+J206+L206</f>
        <v>3598</v>
      </c>
      <c r="O206" s="146">
        <f>G206+I206+K206+M206</f>
        <v>2140</v>
      </c>
      <c r="P206" s="137"/>
    </row>
    <row r="207" spans="1:27" s="169" customFormat="1" ht="48.75">
      <c r="A207" s="338"/>
      <c r="B207" s="370">
        <v>79</v>
      </c>
      <c r="C207" s="375" t="s">
        <v>49</v>
      </c>
      <c r="D207" s="371" t="s">
        <v>254</v>
      </c>
      <c r="E207" s="194">
        <v>30003.2</v>
      </c>
      <c r="F207" s="194">
        <v>3.2</v>
      </c>
      <c r="G207" s="194">
        <v>1000</v>
      </c>
      <c r="H207" s="372">
        <v>5000</v>
      </c>
      <c r="I207" s="372">
        <v>5000</v>
      </c>
      <c r="J207" s="372">
        <v>12000</v>
      </c>
      <c r="K207" s="372">
        <v>12000</v>
      </c>
      <c r="L207" s="372">
        <v>12000</v>
      </c>
      <c r="M207" s="372">
        <v>12000</v>
      </c>
      <c r="N207" s="146">
        <f>G207+H207+J207+L207</f>
        <v>30000</v>
      </c>
      <c r="O207" s="194">
        <f>G207+I207+K207+M207</f>
        <v>30000</v>
      </c>
      <c r="P207" s="405" t="s">
        <v>396</v>
      </c>
      <c r="Z207" s="373"/>
      <c r="AA207" s="373"/>
    </row>
    <row r="208" spans="1:16" s="57" customFormat="1" ht="19.5" customHeight="1">
      <c r="A208" s="141"/>
      <c r="B208" s="142">
        <v>71</v>
      </c>
      <c r="C208" s="248" t="s">
        <v>108</v>
      </c>
      <c r="D208" s="144" t="s">
        <v>355</v>
      </c>
      <c r="E208" s="505" t="s">
        <v>9</v>
      </c>
      <c r="F208" s="506"/>
      <c r="G208" s="199">
        <v>357</v>
      </c>
      <c r="H208" s="101">
        <v>425</v>
      </c>
      <c r="I208" s="101">
        <v>0</v>
      </c>
      <c r="J208" s="101">
        <v>450</v>
      </c>
      <c r="K208" s="101">
        <v>0</v>
      </c>
      <c r="L208" s="101">
        <v>350</v>
      </c>
      <c r="M208" s="101">
        <v>0</v>
      </c>
      <c r="N208" s="146">
        <f t="shared" si="42"/>
        <v>1582</v>
      </c>
      <c r="O208" s="146">
        <f t="shared" si="43"/>
        <v>357</v>
      </c>
      <c r="P208" s="124"/>
    </row>
    <row r="209" spans="1:16" s="57" customFormat="1" ht="22.5">
      <c r="A209" s="141"/>
      <c r="B209" s="142">
        <v>59</v>
      </c>
      <c r="C209" s="248" t="s">
        <v>107</v>
      </c>
      <c r="D209" s="144" t="s">
        <v>322</v>
      </c>
      <c r="E209" s="505" t="s">
        <v>9</v>
      </c>
      <c r="F209" s="507"/>
      <c r="G209" s="199">
        <v>0</v>
      </c>
      <c r="H209" s="101">
        <v>50</v>
      </c>
      <c r="I209" s="101">
        <v>0</v>
      </c>
      <c r="J209" s="101">
        <v>50</v>
      </c>
      <c r="K209" s="101">
        <v>0</v>
      </c>
      <c r="L209" s="101">
        <v>1983.7</v>
      </c>
      <c r="M209" s="101">
        <v>0</v>
      </c>
      <c r="N209" s="146">
        <f t="shared" si="42"/>
        <v>2083.7</v>
      </c>
      <c r="O209" s="146">
        <f t="shared" si="43"/>
        <v>0</v>
      </c>
      <c r="P209" s="124"/>
    </row>
    <row r="210" spans="1:16" s="57" customFormat="1" ht="19.5" customHeight="1">
      <c r="A210" s="141"/>
      <c r="B210" s="148">
        <v>67</v>
      </c>
      <c r="C210" s="249" t="s">
        <v>329</v>
      </c>
      <c r="D210" s="150" t="s">
        <v>110</v>
      </c>
      <c r="E210" s="200">
        <v>2339</v>
      </c>
      <c r="F210" s="200">
        <v>1385</v>
      </c>
      <c r="G210" s="200">
        <v>0</v>
      </c>
      <c r="H210" s="153">
        <v>400</v>
      </c>
      <c r="I210" s="153">
        <v>0</v>
      </c>
      <c r="J210" s="153">
        <v>554</v>
      </c>
      <c r="K210" s="153">
        <v>0</v>
      </c>
      <c r="L210" s="153">
        <v>0</v>
      </c>
      <c r="M210" s="153">
        <v>0</v>
      </c>
      <c r="N210" s="152">
        <f t="shared" si="42"/>
        <v>954</v>
      </c>
      <c r="O210" s="152">
        <f t="shared" si="43"/>
        <v>0</v>
      </c>
      <c r="P210" s="404"/>
    </row>
    <row r="211" spans="1:16" s="57" customFormat="1" ht="22.5">
      <c r="A211" s="141"/>
      <c r="B211" s="52">
        <v>65</v>
      </c>
      <c r="C211" s="53" t="s">
        <v>44</v>
      </c>
      <c r="D211" s="374" t="s">
        <v>71</v>
      </c>
      <c r="E211" s="512" t="s">
        <v>9</v>
      </c>
      <c r="F211" s="512"/>
      <c r="G211" s="327">
        <v>0</v>
      </c>
      <c r="H211" s="125">
        <v>489</v>
      </c>
      <c r="I211" s="125">
        <v>0</v>
      </c>
      <c r="J211" s="125">
        <v>195</v>
      </c>
      <c r="K211" s="125">
        <v>0</v>
      </c>
      <c r="L211" s="125">
        <v>0</v>
      </c>
      <c r="M211" s="125">
        <v>0</v>
      </c>
      <c r="N211" s="327">
        <f t="shared" si="42"/>
        <v>684</v>
      </c>
      <c r="O211" s="327">
        <f>G211+I211+K211+M211</f>
        <v>0</v>
      </c>
      <c r="P211" s="98" t="s">
        <v>397</v>
      </c>
    </row>
    <row r="212" spans="1:27" s="57" customFormat="1" ht="29.25">
      <c r="A212" s="147"/>
      <c r="B212" s="52">
        <v>47</v>
      </c>
      <c r="C212" s="53" t="s">
        <v>323</v>
      </c>
      <c r="D212" s="374" t="s">
        <v>174</v>
      </c>
      <c r="E212" s="327">
        <v>1260</v>
      </c>
      <c r="F212" s="327">
        <v>0</v>
      </c>
      <c r="G212" s="327">
        <v>0</v>
      </c>
      <c r="H212" s="125">
        <v>1260</v>
      </c>
      <c r="I212" s="125">
        <v>600</v>
      </c>
      <c r="J212" s="125">
        <v>0</v>
      </c>
      <c r="K212" s="125">
        <v>0</v>
      </c>
      <c r="L212" s="125">
        <v>0</v>
      </c>
      <c r="M212" s="125">
        <v>0</v>
      </c>
      <c r="N212" s="152">
        <f>G212+H212+J212+L212</f>
        <v>1260</v>
      </c>
      <c r="O212" s="327">
        <f>G212+I212+K212+M212</f>
        <v>600</v>
      </c>
      <c r="P212" s="98" t="s">
        <v>398</v>
      </c>
      <c r="Z212" s="58"/>
      <c r="AA212" s="58"/>
    </row>
    <row r="213" spans="1:16" s="412" customFormat="1" ht="19.5" customHeight="1">
      <c r="A213" s="486"/>
      <c r="B213" s="487"/>
      <c r="C213" s="487"/>
      <c r="D213" s="490" t="s">
        <v>186</v>
      </c>
      <c r="E213" s="491"/>
      <c r="F213" s="363"/>
      <c r="G213" s="363"/>
      <c r="H213" s="364"/>
      <c r="I213" s="365"/>
      <c r="J213" s="318"/>
      <c r="K213" s="317"/>
      <c r="L213" s="263"/>
      <c r="M213" s="263"/>
      <c r="N213" s="262"/>
      <c r="O213" s="262"/>
      <c r="P213" s="287"/>
    </row>
    <row r="214" spans="1:16" s="57" customFormat="1" ht="88.5" thickBot="1">
      <c r="A214" s="427">
        <v>59</v>
      </c>
      <c r="B214" s="64">
        <v>55</v>
      </c>
      <c r="C214" s="428" t="s">
        <v>125</v>
      </c>
      <c r="D214" s="51" t="s">
        <v>119</v>
      </c>
      <c r="E214" s="54">
        <v>4000</v>
      </c>
      <c r="F214" s="54">
        <v>0</v>
      </c>
      <c r="G214" s="54">
        <v>2000</v>
      </c>
      <c r="H214" s="55">
        <v>2000</v>
      </c>
      <c r="I214" s="55">
        <v>101</v>
      </c>
      <c r="J214" s="55">
        <v>0</v>
      </c>
      <c r="K214" s="55">
        <v>0</v>
      </c>
      <c r="L214" s="55">
        <v>0</v>
      </c>
      <c r="M214" s="358">
        <v>0</v>
      </c>
      <c r="N214" s="359">
        <f t="shared" si="42"/>
        <v>4000</v>
      </c>
      <c r="O214" s="360">
        <f>G214+I214+K214+M214</f>
        <v>2101</v>
      </c>
      <c r="P214" s="25" t="s">
        <v>412</v>
      </c>
    </row>
    <row r="215" spans="1:35" s="5" customFormat="1" ht="27.75" customHeight="1" thickBot="1" thickTop="1">
      <c r="A215" s="496">
        <v>926</v>
      </c>
      <c r="B215" s="497"/>
      <c r="C215" s="498"/>
      <c r="D215" s="26" t="s">
        <v>21</v>
      </c>
      <c r="E215" s="81">
        <f>E217+E226+E227+E229</f>
        <v>173270.9</v>
      </c>
      <c r="F215" s="81">
        <f>F217+F226+F227+F229</f>
        <v>22011.399999999998</v>
      </c>
      <c r="G215" s="81">
        <f>G217+G226+G227+G229+G231</f>
        <v>14984.1</v>
      </c>
      <c r="H215" s="81">
        <f aca="true" t="shared" si="44" ref="H215:O215">H217+H226+H227+H229+H231</f>
        <v>24662.4</v>
      </c>
      <c r="I215" s="81">
        <f t="shared" si="44"/>
        <v>11028.1</v>
      </c>
      <c r="J215" s="81">
        <f t="shared" si="44"/>
        <v>64135.3</v>
      </c>
      <c r="K215" s="81">
        <f t="shared" si="44"/>
        <v>8176.7</v>
      </c>
      <c r="L215" s="81">
        <f t="shared" si="44"/>
        <v>58413.5</v>
      </c>
      <c r="M215" s="81">
        <f t="shared" si="44"/>
        <v>5577.1</v>
      </c>
      <c r="N215" s="81">
        <f t="shared" si="44"/>
        <v>162195.3</v>
      </c>
      <c r="O215" s="82">
        <f t="shared" si="44"/>
        <v>39766</v>
      </c>
      <c r="P215" s="436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</row>
    <row r="216" spans="1:16" s="412" customFormat="1" ht="19.5" customHeight="1" thickTop="1">
      <c r="A216" s="486"/>
      <c r="B216" s="487"/>
      <c r="C216" s="487"/>
      <c r="D216" s="488" t="s">
        <v>190</v>
      </c>
      <c r="E216" s="489"/>
      <c r="F216" s="316"/>
      <c r="G216" s="316"/>
      <c r="H216" s="263"/>
      <c r="I216" s="317"/>
      <c r="J216" s="318"/>
      <c r="K216" s="317"/>
      <c r="L216" s="263"/>
      <c r="M216" s="263"/>
      <c r="N216" s="262"/>
      <c r="O216" s="283"/>
      <c r="P216" s="437"/>
    </row>
    <row r="217" spans="1:16" s="87" customFormat="1" ht="78">
      <c r="A217" s="59">
        <v>60</v>
      </c>
      <c r="B217" s="119"/>
      <c r="C217" s="105" t="s">
        <v>209</v>
      </c>
      <c r="D217" s="382" t="s">
        <v>353</v>
      </c>
      <c r="E217" s="183">
        <f>SUM(E218:E225)</f>
        <v>31709.6</v>
      </c>
      <c r="F217" s="183">
        <f aca="true" t="shared" si="45" ref="F217:O217">SUM(F218:F225)</f>
        <v>16999.6</v>
      </c>
      <c r="G217" s="183">
        <f t="shared" si="45"/>
        <v>8410</v>
      </c>
      <c r="H217" s="210">
        <f t="shared" si="45"/>
        <v>6800</v>
      </c>
      <c r="I217" s="210">
        <f t="shared" si="45"/>
        <v>4800</v>
      </c>
      <c r="J217" s="210">
        <f t="shared" si="45"/>
        <v>750</v>
      </c>
      <c r="K217" s="210">
        <f t="shared" si="45"/>
        <v>500</v>
      </c>
      <c r="L217" s="210">
        <f t="shared" si="45"/>
        <v>750</v>
      </c>
      <c r="M217" s="210">
        <f t="shared" si="45"/>
        <v>500</v>
      </c>
      <c r="N217" s="183">
        <f t="shared" si="45"/>
        <v>16710</v>
      </c>
      <c r="O217" s="183">
        <f t="shared" si="45"/>
        <v>14210</v>
      </c>
      <c r="P217" s="117" t="s">
        <v>313</v>
      </c>
    </row>
    <row r="218" spans="1:16" s="57" customFormat="1" ht="19.5" customHeight="1">
      <c r="A218" s="156"/>
      <c r="B218" s="142">
        <v>104</v>
      </c>
      <c r="C218" s="143" t="s">
        <v>46</v>
      </c>
      <c r="D218" s="144" t="s">
        <v>418</v>
      </c>
      <c r="E218" s="146">
        <v>13607.2</v>
      </c>
      <c r="F218" s="101">
        <v>13307.2</v>
      </c>
      <c r="G218" s="146">
        <v>300</v>
      </c>
      <c r="H218" s="101">
        <v>0</v>
      </c>
      <c r="I218" s="101">
        <v>0</v>
      </c>
      <c r="J218" s="101">
        <v>0</v>
      </c>
      <c r="K218" s="101">
        <v>0</v>
      </c>
      <c r="L218" s="101">
        <v>0</v>
      </c>
      <c r="M218" s="101">
        <v>0</v>
      </c>
      <c r="N218" s="146">
        <f aca="true" t="shared" si="46" ref="N218:N225">G218+H218+J218+L218</f>
        <v>300</v>
      </c>
      <c r="O218" s="146">
        <f aca="true" t="shared" si="47" ref="O218:O225">G218+I218+K218+M218</f>
        <v>300</v>
      </c>
      <c r="P218" s="238"/>
    </row>
    <row r="219" spans="1:16" s="57" customFormat="1" ht="22.5">
      <c r="A219" s="324"/>
      <c r="B219" s="142">
        <v>106</v>
      </c>
      <c r="C219" s="142" t="s">
        <v>47</v>
      </c>
      <c r="D219" s="144" t="s">
        <v>222</v>
      </c>
      <c r="E219" s="339">
        <f>F219+G219</f>
        <v>1425.9</v>
      </c>
      <c r="F219" s="339">
        <v>1265.9</v>
      </c>
      <c r="G219" s="146">
        <v>160</v>
      </c>
      <c r="H219" s="101">
        <v>0</v>
      </c>
      <c r="I219" s="101">
        <v>0</v>
      </c>
      <c r="J219" s="101">
        <v>0</v>
      </c>
      <c r="K219" s="101">
        <v>0</v>
      </c>
      <c r="L219" s="101">
        <v>0</v>
      </c>
      <c r="M219" s="101">
        <v>0</v>
      </c>
      <c r="N219" s="146">
        <f>G219+H219+J219+L219</f>
        <v>160</v>
      </c>
      <c r="O219" s="146">
        <f>G219+I219+K219+M219</f>
        <v>160</v>
      </c>
      <c r="P219" s="482" t="s">
        <v>208</v>
      </c>
    </row>
    <row r="220" spans="1:16" s="57" customFormat="1" ht="22.5">
      <c r="A220" s="324"/>
      <c r="B220" s="142">
        <v>106</v>
      </c>
      <c r="C220" s="142" t="s">
        <v>48</v>
      </c>
      <c r="D220" s="144" t="s">
        <v>257</v>
      </c>
      <c r="E220" s="339">
        <f>F220+G220</f>
        <v>1498.4</v>
      </c>
      <c r="F220" s="339">
        <v>1148.4</v>
      </c>
      <c r="G220" s="146">
        <v>350</v>
      </c>
      <c r="H220" s="101">
        <v>0</v>
      </c>
      <c r="I220" s="101">
        <v>0</v>
      </c>
      <c r="J220" s="101">
        <v>0</v>
      </c>
      <c r="K220" s="101">
        <v>0</v>
      </c>
      <c r="L220" s="101">
        <v>0</v>
      </c>
      <c r="M220" s="101">
        <v>0</v>
      </c>
      <c r="N220" s="146">
        <f>G220+H220+J220+L220</f>
        <v>350</v>
      </c>
      <c r="O220" s="146">
        <f>G220+I220+K220+M220</f>
        <v>350</v>
      </c>
      <c r="P220" s="482"/>
    </row>
    <row r="221" spans="1:16" s="57" customFormat="1" ht="22.5">
      <c r="A221" s="324"/>
      <c r="B221" s="142">
        <v>96</v>
      </c>
      <c r="C221" s="142" t="s">
        <v>255</v>
      </c>
      <c r="D221" s="144" t="s">
        <v>417</v>
      </c>
      <c r="E221" s="339">
        <v>1828.1</v>
      </c>
      <c r="F221" s="339">
        <v>28.1</v>
      </c>
      <c r="G221" s="146">
        <v>1800</v>
      </c>
      <c r="H221" s="101">
        <v>0</v>
      </c>
      <c r="I221" s="101">
        <v>0</v>
      </c>
      <c r="J221" s="101">
        <v>0</v>
      </c>
      <c r="K221" s="101">
        <v>0</v>
      </c>
      <c r="L221" s="101">
        <v>0</v>
      </c>
      <c r="M221" s="101">
        <v>0</v>
      </c>
      <c r="N221" s="146">
        <f t="shared" si="46"/>
        <v>1800</v>
      </c>
      <c r="O221" s="146">
        <f t="shared" si="47"/>
        <v>1800</v>
      </c>
      <c r="P221" s="482" t="s">
        <v>208</v>
      </c>
    </row>
    <row r="222" spans="1:16" s="57" customFormat="1" ht="22.5">
      <c r="A222" s="324"/>
      <c r="B222" s="142">
        <v>108</v>
      </c>
      <c r="C222" s="142" t="s">
        <v>256</v>
      </c>
      <c r="D222" s="144" t="s">
        <v>258</v>
      </c>
      <c r="E222" s="339">
        <v>1800</v>
      </c>
      <c r="F222" s="339">
        <v>0</v>
      </c>
      <c r="G222" s="146">
        <v>1800</v>
      </c>
      <c r="H222" s="101">
        <v>0</v>
      </c>
      <c r="I222" s="101">
        <v>0</v>
      </c>
      <c r="J222" s="101">
        <v>0</v>
      </c>
      <c r="K222" s="101">
        <v>0</v>
      </c>
      <c r="L222" s="101">
        <v>0</v>
      </c>
      <c r="M222" s="101">
        <v>0</v>
      </c>
      <c r="N222" s="146">
        <f t="shared" si="46"/>
        <v>1800</v>
      </c>
      <c r="O222" s="146">
        <f t="shared" si="47"/>
        <v>1800</v>
      </c>
      <c r="P222" s="482"/>
    </row>
    <row r="223" spans="1:16" s="115" customFormat="1" ht="15" customHeight="1">
      <c r="A223" s="110"/>
      <c r="B223" s="138">
        <v>82</v>
      </c>
      <c r="C223" s="246" t="s">
        <v>95</v>
      </c>
      <c r="D223" s="139" t="s">
        <v>96</v>
      </c>
      <c r="E223" s="160">
        <f>F223+N223</f>
        <v>7550</v>
      </c>
      <c r="F223" s="160">
        <v>1250</v>
      </c>
      <c r="G223" s="160">
        <v>4000</v>
      </c>
      <c r="H223" s="161">
        <v>2300</v>
      </c>
      <c r="I223" s="161">
        <v>2300</v>
      </c>
      <c r="J223" s="161">
        <v>0</v>
      </c>
      <c r="K223" s="161">
        <v>0</v>
      </c>
      <c r="L223" s="161">
        <v>0</v>
      </c>
      <c r="M223" s="161">
        <v>0</v>
      </c>
      <c r="N223" s="160">
        <f t="shared" si="46"/>
        <v>6300</v>
      </c>
      <c r="O223" s="160">
        <f t="shared" si="47"/>
        <v>6300</v>
      </c>
      <c r="P223" s="109"/>
    </row>
    <row r="224" spans="1:16" s="115" customFormat="1" ht="22.5">
      <c r="A224" s="110"/>
      <c r="B224" s="138">
        <v>44</v>
      </c>
      <c r="C224" s="246" t="s">
        <v>164</v>
      </c>
      <c r="D224" s="139" t="s">
        <v>115</v>
      </c>
      <c r="E224" s="160">
        <v>4000</v>
      </c>
      <c r="F224" s="160">
        <v>0</v>
      </c>
      <c r="G224" s="160">
        <v>0</v>
      </c>
      <c r="H224" s="161">
        <v>4000</v>
      </c>
      <c r="I224" s="161">
        <v>2000</v>
      </c>
      <c r="J224" s="161">
        <v>0</v>
      </c>
      <c r="K224" s="161">
        <v>0</v>
      </c>
      <c r="L224" s="161">
        <v>0</v>
      </c>
      <c r="M224" s="161">
        <v>0</v>
      </c>
      <c r="N224" s="160">
        <f t="shared" si="46"/>
        <v>4000</v>
      </c>
      <c r="O224" s="160">
        <f t="shared" si="47"/>
        <v>2000</v>
      </c>
      <c r="P224" s="406" t="s">
        <v>117</v>
      </c>
    </row>
    <row r="225" spans="1:16" s="115" customFormat="1" ht="22.5">
      <c r="A225" s="100"/>
      <c r="B225" s="162">
        <v>53</v>
      </c>
      <c r="C225" s="247" t="s">
        <v>165</v>
      </c>
      <c r="D225" s="163" t="s">
        <v>116</v>
      </c>
      <c r="E225" s="164" t="s">
        <v>9</v>
      </c>
      <c r="F225" s="164">
        <v>0</v>
      </c>
      <c r="G225" s="164">
        <v>0</v>
      </c>
      <c r="H225" s="165">
        <v>500</v>
      </c>
      <c r="I225" s="165">
        <v>500</v>
      </c>
      <c r="J225" s="165">
        <v>750</v>
      </c>
      <c r="K225" s="165">
        <v>500</v>
      </c>
      <c r="L225" s="165">
        <v>750</v>
      </c>
      <c r="M225" s="165">
        <v>500</v>
      </c>
      <c r="N225" s="164">
        <f t="shared" si="46"/>
        <v>2000</v>
      </c>
      <c r="O225" s="164">
        <f t="shared" si="47"/>
        <v>1500</v>
      </c>
      <c r="P225" s="102" t="s">
        <v>117</v>
      </c>
    </row>
    <row r="226" spans="1:16" s="28" customFormat="1" ht="126.75">
      <c r="A226" s="383">
        <v>61</v>
      </c>
      <c r="B226" s="340">
        <v>80</v>
      </c>
      <c r="C226" s="341" t="s">
        <v>30</v>
      </c>
      <c r="D226" s="342" t="s">
        <v>324</v>
      </c>
      <c r="E226" s="343">
        <f>F226+N226</f>
        <v>53711.3</v>
      </c>
      <c r="F226" s="343">
        <f>459.8+101.2</f>
        <v>561</v>
      </c>
      <c r="G226" s="344">
        <v>1574.1</v>
      </c>
      <c r="H226" s="345">
        <v>9627.4</v>
      </c>
      <c r="I226" s="345">
        <v>3028.1</v>
      </c>
      <c r="J226" s="345">
        <v>24385.3</v>
      </c>
      <c r="K226" s="345">
        <v>7676.7</v>
      </c>
      <c r="L226" s="345">
        <v>17563.5</v>
      </c>
      <c r="M226" s="345">
        <v>5077.1</v>
      </c>
      <c r="N226" s="346">
        <f>G226+H226+J226+L226</f>
        <v>53150.3</v>
      </c>
      <c r="O226" s="346">
        <f>G226+I226+K226+M226</f>
        <v>17356</v>
      </c>
      <c r="P226" s="347" t="s">
        <v>399</v>
      </c>
    </row>
    <row r="227" spans="1:16" s="2" customFormat="1" ht="29.25">
      <c r="A227" s="55">
        <v>62</v>
      </c>
      <c r="B227" s="6">
        <v>61</v>
      </c>
      <c r="C227" s="23" t="s">
        <v>158</v>
      </c>
      <c r="D227" s="51" t="s">
        <v>365</v>
      </c>
      <c r="E227" s="237">
        <v>80100</v>
      </c>
      <c r="F227" s="237">
        <v>0</v>
      </c>
      <c r="G227" s="49">
        <v>3000</v>
      </c>
      <c r="H227" s="45">
        <v>3200</v>
      </c>
      <c r="I227" s="45">
        <v>3200</v>
      </c>
      <c r="J227" s="45">
        <v>33900</v>
      </c>
      <c r="K227" s="45">
        <v>0</v>
      </c>
      <c r="L227" s="45">
        <v>40000</v>
      </c>
      <c r="M227" s="45">
        <v>0</v>
      </c>
      <c r="N227" s="76">
        <f>G227+H227+J227+L227</f>
        <v>80100</v>
      </c>
      <c r="O227" s="76">
        <f>G227+I227+K227+M227</f>
        <v>6200</v>
      </c>
      <c r="P227" s="257" t="s">
        <v>400</v>
      </c>
    </row>
    <row r="228" spans="1:16" s="412" customFormat="1" ht="19.5" customHeight="1">
      <c r="A228" s="486"/>
      <c r="B228" s="487"/>
      <c r="C228" s="487"/>
      <c r="D228" s="490" t="s">
        <v>186</v>
      </c>
      <c r="E228" s="491"/>
      <c r="F228" s="363"/>
      <c r="G228" s="363"/>
      <c r="H228" s="263"/>
      <c r="I228" s="317"/>
      <c r="J228" s="318"/>
      <c r="K228" s="317"/>
      <c r="L228" s="263"/>
      <c r="M228" s="263"/>
      <c r="N228" s="262"/>
      <c r="O228" s="262"/>
      <c r="P228" s="435"/>
    </row>
    <row r="229" spans="1:16" s="57" customFormat="1" ht="48.75" customHeight="1">
      <c r="A229" s="52">
        <v>63</v>
      </c>
      <c r="B229" s="52">
        <v>66</v>
      </c>
      <c r="C229" s="430" t="s">
        <v>49</v>
      </c>
      <c r="D229" s="374" t="s">
        <v>370</v>
      </c>
      <c r="E229" s="327">
        <f>4500+3250</f>
        <v>7750</v>
      </c>
      <c r="F229" s="327">
        <v>4450.8</v>
      </c>
      <c r="G229" s="327">
        <v>0</v>
      </c>
      <c r="H229" s="125">
        <v>35</v>
      </c>
      <c r="I229" s="125">
        <v>0</v>
      </c>
      <c r="J229" s="125">
        <v>100</v>
      </c>
      <c r="K229" s="125">
        <v>0</v>
      </c>
      <c r="L229" s="125">
        <v>100</v>
      </c>
      <c r="M229" s="125">
        <v>0</v>
      </c>
      <c r="N229" s="327">
        <f>G229+H229+J229+L229</f>
        <v>235</v>
      </c>
      <c r="O229" s="327">
        <f>G229+I229+K229+M229</f>
        <v>0</v>
      </c>
      <c r="P229" s="24" t="s">
        <v>419</v>
      </c>
    </row>
    <row r="230" spans="1:16" s="412" customFormat="1" ht="30" customHeight="1">
      <c r="A230" s="462"/>
      <c r="B230" s="463"/>
      <c r="C230" s="463"/>
      <c r="D230" s="465" t="s">
        <v>193</v>
      </c>
      <c r="E230" s="480"/>
      <c r="F230" s="481"/>
      <c r="G230" s="481"/>
      <c r="H230" s="284"/>
      <c r="I230" s="285"/>
      <c r="J230" s="286"/>
      <c r="K230" s="285"/>
      <c r="L230" s="284"/>
      <c r="M230" s="284"/>
      <c r="N230" s="283"/>
      <c r="O230" s="283"/>
      <c r="P230" s="429"/>
    </row>
    <row r="231" spans="1:16" s="2" customFormat="1" ht="48" customHeight="1">
      <c r="A231" s="6">
        <v>64</v>
      </c>
      <c r="B231" s="6">
        <v>65</v>
      </c>
      <c r="C231" s="23" t="s">
        <v>45</v>
      </c>
      <c r="D231" s="15" t="s">
        <v>330</v>
      </c>
      <c r="E231" s="517" t="s">
        <v>9</v>
      </c>
      <c r="F231" s="518"/>
      <c r="G231" s="49">
        <v>2000</v>
      </c>
      <c r="H231" s="16">
        <v>5000</v>
      </c>
      <c r="I231" s="16">
        <v>0</v>
      </c>
      <c r="J231" s="16">
        <v>5000</v>
      </c>
      <c r="K231" s="16">
        <v>0</v>
      </c>
      <c r="L231" s="16">
        <v>0</v>
      </c>
      <c r="M231" s="16">
        <v>0</v>
      </c>
      <c r="N231" s="49">
        <f>G231+H231+J231+L231</f>
        <v>12000</v>
      </c>
      <c r="O231" s="49">
        <f>G231+I231+K231+M231</f>
        <v>2000</v>
      </c>
      <c r="P231" s="25" t="s">
        <v>157</v>
      </c>
    </row>
    <row r="232" spans="2:4" ht="30.75" customHeight="1">
      <c r="B232" s="47" t="s">
        <v>34</v>
      </c>
      <c r="D232" t="s">
        <v>35</v>
      </c>
    </row>
    <row r="233" spans="4:17" ht="54" customHeight="1">
      <c r="D233" s="510" t="s">
        <v>429</v>
      </c>
      <c r="E233" s="511"/>
      <c r="F233" s="511"/>
      <c r="G233" s="511"/>
      <c r="H233" s="511"/>
      <c r="I233" s="511"/>
      <c r="J233" s="511"/>
      <c r="K233" s="511"/>
      <c r="L233" s="511"/>
      <c r="M233" s="511"/>
      <c r="N233" s="511"/>
      <c r="O233" s="511"/>
      <c r="P233" s="221"/>
      <c r="Q233" s="46"/>
    </row>
    <row r="234" ht="18.75" customHeight="1">
      <c r="D234" t="s">
        <v>43</v>
      </c>
    </row>
    <row r="235" spans="1:16" s="132" customFormat="1" ht="12.75">
      <c r="A235" s="131"/>
      <c r="B235" s="18"/>
      <c r="C235" s="131"/>
      <c r="E235" s="116"/>
      <c r="F235" s="116"/>
      <c r="G235" s="241"/>
      <c r="H235" s="116"/>
      <c r="I235" s="116"/>
      <c r="J235" s="116"/>
      <c r="K235" s="116"/>
      <c r="L235" s="116"/>
      <c r="M235" s="116"/>
      <c r="N235" s="116"/>
      <c r="O235" s="116"/>
      <c r="P235" s="222"/>
    </row>
    <row r="236" spans="1:16" s="132" customFormat="1" ht="12.75">
      <c r="A236" s="131"/>
      <c r="B236" s="18"/>
      <c r="C236" s="131"/>
      <c r="E236" s="116"/>
      <c r="F236" s="116"/>
      <c r="G236" s="241"/>
      <c r="H236" s="116"/>
      <c r="I236" s="116"/>
      <c r="J236" s="116"/>
      <c r="K236" s="116"/>
      <c r="L236" s="116"/>
      <c r="M236" s="116"/>
      <c r="N236" s="116"/>
      <c r="O236" s="116"/>
      <c r="P236" s="222"/>
    </row>
    <row r="237" spans="1:16" s="132" customFormat="1" ht="12.75">
      <c r="A237" s="131"/>
      <c r="B237" s="18"/>
      <c r="C237" s="131"/>
      <c r="E237" s="116"/>
      <c r="F237" s="116"/>
      <c r="G237" s="241"/>
      <c r="H237" s="116"/>
      <c r="I237" s="116"/>
      <c r="J237" s="116"/>
      <c r="K237" s="116"/>
      <c r="L237" s="116"/>
      <c r="M237" s="116"/>
      <c r="N237" s="116"/>
      <c r="O237" s="116"/>
      <c r="P237" s="222"/>
    </row>
    <row r="238" spans="1:16" s="132" customFormat="1" ht="12.75">
      <c r="A238" s="131"/>
      <c r="B238" s="18"/>
      <c r="C238" s="131"/>
      <c r="E238" s="116"/>
      <c r="F238" s="116"/>
      <c r="G238" s="241"/>
      <c r="H238" s="116"/>
      <c r="I238" s="116"/>
      <c r="J238" s="116"/>
      <c r="K238" s="116"/>
      <c r="L238" s="116"/>
      <c r="M238" s="116"/>
      <c r="N238" s="116"/>
      <c r="O238" s="116"/>
      <c r="P238" s="222"/>
    </row>
    <row r="239" spans="1:16" s="132" customFormat="1" ht="12.75">
      <c r="A239" s="131"/>
      <c r="B239" s="18"/>
      <c r="C239" s="131"/>
      <c r="E239" s="116"/>
      <c r="F239" s="116"/>
      <c r="G239" s="241"/>
      <c r="H239" s="116"/>
      <c r="I239" s="116"/>
      <c r="J239" s="116"/>
      <c r="K239" s="116"/>
      <c r="L239" s="116"/>
      <c r="M239" s="116"/>
      <c r="N239" s="116"/>
      <c r="O239" s="116"/>
      <c r="P239" s="222"/>
    </row>
    <row r="240" spans="1:16" s="132" customFormat="1" ht="12.75">
      <c r="A240" s="131"/>
      <c r="B240" s="18"/>
      <c r="C240" s="131"/>
      <c r="E240" s="116"/>
      <c r="F240" s="116"/>
      <c r="G240" s="241"/>
      <c r="H240" s="116"/>
      <c r="I240" s="116"/>
      <c r="J240" s="116"/>
      <c r="K240" s="116"/>
      <c r="L240" s="116"/>
      <c r="M240" s="116"/>
      <c r="N240" s="116"/>
      <c r="O240" s="116"/>
      <c r="P240" s="222"/>
    </row>
    <row r="241" spans="1:16" s="132" customFormat="1" ht="12.75">
      <c r="A241" s="131"/>
      <c r="B241" s="18"/>
      <c r="C241" s="131"/>
      <c r="E241" s="116"/>
      <c r="F241" s="116"/>
      <c r="G241" s="241"/>
      <c r="H241" s="116"/>
      <c r="I241" s="116"/>
      <c r="J241" s="116"/>
      <c r="K241" s="116"/>
      <c r="L241" s="116"/>
      <c r="M241" s="116"/>
      <c r="N241" s="116"/>
      <c r="O241" s="116"/>
      <c r="P241" s="222"/>
    </row>
    <row r="242" spans="1:16" s="132" customFormat="1" ht="12.75">
      <c r="A242" s="131"/>
      <c r="B242" s="18"/>
      <c r="C242" s="131"/>
      <c r="E242" s="116"/>
      <c r="F242" s="116"/>
      <c r="G242" s="241"/>
      <c r="H242" s="116"/>
      <c r="I242" s="116"/>
      <c r="J242" s="116"/>
      <c r="K242" s="116"/>
      <c r="L242" s="116"/>
      <c r="M242" s="116"/>
      <c r="N242" s="116"/>
      <c r="O242" s="116"/>
      <c r="P242" s="222"/>
    </row>
    <row r="243" spans="1:16" s="132" customFormat="1" ht="12.75">
      <c r="A243" s="131"/>
      <c r="B243" s="18"/>
      <c r="C243" s="131"/>
      <c r="E243" s="116"/>
      <c r="F243" s="116"/>
      <c r="G243" s="241"/>
      <c r="H243" s="116"/>
      <c r="I243" s="116"/>
      <c r="J243" s="116"/>
      <c r="K243" s="116"/>
      <c r="L243" s="116"/>
      <c r="M243" s="116"/>
      <c r="N243" s="116"/>
      <c r="O243" s="116"/>
      <c r="P243" s="222"/>
    </row>
    <row r="244" spans="1:16" s="132" customFormat="1" ht="12.75">
      <c r="A244" s="131"/>
      <c r="B244" s="18"/>
      <c r="C244" s="131"/>
      <c r="E244" s="116"/>
      <c r="F244" s="116"/>
      <c r="G244" s="241"/>
      <c r="H244" s="116"/>
      <c r="I244" s="116"/>
      <c r="J244" s="116"/>
      <c r="K244" s="116"/>
      <c r="L244" s="116"/>
      <c r="M244" s="116"/>
      <c r="N244" s="116"/>
      <c r="O244" s="116"/>
      <c r="P244" s="222"/>
    </row>
    <row r="245" spans="1:16" s="132" customFormat="1" ht="12.75">
      <c r="A245" s="131"/>
      <c r="B245" s="18"/>
      <c r="C245" s="131"/>
      <c r="E245" s="116"/>
      <c r="F245" s="116"/>
      <c r="G245" s="241"/>
      <c r="H245" s="116"/>
      <c r="I245" s="116"/>
      <c r="J245" s="116"/>
      <c r="K245" s="116"/>
      <c r="L245" s="116"/>
      <c r="M245" s="116"/>
      <c r="N245" s="116"/>
      <c r="O245" s="116"/>
      <c r="P245" s="222"/>
    </row>
    <row r="246" spans="1:16" s="132" customFormat="1" ht="12.75">
      <c r="A246" s="131"/>
      <c r="B246" s="18"/>
      <c r="C246" s="131"/>
      <c r="E246" s="116"/>
      <c r="F246" s="116"/>
      <c r="G246" s="241"/>
      <c r="H246" s="116"/>
      <c r="I246" s="116"/>
      <c r="J246" s="116"/>
      <c r="K246" s="116"/>
      <c r="L246" s="116"/>
      <c r="M246" s="116"/>
      <c r="N246" s="116"/>
      <c r="O246" s="116"/>
      <c r="P246" s="222"/>
    </row>
    <row r="247" spans="1:16" s="132" customFormat="1" ht="12.75">
      <c r="A247" s="131"/>
      <c r="B247" s="18"/>
      <c r="C247" s="131"/>
      <c r="E247" s="116"/>
      <c r="F247" s="116"/>
      <c r="G247" s="241"/>
      <c r="H247" s="116"/>
      <c r="I247" s="116"/>
      <c r="J247" s="116"/>
      <c r="K247" s="116"/>
      <c r="L247" s="116"/>
      <c r="M247" s="116"/>
      <c r="N247" s="116"/>
      <c r="O247" s="116"/>
      <c r="P247" s="222"/>
    </row>
    <row r="248" spans="1:16" s="132" customFormat="1" ht="12.75">
      <c r="A248" s="131"/>
      <c r="B248" s="18"/>
      <c r="C248" s="131"/>
      <c r="E248" s="116"/>
      <c r="F248" s="116"/>
      <c r="G248" s="241"/>
      <c r="H248" s="116"/>
      <c r="I248" s="116"/>
      <c r="J248" s="116"/>
      <c r="K248" s="116"/>
      <c r="L248" s="116"/>
      <c r="M248" s="116"/>
      <c r="N248" s="116"/>
      <c r="O248" s="116"/>
      <c r="P248" s="222"/>
    </row>
    <row r="249" spans="1:16" s="132" customFormat="1" ht="12.75">
      <c r="A249" s="131"/>
      <c r="B249" s="18"/>
      <c r="C249" s="131"/>
      <c r="E249" s="116"/>
      <c r="F249" s="116"/>
      <c r="G249" s="241"/>
      <c r="H249" s="116"/>
      <c r="I249" s="116"/>
      <c r="J249" s="116"/>
      <c r="K249" s="116"/>
      <c r="L249" s="116"/>
      <c r="M249" s="116"/>
      <c r="N249" s="116"/>
      <c r="O249" s="116"/>
      <c r="P249" s="222"/>
    </row>
    <row r="250" spans="1:16" s="132" customFormat="1" ht="12.75">
      <c r="A250" s="131"/>
      <c r="B250" s="18"/>
      <c r="C250" s="131"/>
      <c r="E250" s="116"/>
      <c r="F250" s="116"/>
      <c r="G250" s="241"/>
      <c r="H250" s="116"/>
      <c r="I250" s="116"/>
      <c r="J250" s="116"/>
      <c r="K250" s="116"/>
      <c r="L250" s="116"/>
      <c r="M250" s="116"/>
      <c r="N250" s="116"/>
      <c r="O250" s="116"/>
      <c r="P250" s="222"/>
    </row>
    <row r="251" spans="1:16" s="132" customFormat="1" ht="12.75">
      <c r="A251" s="131"/>
      <c r="B251" s="18"/>
      <c r="C251" s="131"/>
      <c r="E251" s="116"/>
      <c r="F251" s="116"/>
      <c r="G251" s="241"/>
      <c r="H251" s="116"/>
      <c r="I251" s="116"/>
      <c r="J251" s="116"/>
      <c r="K251" s="116"/>
      <c r="L251" s="116"/>
      <c r="M251" s="116"/>
      <c r="N251" s="116"/>
      <c r="O251" s="116"/>
      <c r="P251" s="222"/>
    </row>
    <row r="252" spans="1:16" s="132" customFormat="1" ht="12.75">
      <c r="A252" s="131"/>
      <c r="B252" s="18"/>
      <c r="C252" s="131"/>
      <c r="E252" s="116"/>
      <c r="F252" s="116"/>
      <c r="G252" s="241"/>
      <c r="H252" s="116"/>
      <c r="I252" s="116"/>
      <c r="J252" s="116"/>
      <c r="K252" s="116"/>
      <c r="L252" s="116"/>
      <c r="M252" s="116"/>
      <c r="N252" s="116"/>
      <c r="O252" s="116"/>
      <c r="P252" s="222"/>
    </row>
    <row r="253" spans="1:16" s="132" customFormat="1" ht="12.75">
      <c r="A253" s="131"/>
      <c r="B253" s="18"/>
      <c r="C253" s="131"/>
      <c r="E253" s="116"/>
      <c r="F253" s="116"/>
      <c r="G253" s="241"/>
      <c r="H253" s="116"/>
      <c r="I253" s="116"/>
      <c r="J253" s="116"/>
      <c r="K253" s="116"/>
      <c r="L253" s="116"/>
      <c r="M253" s="116"/>
      <c r="N253" s="116"/>
      <c r="O253" s="116"/>
      <c r="P253" s="222"/>
    </row>
    <row r="254" spans="1:16" s="132" customFormat="1" ht="12.75">
      <c r="A254" s="131"/>
      <c r="B254" s="18"/>
      <c r="C254" s="131"/>
      <c r="E254" s="116"/>
      <c r="F254" s="116"/>
      <c r="G254" s="241"/>
      <c r="H254" s="116"/>
      <c r="I254" s="116"/>
      <c r="J254" s="116"/>
      <c r="K254" s="116"/>
      <c r="L254" s="116"/>
      <c r="M254" s="116"/>
      <c r="N254" s="116"/>
      <c r="O254" s="116"/>
      <c r="P254" s="222"/>
    </row>
    <row r="255" spans="1:16" s="132" customFormat="1" ht="12.75">
      <c r="A255" s="131"/>
      <c r="B255" s="18"/>
      <c r="C255" s="131"/>
      <c r="E255" s="116"/>
      <c r="F255" s="116"/>
      <c r="G255" s="241"/>
      <c r="H255" s="116"/>
      <c r="I255" s="116"/>
      <c r="J255" s="116"/>
      <c r="K255" s="116"/>
      <c r="L255" s="116"/>
      <c r="M255" s="116"/>
      <c r="N255" s="116"/>
      <c r="O255" s="116"/>
      <c r="P255" s="222"/>
    </row>
    <row r="256" spans="1:16" s="132" customFormat="1" ht="12.75">
      <c r="A256" s="131"/>
      <c r="B256" s="18"/>
      <c r="C256" s="131"/>
      <c r="E256" s="116"/>
      <c r="F256" s="116"/>
      <c r="G256" s="241"/>
      <c r="H256" s="116"/>
      <c r="I256" s="116"/>
      <c r="J256" s="116"/>
      <c r="K256" s="116"/>
      <c r="L256" s="116"/>
      <c r="M256" s="116"/>
      <c r="N256" s="116"/>
      <c r="O256" s="116"/>
      <c r="P256" s="222"/>
    </row>
    <row r="257" spans="1:16" s="132" customFormat="1" ht="12.75">
      <c r="A257" s="131"/>
      <c r="B257" s="18"/>
      <c r="C257" s="131"/>
      <c r="E257" s="116"/>
      <c r="F257" s="116"/>
      <c r="G257" s="241"/>
      <c r="H257" s="116"/>
      <c r="I257" s="116"/>
      <c r="J257" s="116"/>
      <c r="K257" s="116"/>
      <c r="L257" s="116"/>
      <c r="M257" s="116"/>
      <c r="N257" s="116"/>
      <c r="O257" s="116"/>
      <c r="P257" s="222"/>
    </row>
    <row r="258" spans="1:16" s="132" customFormat="1" ht="12.75">
      <c r="A258" s="131"/>
      <c r="B258" s="18"/>
      <c r="C258" s="131"/>
      <c r="E258" s="116"/>
      <c r="F258" s="116"/>
      <c r="G258" s="241"/>
      <c r="H258" s="116"/>
      <c r="I258" s="116"/>
      <c r="J258" s="116"/>
      <c r="K258" s="116"/>
      <c r="L258" s="116"/>
      <c r="M258" s="116"/>
      <c r="N258" s="116"/>
      <c r="O258" s="116"/>
      <c r="P258" s="222"/>
    </row>
    <row r="259" spans="1:16" s="132" customFormat="1" ht="12.75">
      <c r="A259" s="131"/>
      <c r="B259" s="18"/>
      <c r="C259" s="131"/>
      <c r="E259" s="116"/>
      <c r="F259" s="116"/>
      <c r="G259" s="241"/>
      <c r="H259" s="116"/>
      <c r="I259" s="116"/>
      <c r="J259" s="116"/>
      <c r="K259" s="116"/>
      <c r="L259" s="116"/>
      <c r="M259" s="116"/>
      <c r="N259" s="116"/>
      <c r="O259" s="116"/>
      <c r="P259" s="222"/>
    </row>
    <row r="260" spans="1:16" s="132" customFormat="1" ht="12.75">
      <c r="A260" s="131"/>
      <c r="B260" s="18"/>
      <c r="C260" s="131"/>
      <c r="E260" s="116"/>
      <c r="F260" s="116"/>
      <c r="G260" s="241"/>
      <c r="H260" s="116"/>
      <c r="I260" s="116"/>
      <c r="J260" s="116"/>
      <c r="K260" s="116"/>
      <c r="L260" s="116"/>
      <c r="M260" s="116"/>
      <c r="N260" s="116"/>
      <c r="O260" s="116"/>
      <c r="P260" s="222"/>
    </row>
    <row r="261" spans="1:16" s="132" customFormat="1" ht="12.75">
      <c r="A261" s="131"/>
      <c r="B261" s="18"/>
      <c r="C261" s="131"/>
      <c r="E261" s="116"/>
      <c r="F261" s="116"/>
      <c r="G261" s="241"/>
      <c r="H261" s="116"/>
      <c r="I261" s="116"/>
      <c r="J261" s="116"/>
      <c r="K261" s="116"/>
      <c r="L261" s="116"/>
      <c r="M261" s="116"/>
      <c r="N261" s="116"/>
      <c r="O261" s="116"/>
      <c r="P261" s="222"/>
    </row>
    <row r="262" spans="1:16" s="132" customFormat="1" ht="12.75">
      <c r="A262" s="131"/>
      <c r="B262" s="18"/>
      <c r="C262" s="131"/>
      <c r="E262" s="116"/>
      <c r="F262" s="116"/>
      <c r="G262" s="241"/>
      <c r="H262" s="116"/>
      <c r="I262" s="116"/>
      <c r="J262" s="116"/>
      <c r="K262" s="116"/>
      <c r="L262" s="116"/>
      <c r="M262" s="116"/>
      <c r="N262" s="116"/>
      <c r="O262" s="116"/>
      <c r="P262" s="222"/>
    </row>
    <row r="263" spans="1:16" s="132" customFormat="1" ht="12.75">
      <c r="A263" s="131"/>
      <c r="B263" s="18"/>
      <c r="C263" s="131"/>
      <c r="E263" s="116"/>
      <c r="F263" s="116"/>
      <c r="G263" s="241"/>
      <c r="H263" s="116"/>
      <c r="I263" s="116"/>
      <c r="J263" s="116"/>
      <c r="K263" s="116"/>
      <c r="L263" s="116"/>
      <c r="M263" s="116"/>
      <c r="N263" s="116"/>
      <c r="O263" s="116"/>
      <c r="P263" s="222"/>
    </row>
    <row r="264" spans="1:16" s="132" customFormat="1" ht="12.75">
      <c r="A264" s="131"/>
      <c r="B264" s="18"/>
      <c r="C264" s="131"/>
      <c r="E264" s="116"/>
      <c r="F264" s="116"/>
      <c r="G264" s="241"/>
      <c r="H264" s="116"/>
      <c r="I264" s="116"/>
      <c r="J264" s="116"/>
      <c r="K264" s="116"/>
      <c r="L264" s="116"/>
      <c r="M264" s="116"/>
      <c r="N264" s="116"/>
      <c r="O264" s="116"/>
      <c r="P264" s="222"/>
    </row>
    <row r="265" spans="1:16" s="132" customFormat="1" ht="12.75">
      <c r="A265" s="131"/>
      <c r="B265" s="18"/>
      <c r="C265" s="131"/>
      <c r="E265" s="116"/>
      <c r="F265" s="116"/>
      <c r="G265" s="241"/>
      <c r="H265" s="116"/>
      <c r="I265" s="116"/>
      <c r="J265" s="116"/>
      <c r="K265" s="116"/>
      <c r="L265" s="116"/>
      <c r="M265" s="116"/>
      <c r="N265" s="116"/>
      <c r="O265" s="116"/>
      <c r="P265" s="222"/>
    </row>
    <row r="266" spans="1:16" s="132" customFormat="1" ht="12.75">
      <c r="A266" s="131"/>
      <c r="B266" s="18"/>
      <c r="C266" s="131"/>
      <c r="E266" s="116"/>
      <c r="F266" s="116"/>
      <c r="G266" s="241"/>
      <c r="H266" s="116"/>
      <c r="I266" s="116"/>
      <c r="J266" s="116"/>
      <c r="K266" s="116"/>
      <c r="L266" s="116"/>
      <c r="M266" s="116"/>
      <c r="N266" s="116"/>
      <c r="O266" s="116"/>
      <c r="P266" s="222"/>
    </row>
    <row r="267" spans="1:16" s="132" customFormat="1" ht="12.75">
      <c r="A267" s="131"/>
      <c r="B267" s="18"/>
      <c r="C267" s="131"/>
      <c r="E267" s="116"/>
      <c r="F267" s="116"/>
      <c r="G267" s="241"/>
      <c r="H267" s="116"/>
      <c r="I267" s="116"/>
      <c r="J267" s="116"/>
      <c r="K267" s="116"/>
      <c r="L267" s="116"/>
      <c r="M267" s="116"/>
      <c r="N267" s="116"/>
      <c r="O267" s="116"/>
      <c r="P267" s="222"/>
    </row>
    <row r="268" spans="1:16" s="132" customFormat="1" ht="12.75">
      <c r="A268" s="131"/>
      <c r="B268" s="18"/>
      <c r="C268" s="131"/>
      <c r="E268" s="116"/>
      <c r="F268" s="116"/>
      <c r="G268" s="241"/>
      <c r="H268" s="116"/>
      <c r="I268" s="116"/>
      <c r="J268" s="116"/>
      <c r="K268" s="116"/>
      <c r="L268" s="116"/>
      <c r="M268" s="116"/>
      <c r="N268" s="116"/>
      <c r="O268" s="116"/>
      <c r="P268" s="222"/>
    </row>
    <row r="269" spans="1:16" s="132" customFormat="1" ht="12.75">
      <c r="A269" s="131"/>
      <c r="B269" s="18"/>
      <c r="C269" s="131"/>
      <c r="E269" s="116"/>
      <c r="F269" s="116"/>
      <c r="G269" s="241"/>
      <c r="H269" s="116"/>
      <c r="I269" s="116"/>
      <c r="J269" s="116"/>
      <c r="K269" s="116"/>
      <c r="L269" s="116"/>
      <c r="M269" s="116"/>
      <c r="N269" s="116"/>
      <c r="O269" s="116"/>
      <c r="P269" s="222"/>
    </row>
    <row r="270" spans="1:16" s="132" customFormat="1" ht="12.75">
      <c r="A270" s="131"/>
      <c r="B270" s="18"/>
      <c r="C270" s="131"/>
      <c r="E270" s="116"/>
      <c r="F270" s="116"/>
      <c r="G270" s="241"/>
      <c r="H270" s="116"/>
      <c r="I270" s="116"/>
      <c r="J270" s="116"/>
      <c r="K270" s="116"/>
      <c r="L270" s="116"/>
      <c r="M270" s="116"/>
      <c r="N270" s="116"/>
      <c r="O270" s="116"/>
      <c r="P270" s="222"/>
    </row>
    <row r="271" spans="1:16" s="132" customFormat="1" ht="12.75">
      <c r="A271" s="131"/>
      <c r="B271" s="18"/>
      <c r="C271" s="131"/>
      <c r="E271" s="116"/>
      <c r="F271" s="116"/>
      <c r="G271" s="241"/>
      <c r="H271" s="116"/>
      <c r="I271" s="116"/>
      <c r="J271" s="116"/>
      <c r="K271" s="116"/>
      <c r="L271" s="116"/>
      <c r="M271" s="116"/>
      <c r="N271" s="116"/>
      <c r="O271" s="116"/>
      <c r="P271" s="222"/>
    </row>
    <row r="272" spans="1:16" s="132" customFormat="1" ht="12.75">
      <c r="A272" s="131"/>
      <c r="B272" s="18"/>
      <c r="C272" s="131"/>
      <c r="E272" s="116"/>
      <c r="F272" s="116"/>
      <c r="G272" s="241"/>
      <c r="H272" s="116"/>
      <c r="I272" s="116"/>
      <c r="J272" s="116"/>
      <c r="K272" s="116"/>
      <c r="L272" s="116"/>
      <c r="M272" s="116"/>
      <c r="N272" s="116"/>
      <c r="O272" s="116"/>
      <c r="P272" s="222"/>
    </row>
    <row r="273" spans="1:16" s="132" customFormat="1" ht="12.75">
      <c r="A273" s="131"/>
      <c r="B273" s="18"/>
      <c r="C273" s="131"/>
      <c r="E273" s="116"/>
      <c r="F273" s="116"/>
      <c r="G273" s="241"/>
      <c r="H273" s="116"/>
      <c r="I273" s="116"/>
      <c r="J273" s="116"/>
      <c r="K273" s="116"/>
      <c r="L273" s="116"/>
      <c r="M273" s="116"/>
      <c r="N273" s="116"/>
      <c r="O273" s="116"/>
      <c r="P273" s="222"/>
    </row>
    <row r="274" spans="1:16" s="132" customFormat="1" ht="12.75">
      <c r="A274" s="131"/>
      <c r="B274" s="18"/>
      <c r="C274" s="131"/>
      <c r="E274" s="116"/>
      <c r="F274" s="116"/>
      <c r="G274" s="241"/>
      <c r="H274" s="116"/>
      <c r="I274" s="116"/>
      <c r="J274" s="116"/>
      <c r="K274" s="116"/>
      <c r="L274" s="116"/>
      <c r="M274" s="116"/>
      <c r="N274" s="116"/>
      <c r="O274" s="116"/>
      <c r="P274" s="222"/>
    </row>
    <row r="275" spans="1:16" s="132" customFormat="1" ht="12.75">
      <c r="A275" s="131"/>
      <c r="B275" s="18"/>
      <c r="C275" s="131"/>
      <c r="E275" s="116"/>
      <c r="F275" s="116"/>
      <c r="G275" s="241"/>
      <c r="H275" s="116"/>
      <c r="I275" s="116"/>
      <c r="J275" s="116"/>
      <c r="K275" s="116"/>
      <c r="L275" s="116"/>
      <c r="M275" s="116"/>
      <c r="N275" s="116"/>
      <c r="O275" s="116"/>
      <c r="P275" s="222"/>
    </row>
    <row r="276" spans="1:16" s="132" customFormat="1" ht="12.75">
      <c r="A276" s="131"/>
      <c r="B276" s="18"/>
      <c r="C276" s="131"/>
      <c r="E276" s="116"/>
      <c r="F276" s="116"/>
      <c r="G276" s="241"/>
      <c r="H276" s="116"/>
      <c r="I276" s="116"/>
      <c r="J276" s="116"/>
      <c r="K276" s="116"/>
      <c r="L276" s="116"/>
      <c r="M276" s="116"/>
      <c r="N276" s="116"/>
      <c r="O276" s="116"/>
      <c r="P276" s="222"/>
    </row>
    <row r="277" spans="1:16" s="132" customFormat="1" ht="12.75">
      <c r="A277" s="131"/>
      <c r="B277" s="18"/>
      <c r="C277" s="131"/>
      <c r="E277" s="116"/>
      <c r="F277" s="116"/>
      <c r="G277" s="241"/>
      <c r="H277" s="116"/>
      <c r="I277" s="116"/>
      <c r="J277" s="116"/>
      <c r="K277" s="116"/>
      <c r="L277" s="116"/>
      <c r="M277" s="116"/>
      <c r="N277" s="116"/>
      <c r="O277" s="116"/>
      <c r="P277" s="222"/>
    </row>
    <row r="278" spans="1:16" s="132" customFormat="1" ht="12.75">
      <c r="A278" s="131"/>
      <c r="B278" s="18"/>
      <c r="C278" s="131"/>
      <c r="E278" s="116"/>
      <c r="F278" s="116"/>
      <c r="G278" s="241"/>
      <c r="H278" s="116"/>
      <c r="I278" s="116"/>
      <c r="J278" s="116"/>
      <c r="K278" s="116"/>
      <c r="L278" s="116"/>
      <c r="M278" s="116"/>
      <c r="N278" s="116"/>
      <c r="O278" s="116"/>
      <c r="P278" s="222"/>
    </row>
    <row r="279" spans="1:16" s="132" customFormat="1" ht="12.75">
      <c r="A279" s="131"/>
      <c r="B279" s="18"/>
      <c r="C279" s="131"/>
      <c r="E279" s="116"/>
      <c r="F279" s="116"/>
      <c r="G279" s="241"/>
      <c r="H279" s="116"/>
      <c r="I279" s="116"/>
      <c r="J279" s="116"/>
      <c r="K279" s="116"/>
      <c r="L279" s="116"/>
      <c r="M279" s="116"/>
      <c r="N279" s="116"/>
      <c r="O279" s="116"/>
      <c r="P279" s="222"/>
    </row>
    <row r="280" spans="1:16" s="132" customFormat="1" ht="12.75">
      <c r="A280" s="131"/>
      <c r="B280" s="18"/>
      <c r="C280" s="131"/>
      <c r="E280" s="116"/>
      <c r="F280" s="116"/>
      <c r="G280" s="241"/>
      <c r="H280" s="116"/>
      <c r="I280" s="116"/>
      <c r="J280" s="116"/>
      <c r="K280" s="116"/>
      <c r="L280" s="116"/>
      <c r="M280" s="116"/>
      <c r="N280" s="116"/>
      <c r="O280" s="116"/>
      <c r="P280" s="222"/>
    </row>
    <row r="281" spans="1:16" s="132" customFormat="1" ht="12.75">
      <c r="A281" s="131"/>
      <c r="B281" s="18"/>
      <c r="C281" s="131"/>
      <c r="E281" s="116"/>
      <c r="F281" s="116"/>
      <c r="G281" s="241"/>
      <c r="H281" s="116"/>
      <c r="I281" s="116"/>
      <c r="J281" s="116"/>
      <c r="K281" s="116"/>
      <c r="L281" s="116"/>
      <c r="M281" s="116"/>
      <c r="N281" s="116"/>
      <c r="O281" s="116"/>
      <c r="P281" s="222"/>
    </row>
    <row r="282" spans="1:16" s="132" customFormat="1" ht="12.75">
      <c r="A282" s="131"/>
      <c r="B282" s="18"/>
      <c r="C282" s="131"/>
      <c r="E282" s="116"/>
      <c r="F282" s="116"/>
      <c r="G282" s="241"/>
      <c r="H282" s="116"/>
      <c r="I282" s="116"/>
      <c r="J282" s="116"/>
      <c r="K282" s="116"/>
      <c r="L282" s="116"/>
      <c r="M282" s="116"/>
      <c r="N282" s="116"/>
      <c r="O282" s="116"/>
      <c r="P282" s="222"/>
    </row>
    <row r="283" spans="1:16" s="132" customFormat="1" ht="12.75">
      <c r="A283" s="131"/>
      <c r="B283" s="18"/>
      <c r="C283" s="131"/>
      <c r="E283" s="116"/>
      <c r="F283" s="116"/>
      <c r="G283" s="241"/>
      <c r="H283" s="116"/>
      <c r="I283" s="116"/>
      <c r="J283" s="116"/>
      <c r="K283" s="116"/>
      <c r="L283" s="116"/>
      <c r="M283" s="116"/>
      <c r="N283" s="116"/>
      <c r="O283" s="116"/>
      <c r="P283" s="222"/>
    </row>
    <row r="284" spans="1:16" s="132" customFormat="1" ht="12.75">
      <c r="A284" s="131"/>
      <c r="B284" s="18"/>
      <c r="C284" s="131"/>
      <c r="E284" s="116"/>
      <c r="F284" s="116"/>
      <c r="G284" s="241"/>
      <c r="H284" s="116"/>
      <c r="I284" s="116"/>
      <c r="J284" s="116"/>
      <c r="K284" s="116"/>
      <c r="L284" s="116"/>
      <c r="M284" s="116"/>
      <c r="N284" s="116"/>
      <c r="O284" s="116"/>
      <c r="P284" s="222"/>
    </row>
    <row r="285" spans="1:16" s="132" customFormat="1" ht="12.75">
      <c r="A285" s="131"/>
      <c r="B285" s="18"/>
      <c r="C285" s="131"/>
      <c r="E285" s="116"/>
      <c r="F285" s="116"/>
      <c r="G285" s="241"/>
      <c r="H285" s="116"/>
      <c r="I285" s="116"/>
      <c r="J285" s="116"/>
      <c r="K285" s="116"/>
      <c r="L285" s="116"/>
      <c r="M285" s="116"/>
      <c r="N285" s="116"/>
      <c r="O285" s="116"/>
      <c r="P285" s="222"/>
    </row>
    <row r="286" spans="1:16" s="132" customFormat="1" ht="12.75">
      <c r="A286" s="131"/>
      <c r="B286" s="18"/>
      <c r="C286" s="131"/>
      <c r="E286" s="116"/>
      <c r="F286" s="116"/>
      <c r="G286" s="241"/>
      <c r="H286" s="116"/>
      <c r="I286" s="116"/>
      <c r="J286" s="116"/>
      <c r="K286" s="116"/>
      <c r="L286" s="116"/>
      <c r="M286" s="116"/>
      <c r="N286" s="116"/>
      <c r="O286" s="116"/>
      <c r="P286" s="222"/>
    </row>
    <row r="287" spans="1:16" s="132" customFormat="1" ht="12.75">
      <c r="A287" s="131"/>
      <c r="B287" s="18"/>
      <c r="C287" s="131"/>
      <c r="E287" s="116"/>
      <c r="F287" s="116"/>
      <c r="G287" s="241"/>
      <c r="H287" s="116"/>
      <c r="I287" s="116"/>
      <c r="J287" s="116"/>
      <c r="K287" s="116"/>
      <c r="L287" s="116"/>
      <c r="M287" s="116"/>
      <c r="N287" s="116"/>
      <c r="O287" s="116"/>
      <c r="P287" s="222"/>
    </row>
    <row r="288" spans="1:16" s="132" customFormat="1" ht="12.75">
      <c r="A288" s="131"/>
      <c r="B288" s="18"/>
      <c r="C288" s="131"/>
      <c r="E288" s="116"/>
      <c r="F288" s="116"/>
      <c r="G288" s="241"/>
      <c r="H288" s="116"/>
      <c r="I288" s="116"/>
      <c r="J288" s="116"/>
      <c r="K288" s="116"/>
      <c r="L288" s="116"/>
      <c r="M288" s="116"/>
      <c r="N288" s="116"/>
      <c r="O288" s="116"/>
      <c r="P288" s="222"/>
    </row>
    <row r="289" spans="1:16" s="132" customFormat="1" ht="12.75">
      <c r="A289" s="131"/>
      <c r="B289" s="18"/>
      <c r="C289" s="131"/>
      <c r="E289" s="116"/>
      <c r="F289" s="116"/>
      <c r="G289" s="241"/>
      <c r="H289" s="116"/>
      <c r="I289" s="116"/>
      <c r="J289" s="116"/>
      <c r="K289" s="116"/>
      <c r="L289" s="116"/>
      <c r="M289" s="116"/>
      <c r="N289" s="116"/>
      <c r="O289" s="116"/>
      <c r="P289" s="222"/>
    </row>
    <row r="290" spans="1:16" s="132" customFormat="1" ht="12.75">
      <c r="A290" s="131"/>
      <c r="B290" s="18"/>
      <c r="C290" s="131"/>
      <c r="E290" s="116"/>
      <c r="F290" s="116"/>
      <c r="G290" s="241"/>
      <c r="H290" s="116"/>
      <c r="I290" s="116"/>
      <c r="J290" s="116"/>
      <c r="K290" s="116"/>
      <c r="L290" s="116"/>
      <c r="M290" s="116"/>
      <c r="N290" s="116"/>
      <c r="O290" s="116"/>
      <c r="P290" s="222"/>
    </row>
    <row r="291" spans="1:16" s="132" customFormat="1" ht="12.75">
      <c r="A291" s="131"/>
      <c r="B291" s="18"/>
      <c r="C291" s="131"/>
      <c r="E291" s="116"/>
      <c r="F291" s="116"/>
      <c r="G291" s="241"/>
      <c r="H291" s="116"/>
      <c r="I291" s="116"/>
      <c r="J291" s="116"/>
      <c r="K291" s="116"/>
      <c r="L291" s="116"/>
      <c r="M291" s="116"/>
      <c r="N291" s="116"/>
      <c r="O291" s="116"/>
      <c r="P291" s="222"/>
    </row>
    <row r="292" spans="1:16" s="132" customFormat="1" ht="12.75">
      <c r="A292" s="131"/>
      <c r="B292" s="18"/>
      <c r="C292" s="131"/>
      <c r="E292" s="116"/>
      <c r="F292" s="116"/>
      <c r="G292" s="241"/>
      <c r="H292" s="116"/>
      <c r="I292" s="116"/>
      <c r="J292" s="116"/>
      <c r="K292" s="116"/>
      <c r="L292" s="116"/>
      <c r="M292" s="116"/>
      <c r="N292" s="116"/>
      <c r="O292" s="116"/>
      <c r="P292" s="222"/>
    </row>
    <row r="293" spans="1:16" s="132" customFormat="1" ht="12.75">
      <c r="A293" s="131"/>
      <c r="B293" s="18"/>
      <c r="C293" s="131"/>
      <c r="E293" s="116"/>
      <c r="F293" s="116"/>
      <c r="G293" s="241"/>
      <c r="H293" s="116"/>
      <c r="I293" s="116"/>
      <c r="J293" s="116"/>
      <c r="K293" s="116"/>
      <c r="L293" s="116"/>
      <c r="M293" s="116"/>
      <c r="N293" s="116"/>
      <c r="O293" s="116"/>
      <c r="P293" s="222"/>
    </row>
    <row r="294" spans="1:16" s="132" customFormat="1" ht="12.75">
      <c r="A294" s="131"/>
      <c r="B294" s="18"/>
      <c r="C294" s="131"/>
      <c r="E294" s="116"/>
      <c r="F294" s="116"/>
      <c r="G294" s="241"/>
      <c r="H294" s="116"/>
      <c r="I294" s="116"/>
      <c r="J294" s="116"/>
      <c r="K294" s="116"/>
      <c r="L294" s="116"/>
      <c r="M294" s="116"/>
      <c r="N294" s="116"/>
      <c r="O294" s="116"/>
      <c r="P294" s="222"/>
    </row>
    <row r="295" spans="1:16" s="132" customFormat="1" ht="12.75">
      <c r="A295" s="131"/>
      <c r="B295" s="18"/>
      <c r="C295" s="131"/>
      <c r="E295" s="116"/>
      <c r="F295" s="116"/>
      <c r="G295" s="241"/>
      <c r="H295" s="116"/>
      <c r="I295" s="116"/>
      <c r="J295" s="116"/>
      <c r="K295" s="116"/>
      <c r="L295" s="116"/>
      <c r="M295" s="116"/>
      <c r="N295" s="116"/>
      <c r="O295" s="116"/>
      <c r="P295" s="222"/>
    </row>
    <row r="296" spans="1:16" s="132" customFormat="1" ht="12.75">
      <c r="A296" s="131"/>
      <c r="B296" s="18"/>
      <c r="C296" s="131"/>
      <c r="E296" s="116"/>
      <c r="F296" s="116"/>
      <c r="G296" s="241"/>
      <c r="H296" s="116"/>
      <c r="I296" s="116"/>
      <c r="J296" s="116"/>
      <c r="K296" s="116"/>
      <c r="L296" s="116"/>
      <c r="M296" s="116"/>
      <c r="N296" s="116"/>
      <c r="O296" s="116"/>
      <c r="P296" s="222"/>
    </row>
    <row r="297" spans="1:16" s="132" customFormat="1" ht="12.75">
      <c r="A297" s="131"/>
      <c r="B297" s="18"/>
      <c r="C297" s="131"/>
      <c r="E297" s="116"/>
      <c r="F297" s="116"/>
      <c r="G297" s="241"/>
      <c r="H297" s="116"/>
      <c r="I297" s="116"/>
      <c r="J297" s="116"/>
      <c r="K297" s="116"/>
      <c r="L297" s="116"/>
      <c r="M297" s="116"/>
      <c r="N297" s="116"/>
      <c r="O297" s="116"/>
      <c r="P297" s="222"/>
    </row>
    <row r="298" spans="1:16" s="132" customFormat="1" ht="12.75">
      <c r="A298" s="131"/>
      <c r="B298" s="18"/>
      <c r="C298" s="131"/>
      <c r="E298" s="116"/>
      <c r="F298" s="116"/>
      <c r="G298" s="241"/>
      <c r="H298" s="116"/>
      <c r="I298" s="116"/>
      <c r="J298" s="116"/>
      <c r="K298" s="116"/>
      <c r="L298" s="116"/>
      <c r="M298" s="116"/>
      <c r="N298" s="116"/>
      <c r="O298" s="116"/>
      <c r="P298" s="222"/>
    </row>
    <row r="299" spans="1:16" s="132" customFormat="1" ht="12.75">
      <c r="A299" s="131"/>
      <c r="B299" s="18"/>
      <c r="C299" s="131"/>
      <c r="E299" s="116"/>
      <c r="F299" s="116"/>
      <c r="G299" s="241"/>
      <c r="H299" s="116"/>
      <c r="I299" s="116"/>
      <c r="J299" s="116"/>
      <c r="K299" s="116"/>
      <c r="L299" s="116"/>
      <c r="M299" s="116"/>
      <c r="N299" s="116"/>
      <c r="O299" s="116"/>
      <c r="P299" s="222"/>
    </row>
    <row r="300" spans="1:16" s="132" customFormat="1" ht="12.75">
      <c r="A300" s="131"/>
      <c r="B300" s="18"/>
      <c r="C300" s="131"/>
      <c r="E300" s="116"/>
      <c r="F300" s="116"/>
      <c r="G300" s="241"/>
      <c r="H300" s="116"/>
      <c r="I300" s="116"/>
      <c r="J300" s="116"/>
      <c r="K300" s="116"/>
      <c r="L300" s="116"/>
      <c r="M300" s="116"/>
      <c r="N300" s="116"/>
      <c r="O300" s="116"/>
      <c r="P300" s="222"/>
    </row>
    <row r="301" spans="1:16" s="132" customFormat="1" ht="12.75">
      <c r="A301" s="131"/>
      <c r="B301" s="18"/>
      <c r="C301" s="131"/>
      <c r="E301" s="116"/>
      <c r="F301" s="116"/>
      <c r="G301" s="241"/>
      <c r="H301" s="116"/>
      <c r="I301" s="116"/>
      <c r="J301" s="116"/>
      <c r="K301" s="116"/>
      <c r="L301" s="116"/>
      <c r="M301" s="116"/>
      <c r="N301" s="116"/>
      <c r="O301" s="116"/>
      <c r="P301" s="222"/>
    </row>
    <row r="302" spans="1:16" s="132" customFormat="1" ht="12.75">
      <c r="A302" s="131"/>
      <c r="B302" s="18"/>
      <c r="C302" s="131"/>
      <c r="E302" s="116"/>
      <c r="F302" s="116"/>
      <c r="G302" s="241"/>
      <c r="H302" s="116"/>
      <c r="I302" s="116"/>
      <c r="J302" s="116"/>
      <c r="K302" s="116"/>
      <c r="L302" s="116"/>
      <c r="M302" s="116"/>
      <c r="N302" s="116"/>
      <c r="O302" s="116"/>
      <c r="P302" s="222"/>
    </row>
    <row r="303" spans="1:16" s="132" customFormat="1" ht="12.75">
      <c r="A303" s="131"/>
      <c r="B303" s="18"/>
      <c r="C303" s="131"/>
      <c r="E303" s="116"/>
      <c r="F303" s="116"/>
      <c r="G303" s="241"/>
      <c r="H303" s="116"/>
      <c r="I303" s="116"/>
      <c r="J303" s="116"/>
      <c r="K303" s="116"/>
      <c r="L303" s="116"/>
      <c r="M303" s="116"/>
      <c r="N303" s="116"/>
      <c r="O303" s="116"/>
      <c r="P303" s="222"/>
    </row>
    <row r="304" spans="1:16" s="132" customFormat="1" ht="12.75">
      <c r="A304" s="131"/>
      <c r="B304" s="18"/>
      <c r="C304" s="131"/>
      <c r="E304" s="116"/>
      <c r="F304" s="116"/>
      <c r="G304" s="241"/>
      <c r="H304" s="116"/>
      <c r="I304" s="116"/>
      <c r="J304" s="116"/>
      <c r="K304" s="116"/>
      <c r="L304" s="116"/>
      <c r="M304" s="116"/>
      <c r="N304" s="116"/>
      <c r="O304" s="116"/>
      <c r="P304" s="222"/>
    </row>
    <row r="305" spans="1:16" s="132" customFormat="1" ht="12.75">
      <c r="A305" s="131"/>
      <c r="B305" s="18"/>
      <c r="C305" s="131"/>
      <c r="E305" s="116"/>
      <c r="F305" s="116"/>
      <c r="G305" s="241"/>
      <c r="H305" s="116"/>
      <c r="I305" s="116"/>
      <c r="J305" s="116"/>
      <c r="K305" s="116"/>
      <c r="L305" s="116"/>
      <c r="M305" s="116"/>
      <c r="N305" s="116"/>
      <c r="O305" s="116"/>
      <c r="P305" s="222"/>
    </row>
    <row r="306" spans="1:16" s="132" customFormat="1" ht="12.75">
      <c r="A306" s="131"/>
      <c r="B306" s="18"/>
      <c r="C306" s="131"/>
      <c r="E306" s="116"/>
      <c r="F306" s="116"/>
      <c r="G306" s="241"/>
      <c r="H306" s="116"/>
      <c r="I306" s="116"/>
      <c r="J306" s="116"/>
      <c r="K306" s="116"/>
      <c r="L306" s="116"/>
      <c r="M306" s="116"/>
      <c r="N306" s="116"/>
      <c r="O306" s="116"/>
      <c r="P306" s="222"/>
    </row>
    <row r="307" spans="1:16" s="132" customFormat="1" ht="12.75">
      <c r="A307" s="131"/>
      <c r="B307" s="18"/>
      <c r="C307" s="131"/>
      <c r="E307" s="116"/>
      <c r="F307" s="116"/>
      <c r="G307" s="241"/>
      <c r="H307" s="116"/>
      <c r="I307" s="116"/>
      <c r="J307" s="116"/>
      <c r="K307" s="116"/>
      <c r="L307" s="116"/>
      <c r="M307" s="116"/>
      <c r="N307" s="116"/>
      <c r="O307" s="116"/>
      <c r="P307" s="222"/>
    </row>
    <row r="308" spans="1:16" s="132" customFormat="1" ht="12.75">
      <c r="A308" s="131"/>
      <c r="B308" s="18"/>
      <c r="C308" s="131"/>
      <c r="E308" s="116"/>
      <c r="F308" s="116"/>
      <c r="G308" s="241"/>
      <c r="H308" s="116"/>
      <c r="I308" s="116"/>
      <c r="J308" s="116"/>
      <c r="K308" s="116"/>
      <c r="L308" s="116"/>
      <c r="M308" s="116"/>
      <c r="N308" s="116"/>
      <c r="O308" s="116"/>
      <c r="P308" s="222"/>
    </row>
    <row r="309" spans="1:16" s="132" customFormat="1" ht="12.75">
      <c r="A309" s="131"/>
      <c r="B309" s="18"/>
      <c r="C309" s="131"/>
      <c r="E309" s="116"/>
      <c r="F309" s="116"/>
      <c r="G309" s="241"/>
      <c r="H309" s="116"/>
      <c r="I309" s="116"/>
      <c r="J309" s="116"/>
      <c r="K309" s="116"/>
      <c r="L309" s="116"/>
      <c r="M309" s="116"/>
      <c r="N309" s="116"/>
      <c r="O309" s="116"/>
      <c r="P309" s="222"/>
    </row>
    <row r="310" spans="1:16" s="132" customFormat="1" ht="12.75">
      <c r="A310" s="131"/>
      <c r="B310" s="18"/>
      <c r="C310" s="131"/>
      <c r="E310" s="116"/>
      <c r="F310" s="116"/>
      <c r="G310" s="241"/>
      <c r="H310" s="116"/>
      <c r="I310" s="116"/>
      <c r="J310" s="116"/>
      <c r="K310" s="116"/>
      <c r="L310" s="116"/>
      <c r="M310" s="116"/>
      <c r="N310" s="116"/>
      <c r="O310" s="116"/>
      <c r="P310" s="222"/>
    </row>
    <row r="311" spans="1:16" s="132" customFormat="1" ht="12.75">
      <c r="A311" s="131"/>
      <c r="B311" s="18"/>
      <c r="C311" s="131"/>
      <c r="E311" s="116"/>
      <c r="F311" s="116"/>
      <c r="G311" s="241"/>
      <c r="H311" s="116"/>
      <c r="I311" s="116"/>
      <c r="J311" s="116"/>
      <c r="K311" s="116"/>
      <c r="L311" s="116"/>
      <c r="M311" s="116"/>
      <c r="N311" s="116"/>
      <c r="O311" s="116"/>
      <c r="P311" s="222"/>
    </row>
    <row r="312" spans="1:16" s="132" customFormat="1" ht="12.75">
      <c r="A312" s="131"/>
      <c r="B312" s="18"/>
      <c r="C312" s="131"/>
      <c r="E312" s="116"/>
      <c r="F312" s="116"/>
      <c r="G312" s="241"/>
      <c r="H312" s="116"/>
      <c r="I312" s="116"/>
      <c r="J312" s="116"/>
      <c r="K312" s="116"/>
      <c r="L312" s="116"/>
      <c r="M312" s="116"/>
      <c r="N312" s="116"/>
      <c r="O312" s="116"/>
      <c r="P312" s="222"/>
    </row>
    <row r="313" spans="1:16" s="132" customFormat="1" ht="12.75">
      <c r="A313" s="131"/>
      <c r="B313" s="18"/>
      <c r="C313" s="131"/>
      <c r="E313" s="116"/>
      <c r="F313" s="116"/>
      <c r="G313" s="241"/>
      <c r="H313" s="116"/>
      <c r="I313" s="116"/>
      <c r="J313" s="116"/>
      <c r="K313" s="116"/>
      <c r="L313" s="116"/>
      <c r="M313" s="116"/>
      <c r="N313" s="116"/>
      <c r="O313" s="116"/>
      <c r="P313" s="222"/>
    </row>
    <row r="314" spans="1:16" s="132" customFormat="1" ht="12.75">
      <c r="A314" s="131"/>
      <c r="B314" s="18"/>
      <c r="C314" s="131"/>
      <c r="E314" s="116"/>
      <c r="F314" s="116"/>
      <c r="G314" s="241"/>
      <c r="H314" s="116"/>
      <c r="I314" s="116"/>
      <c r="J314" s="116"/>
      <c r="K314" s="116"/>
      <c r="L314" s="116"/>
      <c r="M314" s="116"/>
      <c r="N314" s="116"/>
      <c r="O314" s="116"/>
      <c r="P314" s="222"/>
    </row>
    <row r="315" spans="1:16" s="132" customFormat="1" ht="12.75">
      <c r="A315" s="131"/>
      <c r="B315" s="18"/>
      <c r="C315" s="131"/>
      <c r="E315" s="116"/>
      <c r="F315" s="116"/>
      <c r="G315" s="241"/>
      <c r="H315" s="116"/>
      <c r="I315" s="116"/>
      <c r="J315" s="116"/>
      <c r="K315" s="116"/>
      <c r="L315" s="116"/>
      <c r="M315" s="116"/>
      <c r="N315" s="116"/>
      <c r="O315" s="116"/>
      <c r="P315" s="222"/>
    </row>
    <row r="316" spans="1:16" s="132" customFormat="1" ht="12.75">
      <c r="A316" s="131"/>
      <c r="B316" s="18"/>
      <c r="C316" s="131"/>
      <c r="E316" s="116"/>
      <c r="F316" s="116"/>
      <c r="G316" s="241"/>
      <c r="H316" s="116"/>
      <c r="I316" s="116"/>
      <c r="J316" s="116"/>
      <c r="K316" s="116"/>
      <c r="L316" s="116"/>
      <c r="M316" s="116"/>
      <c r="N316" s="116"/>
      <c r="O316" s="116"/>
      <c r="P316" s="222"/>
    </row>
    <row r="317" spans="1:16" s="132" customFormat="1" ht="12.75">
      <c r="A317" s="131"/>
      <c r="B317" s="18"/>
      <c r="C317" s="131"/>
      <c r="E317" s="116"/>
      <c r="F317" s="116"/>
      <c r="G317" s="241"/>
      <c r="H317" s="116"/>
      <c r="I317" s="116"/>
      <c r="J317" s="116"/>
      <c r="K317" s="116"/>
      <c r="L317" s="116"/>
      <c r="M317" s="116"/>
      <c r="N317" s="116"/>
      <c r="O317" s="116"/>
      <c r="P317" s="222"/>
    </row>
    <row r="318" spans="1:16" s="132" customFormat="1" ht="12.75">
      <c r="A318" s="131"/>
      <c r="B318" s="18"/>
      <c r="C318" s="131"/>
      <c r="E318" s="116"/>
      <c r="F318" s="116"/>
      <c r="G318" s="241"/>
      <c r="H318" s="116"/>
      <c r="I318" s="116"/>
      <c r="J318" s="116"/>
      <c r="K318" s="116"/>
      <c r="L318" s="116"/>
      <c r="M318" s="116"/>
      <c r="N318" s="116"/>
      <c r="O318" s="116"/>
      <c r="P318" s="222"/>
    </row>
    <row r="319" spans="1:16" s="132" customFormat="1" ht="12.75">
      <c r="A319" s="131"/>
      <c r="B319" s="18"/>
      <c r="C319" s="131"/>
      <c r="E319" s="116"/>
      <c r="F319" s="116"/>
      <c r="G319" s="241"/>
      <c r="H319" s="116"/>
      <c r="I319" s="116"/>
      <c r="J319" s="116"/>
      <c r="K319" s="116"/>
      <c r="L319" s="116"/>
      <c r="M319" s="116"/>
      <c r="N319" s="116"/>
      <c r="O319" s="116"/>
      <c r="P319" s="222"/>
    </row>
    <row r="320" spans="1:16" s="132" customFormat="1" ht="12.75">
      <c r="A320" s="131"/>
      <c r="B320" s="18"/>
      <c r="C320" s="131"/>
      <c r="E320" s="116"/>
      <c r="F320" s="116"/>
      <c r="G320" s="241"/>
      <c r="H320" s="116"/>
      <c r="I320" s="116"/>
      <c r="J320" s="116"/>
      <c r="K320" s="116"/>
      <c r="L320" s="116"/>
      <c r="M320" s="116"/>
      <c r="N320" s="116"/>
      <c r="O320" s="116"/>
      <c r="P320" s="222"/>
    </row>
    <row r="321" spans="1:16" s="132" customFormat="1" ht="12.75">
      <c r="A321" s="131"/>
      <c r="B321" s="18"/>
      <c r="C321" s="131"/>
      <c r="E321" s="116"/>
      <c r="F321" s="116"/>
      <c r="G321" s="241"/>
      <c r="H321" s="116"/>
      <c r="I321" s="116"/>
      <c r="J321" s="116"/>
      <c r="K321" s="116"/>
      <c r="L321" s="116"/>
      <c r="M321" s="116"/>
      <c r="N321" s="116"/>
      <c r="O321" s="116"/>
      <c r="P321" s="222"/>
    </row>
    <row r="322" spans="1:16" s="132" customFormat="1" ht="12.75">
      <c r="A322" s="131"/>
      <c r="B322" s="18"/>
      <c r="C322" s="131"/>
      <c r="E322" s="116"/>
      <c r="F322" s="116"/>
      <c r="G322" s="241"/>
      <c r="H322" s="116"/>
      <c r="I322" s="116"/>
      <c r="J322" s="116"/>
      <c r="K322" s="116"/>
      <c r="L322" s="116"/>
      <c r="M322" s="116"/>
      <c r="N322" s="116"/>
      <c r="O322" s="116"/>
      <c r="P322" s="222"/>
    </row>
    <row r="323" spans="1:16" s="132" customFormat="1" ht="12.75">
      <c r="A323" s="131"/>
      <c r="B323" s="18"/>
      <c r="C323" s="131"/>
      <c r="E323" s="116"/>
      <c r="F323" s="116"/>
      <c r="G323" s="241"/>
      <c r="H323" s="116"/>
      <c r="I323" s="116"/>
      <c r="J323" s="116"/>
      <c r="K323" s="116"/>
      <c r="L323" s="116"/>
      <c r="M323" s="116"/>
      <c r="N323" s="116"/>
      <c r="O323" s="116"/>
      <c r="P323" s="222"/>
    </row>
    <row r="324" spans="1:16" s="132" customFormat="1" ht="12.75">
      <c r="A324" s="131"/>
      <c r="B324" s="18"/>
      <c r="C324" s="131"/>
      <c r="E324" s="116"/>
      <c r="F324" s="116"/>
      <c r="G324" s="241"/>
      <c r="H324" s="116"/>
      <c r="I324" s="116"/>
      <c r="J324" s="116"/>
      <c r="K324" s="116"/>
      <c r="L324" s="116"/>
      <c r="M324" s="116"/>
      <c r="N324" s="116"/>
      <c r="O324" s="116"/>
      <c r="P324" s="222"/>
    </row>
    <row r="325" spans="1:16" s="132" customFormat="1" ht="12.75">
      <c r="A325" s="131"/>
      <c r="B325" s="18"/>
      <c r="C325" s="131"/>
      <c r="E325" s="116"/>
      <c r="F325" s="116"/>
      <c r="G325" s="241"/>
      <c r="H325" s="116"/>
      <c r="I325" s="116"/>
      <c r="J325" s="116"/>
      <c r="K325" s="116"/>
      <c r="L325" s="116"/>
      <c r="M325" s="116"/>
      <c r="N325" s="116"/>
      <c r="O325" s="116"/>
      <c r="P325" s="222"/>
    </row>
    <row r="326" spans="1:16" s="132" customFormat="1" ht="12.75">
      <c r="A326" s="131"/>
      <c r="B326" s="18"/>
      <c r="C326" s="131"/>
      <c r="E326" s="116"/>
      <c r="F326" s="116"/>
      <c r="G326" s="241"/>
      <c r="H326" s="116"/>
      <c r="I326" s="116"/>
      <c r="J326" s="116"/>
      <c r="K326" s="116"/>
      <c r="L326" s="116"/>
      <c r="M326" s="116"/>
      <c r="N326" s="116"/>
      <c r="O326" s="116"/>
      <c r="P326" s="222"/>
    </row>
    <row r="327" spans="1:16" s="132" customFormat="1" ht="12.75">
      <c r="A327" s="131"/>
      <c r="B327" s="18"/>
      <c r="C327" s="131"/>
      <c r="E327" s="116"/>
      <c r="F327" s="116"/>
      <c r="G327" s="241"/>
      <c r="H327" s="116"/>
      <c r="I327" s="116"/>
      <c r="J327" s="116"/>
      <c r="K327" s="116"/>
      <c r="L327" s="116"/>
      <c r="M327" s="116"/>
      <c r="N327" s="116"/>
      <c r="O327" s="116"/>
      <c r="P327" s="222"/>
    </row>
    <row r="328" spans="1:16" s="132" customFormat="1" ht="12.75">
      <c r="A328" s="131"/>
      <c r="B328" s="18"/>
      <c r="C328" s="131"/>
      <c r="E328" s="116"/>
      <c r="F328" s="116"/>
      <c r="G328" s="241"/>
      <c r="H328" s="116"/>
      <c r="I328" s="116"/>
      <c r="J328" s="116"/>
      <c r="K328" s="116"/>
      <c r="L328" s="116"/>
      <c r="M328" s="116"/>
      <c r="N328" s="116"/>
      <c r="O328" s="116"/>
      <c r="P328" s="222"/>
    </row>
    <row r="329" spans="1:16" s="132" customFormat="1" ht="12.75">
      <c r="A329" s="131"/>
      <c r="B329" s="18"/>
      <c r="C329" s="131"/>
      <c r="E329" s="116"/>
      <c r="F329" s="116"/>
      <c r="G329" s="241"/>
      <c r="H329" s="116"/>
      <c r="I329" s="116"/>
      <c r="J329" s="116"/>
      <c r="K329" s="116"/>
      <c r="L329" s="116"/>
      <c r="M329" s="116"/>
      <c r="N329" s="116"/>
      <c r="O329" s="116"/>
      <c r="P329" s="222"/>
    </row>
    <row r="330" spans="1:16" s="132" customFormat="1" ht="12.75">
      <c r="A330" s="131"/>
      <c r="B330" s="18"/>
      <c r="C330" s="131"/>
      <c r="E330" s="116"/>
      <c r="F330" s="116"/>
      <c r="G330" s="241"/>
      <c r="H330" s="116"/>
      <c r="I330" s="116"/>
      <c r="J330" s="116"/>
      <c r="K330" s="116"/>
      <c r="L330" s="116"/>
      <c r="M330" s="116"/>
      <c r="N330" s="116"/>
      <c r="O330" s="116"/>
      <c r="P330" s="222"/>
    </row>
    <row r="331" spans="1:16" s="132" customFormat="1" ht="12.75">
      <c r="A331" s="131"/>
      <c r="B331" s="18"/>
      <c r="C331" s="131"/>
      <c r="E331" s="116"/>
      <c r="F331" s="116"/>
      <c r="G331" s="241"/>
      <c r="H331" s="116"/>
      <c r="I331" s="116"/>
      <c r="J331" s="116"/>
      <c r="K331" s="116"/>
      <c r="L331" s="116"/>
      <c r="M331" s="116"/>
      <c r="N331" s="116"/>
      <c r="O331" s="116"/>
      <c r="P331" s="222"/>
    </row>
    <row r="332" spans="1:16" s="132" customFormat="1" ht="12.75">
      <c r="A332" s="131"/>
      <c r="B332" s="18"/>
      <c r="C332" s="131"/>
      <c r="E332" s="116"/>
      <c r="F332" s="116"/>
      <c r="G332" s="241"/>
      <c r="H332" s="116"/>
      <c r="I332" s="116"/>
      <c r="J332" s="116"/>
      <c r="K332" s="116"/>
      <c r="L332" s="116"/>
      <c r="M332" s="116"/>
      <c r="N332" s="116"/>
      <c r="O332" s="116"/>
      <c r="P332" s="222"/>
    </row>
    <row r="333" spans="1:16" s="132" customFormat="1" ht="12.75">
      <c r="A333" s="131"/>
      <c r="B333" s="18"/>
      <c r="C333" s="131"/>
      <c r="E333" s="116"/>
      <c r="F333" s="116"/>
      <c r="G333" s="241"/>
      <c r="H333" s="116"/>
      <c r="I333" s="116"/>
      <c r="J333" s="116"/>
      <c r="K333" s="116"/>
      <c r="L333" s="116"/>
      <c r="M333" s="116"/>
      <c r="N333" s="116"/>
      <c r="O333" s="116"/>
      <c r="P333" s="222"/>
    </row>
    <row r="334" spans="1:16" s="132" customFormat="1" ht="12.75">
      <c r="A334" s="131"/>
      <c r="B334" s="18"/>
      <c r="C334" s="131"/>
      <c r="E334" s="116"/>
      <c r="F334" s="116"/>
      <c r="G334" s="241"/>
      <c r="H334" s="116"/>
      <c r="I334" s="116"/>
      <c r="J334" s="116"/>
      <c r="K334" s="116"/>
      <c r="L334" s="116"/>
      <c r="M334" s="116"/>
      <c r="N334" s="116"/>
      <c r="O334" s="116"/>
      <c r="P334" s="222"/>
    </row>
    <row r="335" spans="1:16" s="132" customFormat="1" ht="12.75">
      <c r="A335" s="131"/>
      <c r="B335" s="18"/>
      <c r="C335" s="131"/>
      <c r="E335" s="116"/>
      <c r="F335" s="116"/>
      <c r="G335" s="241"/>
      <c r="H335" s="116"/>
      <c r="I335" s="116"/>
      <c r="J335" s="116"/>
      <c r="K335" s="116"/>
      <c r="L335" s="116"/>
      <c r="M335" s="116"/>
      <c r="N335" s="116"/>
      <c r="O335" s="116"/>
      <c r="P335" s="222"/>
    </row>
    <row r="336" spans="1:16" s="132" customFormat="1" ht="12.75">
      <c r="A336" s="131"/>
      <c r="B336" s="18"/>
      <c r="C336" s="131"/>
      <c r="E336" s="116"/>
      <c r="F336" s="116"/>
      <c r="G336" s="241"/>
      <c r="H336" s="116"/>
      <c r="I336" s="116"/>
      <c r="J336" s="116"/>
      <c r="K336" s="116"/>
      <c r="L336" s="116"/>
      <c r="M336" s="116"/>
      <c r="N336" s="116"/>
      <c r="O336" s="116"/>
      <c r="P336" s="222"/>
    </row>
  </sheetData>
  <mergeCells count="109">
    <mergeCell ref="B5:B7"/>
    <mergeCell ref="F5:F7"/>
    <mergeCell ref="A156:C156"/>
    <mergeCell ref="A138:C138"/>
    <mergeCell ref="A15:C15"/>
    <mergeCell ref="B16:C16"/>
    <mergeCell ref="B21:C21"/>
    <mergeCell ref="B25:C25"/>
    <mergeCell ref="B44:C44"/>
    <mergeCell ref="A137:C137"/>
    <mergeCell ref="A153:C153"/>
    <mergeCell ref="A151:C151"/>
    <mergeCell ref="P44:P45"/>
    <mergeCell ref="A95:C95"/>
    <mergeCell ref="D113:E113"/>
    <mergeCell ref="D138:E138"/>
    <mergeCell ref="D151:G151"/>
    <mergeCell ref="D121:E121"/>
    <mergeCell ref="D132:E132"/>
    <mergeCell ref="D118:G118"/>
    <mergeCell ref="A11:C11"/>
    <mergeCell ref="A14:C14"/>
    <mergeCell ref="A110:C110"/>
    <mergeCell ref="B46:C46"/>
    <mergeCell ref="B59:C59"/>
    <mergeCell ref="B82:C82"/>
    <mergeCell ref="A86:C86"/>
    <mergeCell ref="A90:C90"/>
    <mergeCell ref="A107:C107"/>
    <mergeCell ref="D15:E15"/>
    <mergeCell ref="E161:F161"/>
    <mergeCell ref="D97:E97"/>
    <mergeCell ref="D92:E92"/>
    <mergeCell ref="D86:E86"/>
    <mergeCell ref="E158:F158"/>
    <mergeCell ref="E101:F101"/>
    <mergeCell ref="D90:E90"/>
    <mergeCell ref="D95:E95"/>
    <mergeCell ref="E140:F140"/>
    <mergeCell ref="D233:O233"/>
    <mergeCell ref="E211:F211"/>
    <mergeCell ref="E129:F129"/>
    <mergeCell ref="E152:F152"/>
    <mergeCell ref="E130:F130"/>
    <mergeCell ref="E231:F231"/>
    <mergeCell ref="E190:F190"/>
    <mergeCell ref="E156:F156"/>
    <mergeCell ref="D159:G159"/>
    <mergeCell ref="E148:F148"/>
    <mergeCell ref="A120:C120"/>
    <mergeCell ref="A131:C131"/>
    <mergeCell ref="A230:C230"/>
    <mergeCell ref="A194:C194"/>
    <mergeCell ref="A202:C202"/>
    <mergeCell ref="A192:C192"/>
    <mergeCell ref="A228:C228"/>
    <mergeCell ref="A162:C162"/>
    <mergeCell ref="A121:C121"/>
    <mergeCell ref="A124:C124"/>
    <mergeCell ref="A118:C118"/>
    <mergeCell ref="A117:C117"/>
    <mergeCell ref="A113:C113"/>
    <mergeCell ref="D230:G230"/>
    <mergeCell ref="A203:C203"/>
    <mergeCell ref="D203:E203"/>
    <mergeCell ref="A213:C213"/>
    <mergeCell ref="D213:E213"/>
    <mergeCell ref="E208:F208"/>
    <mergeCell ref="E209:F209"/>
    <mergeCell ref="D228:E228"/>
    <mergeCell ref="A215:C215"/>
    <mergeCell ref="D194:G194"/>
    <mergeCell ref="A159:C159"/>
    <mergeCell ref="A163:C163"/>
    <mergeCell ref="D163:E163"/>
    <mergeCell ref="E188:F188"/>
    <mergeCell ref="E160:F160"/>
    <mergeCell ref="E182:F182"/>
    <mergeCell ref="D192:E192"/>
    <mergeCell ref="P84:P85"/>
    <mergeCell ref="D124:E124"/>
    <mergeCell ref="A134:C134"/>
    <mergeCell ref="D134:G134"/>
    <mergeCell ref="A126:C126"/>
    <mergeCell ref="D126:G126"/>
    <mergeCell ref="A132:C132"/>
    <mergeCell ref="D108:E108"/>
    <mergeCell ref="A108:C108"/>
    <mergeCell ref="A92:C92"/>
    <mergeCell ref="P219:P220"/>
    <mergeCell ref="P221:P222"/>
    <mergeCell ref="A154:C154"/>
    <mergeCell ref="D154:E154"/>
    <mergeCell ref="A157:C157"/>
    <mergeCell ref="D157:E157"/>
    <mergeCell ref="A216:C216"/>
    <mergeCell ref="D216:E216"/>
    <mergeCell ref="A169:C169"/>
    <mergeCell ref="D169:E169"/>
    <mergeCell ref="G5:G7"/>
    <mergeCell ref="E5:E7"/>
    <mergeCell ref="P165:P167"/>
    <mergeCell ref="A12:C12"/>
    <mergeCell ref="D12:E12"/>
    <mergeCell ref="A111:C111"/>
    <mergeCell ref="D111:E111"/>
    <mergeCell ref="A97:C97"/>
    <mergeCell ref="A99:C99"/>
    <mergeCell ref="D99:G99"/>
  </mergeCells>
  <printOptions/>
  <pageMargins left="0" right="0" top="0.7874015748031497" bottom="0.5118110236220472" header="0.5118110236220472" footer="0.31496062992125984"/>
  <pageSetup horizontalDpi="600" verticalDpi="600" orientation="landscape" paperSize="9" scale="90" r:id="rId1"/>
  <headerFooter alignWithMargins="0">
    <oddFooter>&amp;R
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Elzbieta Gajewska</dc:creator>
  <cp:keywords/>
  <dc:description/>
  <cp:lastModifiedBy>krolm</cp:lastModifiedBy>
  <cp:lastPrinted>2009-06-04T06:22:19Z</cp:lastPrinted>
  <dcterms:created xsi:type="dcterms:W3CDTF">2002-01-11T10:23:48Z</dcterms:created>
  <dcterms:modified xsi:type="dcterms:W3CDTF">2009-07-01T06:55:32Z</dcterms:modified>
  <cp:category/>
  <cp:version/>
  <cp:contentType/>
  <cp:contentStatus/>
</cp:coreProperties>
</file>