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326" windowWidth="11295" windowHeight="6975" tabRatio="601" activeTab="7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7" sheetId="7" r:id="rId7"/>
    <sheet name="Nr 8" sheetId="8" r:id="rId8"/>
  </sheets>
  <definedNames>
    <definedName name="_xlnm.Print_Titles" localSheetId="0">' Nr 1'!$8:$10</definedName>
    <definedName name="_xlnm.Print_Titles" localSheetId="1">'Nr 2'!$8:$10</definedName>
    <definedName name="_xlnm.Print_Titles" localSheetId="3">'Nr 4'!$12:$13</definedName>
    <definedName name="_xlnm.Print_Titles" localSheetId="5">'Nr 6'!$12:$13</definedName>
    <definedName name="_xlnm.Print_Titles" localSheetId="7">'Nr 8'!$7:$10</definedName>
  </definedNames>
  <calcPr fullCalcOnLoad="1"/>
</workbook>
</file>

<file path=xl/sharedStrings.xml><?xml version="1.0" encoding="utf-8"?>
<sst xmlns="http://schemas.openxmlformats.org/spreadsheetml/2006/main" count="798" uniqueCount="400">
  <si>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</si>
  <si>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</si>
  <si>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</si>
  <si>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</si>
  <si>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</si>
  <si>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</si>
  <si>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</si>
  <si>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</si>
  <si>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</si>
  <si>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</si>
  <si>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</si>
  <si>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</si>
  <si>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Pozostała działalność</t>
  </si>
  <si>
    <t>E</t>
  </si>
  <si>
    <t>TRANSPORT I ŁĄCZNOŚĆ</t>
  </si>
  <si>
    <t>Zmniejszenia</t>
  </si>
  <si>
    <t>OŚWIATA I WYCHOWANIE</t>
  </si>
  <si>
    <t>4300</t>
  </si>
  <si>
    <t>Zakup materiałów i wyposażenia</t>
  </si>
  <si>
    <t>per saldo</t>
  </si>
  <si>
    <t>Rady Miejskiej w Koszalinie</t>
  </si>
  <si>
    <t>Załącznik nr 1 do Uchwały</t>
  </si>
  <si>
    <t>Załącznik nr 2 do Uchwały</t>
  </si>
  <si>
    <t>Zakup pomocy naukowych, dydaktycznych i książek</t>
  </si>
  <si>
    <t>KULTURA FIZYCZNA I SPORT</t>
  </si>
  <si>
    <t xml:space="preserve">GOSPODARKA KOMUNALNA I OCHRONA ŚRODOWISKA </t>
  </si>
  <si>
    <t>Zakup usług remontowych</t>
  </si>
  <si>
    <t>Pozostałe odsetki</t>
  </si>
  <si>
    <t>0830</t>
  </si>
  <si>
    <t>Wpływy z usług</t>
  </si>
  <si>
    <t>0920</t>
  </si>
  <si>
    <t>ZMIANY  PLANU  DOCHODÓW  I  WYDATKÓW  NA  ZADANIA  WŁASNE  GMINY                                      W  2009  ROKU</t>
  </si>
  <si>
    <t>Składki na ubezpieczenia społeczne</t>
  </si>
  <si>
    <t>4210</t>
  </si>
  <si>
    <t>Wydatki inwestycyjne jednostek budżetowych</t>
  </si>
  <si>
    <t>EDUKACYJNA OPIEKA WYCHOWAWCZA</t>
  </si>
  <si>
    <t>Dotacja celowa z budżetu na finansowanie lub dofinansowanie zadań zleconych do realizacji stowarzyszeniom</t>
  </si>
  <si>
    <t>Drogi publiczne gminne</t>
  </si>
  <si>
    <t>Wydatki inwestycyjne jednostek budżetowych:</t>
  </si>
  <si>
    <t>Drogi wewnętrzne</t>
  </si>
  <si>
    <t>POMOC SPOŁECZNA</t>
  </si>
  <si>
    <t>4170</t>
  </si>
  <si>
    <t>Składki na FP</t>
  </si>
  <si>
    <t>Drogi publiczne w miastach na prawach powiatu</t>
  </si>
  <si>
    <t>Wynagrodzenia osobowe pracowników</t>
  </si>
  <si>
    <t>Zakup energii</t>
  </si>
  <si>
    <t>GOSPODARKA MIESZKANIOWA</t>
  </si>
  <si>
    <t>N</t>
  </si>
  <si>
    <t>Gospodarka gruntami i nieruchomościami</t>
  </si>
  <si>
    <t>Zadania w zakresie kultury fizycznej i sportu</t>
  </si>
  <si>
    <t>Kary i odszkodowania wypłacane na rzecz osób prawnych i innych jednostek organizacyjnych</t>
  </si>
  <si>
    <t>0970</t>
  </si>
  <si>
    <t>Wpływy z różnych dochodów</t>
  </si>
  <si>
    <t>Licea ogólnokształcące</t>
  </si>
  <si>
    <t>ADMINISTRACJA  PUBLICZNA</t>
  </si>
  <si>
    <t>Załącznik nr 3 do Uchwały</t>
  </si>
  <si>
    <t>KS</t>
  </si>
  <si>
    <t>4110</t>
  </si>
  <si>
    <t>4120</t>
  </si>
  <si>
    <t>90001</t>
  </si>
  <si>
    <t>Gospodarka ściekowa i ochrona wód</t>
  </si>
  <si>
    <t>90015</t>
  </si>
  <si>
    <t>Oświetlenie ulic, placów i dróg</t>
  </si>
  <si>
    <t>90095</t>
  </si>
  <si>
    <t>Placówki opiekuńczo wychowawcze</t>
  </si>
  <si>
    <t>BEZPIECZEŃSTWO PUBLICZNE I OCHRONA PRZECIWPOŻAROWA</t>
  </si>
  <si>
    <t>Przebudowa ul.Wenedów</t>
  </si>
  <si>
    <t>Remont odcinka ul.Bursztynowej</t>
  </si>
  <si>
    <t>Budowa parkingu przy ul. Budowniczych wraz z przebudową ulicy</t>
  </si>
  <si>
    <r>
      <t xml:space="preserve">Wydatki inwestycyjne jednostek budżetowych -  </t>
    </r>
    <r>
      <rPr>
        <i/>
        <sz val="10"/>
        <rFont val="Arial Narrow"/>
        <family val="2"/>
      </rPr>
      <t>Elewacja budynku II LO im.Wł.Broniewskiego</t>
    </r>
  </si>
  <si>
    <t>KULTURA I OCHRONA DZIEDZICTWA NARODOWEGO</t>
  </si>
  <si>
    <t>Pozostałe zadania w zakresie kultury</t>
  </si>
  <si>
    <t>DOCHODY OD OSÓB PRAWNYCH , OD OSÓB FIZYCZNYCH I OD INNYCH JEDNOSTEK NIE POSIADAJĄCYCH OSOBOWOŚCI PRAWNEJ ORAZ WYDATKI ZWIĄZANE Z ICH POBOREM</t>
  </si>
  <si>
    <t>RÓŻNE ROZLICZENIA</t>
  </si>
  <si>
    <t>Różne rozliczenia finansowe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</si>
  <si>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</si>
  <si>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</si>
  <si>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4260</t>
  </si>
  <si>
    <t>ZMIANY  PLANU  DOCHODÓW  I  WYDATKÓW  NA  ZADANIA   WŁASNE  POWIATU                                          W  2009  ROKU</t>
  </si>
  <si>
    <t>0690</t>
  </si>
  <si>
    <t>Wpływy z różnych opłat</t>
  </si>
  <si>
    <t>854</t>
  </si>
  <si>
    <t>85403</t>
  </si>
  <si>
    <t>Specjalny Ośrodek Szkolno - Wychowawczy</t>
  </si>
  <si>
    <t>85406</t>
  </si>
  <si>
    <t>Miejska Poradnia Psychologiczno - Pedagogiczna</t>
  </si>
  <si>
    <t>85407</t>
  </si>
  <si>
    <t>Pałac Młodzieży</t>
  </si>
  <si>
    <t>4700</t>
  </si>
  <si>
    <t>Szkolenie pracowników niebędących członkami korpusu służby cywilnej</t>
  </si>
  <si>
    <t>Szkoły podstawowe</t>
  </si>
  <si>
    <t>0870</t>
  </si>
  <si>
    <t>Gimnazja</t>
  </si>
  <si>
    <t>Wpływy ze sprzedaży składników majątkowych</t>
  </si>
  <si>
    <t>RWZ</t>
  </si>
  <si>
    <r>
      <t>Domy i ośrodki kultury, świetlice i kluby -</t>
    </r>
    <r>
      <rPr>
        <b/>
        <i/>
        <sz val="10"/>
        <rFont val="Arial Narrow"/>
        <family val="2"/>
      </rPr>
      <t xml:space="preserve"> Centrum Kultury 105</t>
    </r>
  </si>
  <si>
    <r>
      <t xml:space="preserve">Wydatki inwestycyjne jednostek budżetowych - </t>
    </r>
    <r>
      <rPr>
        <i/>
        <sz val="10"/>
        <rFont val="Arial Narrow"/>
        <family val="2"/>
      </rPr>
      <t>Łącznik budynku II LO im. Wł.Broniewskiego</t>
    </r>
  </si>
  <si>
    <t>Załącznik nr 4 do Uchwały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</si>
  <si>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</si>
  <si>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</si>
  <si>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</si>
  <si>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2009  ROK</t>
  </si>
  <si>
    <t xml:space="preserve">         </t>
  </si>
  <si>
    <t>Lp.</t>
  </si>
  <si>
    <t>Dział
Rozdział
§</t>
  </si>
  <si>
    <t>WYSZCZEGÓLNIENIE</t>
  </si>
  <si>
    <t>Przewidywane wykonanie                     2005 r.</t>
  </si>
  <si>
    <t>Plan na                                               2009 r.</t>
  </si>
  <si>
    <t>Zmiany</t>
  </si>
  <si>
    <t>Plan po zmianach na                                               2009, r.</t>
  </si>
  <si>
    <t xml:space="preserve">Plan </t>
  </si>
  <si>
    <t>Plan po zmianach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</si>
  <si>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</si>
  <si>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</si>
  <si>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</si>
  <si>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</si>
  <si>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</si>
  <si>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</si>
  <si>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</si>
  <si>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</si>
  <si>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</si>
  <si>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</si>
  <si>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</si>
  <si>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</si>
  <si>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</si>
  <si>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</si>
  <si>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z tego: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</si>
  <si>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</si>
  <si>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</si>
  <si>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</si>
  <si>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</si>
  <si>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</si>
  <si>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</si>
  <si>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</si>
  <si>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</si>
  <si>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</si>
  <si>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</si>
  <si>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</si>
  <si>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</si>
  <si>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</si>
  <si>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</si>
  <si>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</si>
  <si>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</si>
  <si>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</si>
  <si>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</si>
  <si>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</si>
  <si>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</si>
  <si>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</si>
  <si>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</si>
  <si>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</si>
  <si>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</si>
  <si>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</si>
  <si>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</si>
  <si>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</si>
  <si>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</si>
  <si>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</si>
  <si>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</si>
  <si>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</si>
  <si>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</si>
  <si>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</si>
  <si>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 xml:space="preserve">Dotacje z funduszy celowych na finansowanie lub dofinansowanie kosztów realizacji inwestycji  i zakupów inwestycyjnych jednostek niezaliczanych do sektora finansów publicznych 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</si>
  <si>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</si>
  <si>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</si>
  <si>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</si>
  <si>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</si>
  <si>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</si>
  <si>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</si>
  <si>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</si>
  <si>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</si>
  <si>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</si>
  <si>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</si>
  <si>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</si>
  <si>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</si>
  <si>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</si>
  <si>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</si>
  <si>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</si>
  <si>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Zakup usług pozostałych </t>
    </r>
    <r>
      <rPr>
        <i/>
        <sz val="10"/>
        <rFont val="Arial Narrow"/>
        <family val="2"/>
      </rPr>
      <t>opracowanie mapy akustycznej miasta</t>
    </r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</si>
  <si>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</si>
  <si>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r>
      <t xml:space="preserve">Wydatki inwestycyjne funduszy celowych  - </t>
    </r>
    <r>
      <rPr>
        <i/>
        <sz val="9"/>
        <rFont val="Arial Narrow"/>
        <family val="2"/>
      </rPr>
      <t>wykonanie projektu budowlanego oraz renowacja rowu na odcinku od ul.Wrzosów do rzeki Dzierżęcinki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</si>
  <si>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</si>
  <si>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</si>
  <si>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t>V</t>
  </si>
  <si>
    <t>STAN ŚRODKÓW OBROTOWYCH NA KONIEC ROKU</t>
  </si>
  <si>
    <t>Załącznik nr 5 do Uchwały</t>
  </si>
  <si>
    <t xml:space="preserve">ZMIANY PLANU PRZYCHODÓW I WYDATKÓW  DOCHODÓW WŁASNYCH POWIATOWYCH JEDNOSTEK OŚWIATOWYCH  </t>
  </si>
  <si>
    <t>NA  2009  ROK</t>
  </si>
  <si>
    <t>Przewidywane wykonanie             2006 r.</t>
  </si>
  <si>
    <t xml:space="preserve">Plan                  </t>
  </si>
  <si>
    <t>Stan środków obrotowych na początek roku</t>
  </si>
  <si>
    <t xml:space="preserve">PRZYCHODY </t>
  </si>
  <si>
    <t>0960</t>
  </si>
  <si>
    <t>Otrzymane spadki, zapisy i darowizny w postaci pieniężnej</t>
  </si>
  <si>
    <t xml:space="preserve">Stan środków obrotowych na koniec roku </t>
  </si>
  <si>
    <t>BRM</t>
  </si>
  <si>
    <r>
      <t xml:space="preserve">Wynagrodzenia bezosobowe - </t>
    </r>
    <r>
      <rPr>
        <i/>
        <sz val="10"/>
        <rFont val="Arial Narrow"/>
        <family val="2"/>
      </rPr>
      <t>RO "Tysiąclecia"</t>
    </r>
  </si>
  <si>
    <t>RO "Tysiąclecie"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</si>
  <si>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</si>
  <si>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</si>
  <si>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</si>
  <si>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</si>
  <si>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</si>
  <si>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</si>
  <si>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85212</t>
  </si>
  <si>
    <t>Świadczenia rodzinne, świadczenia z funduszu alimentacyjnego oraz składki na ubezpieczenia emerytalne i rentowe z ubezpieczenia społecznego</t>
  </si>
  <si>
    <t>2360</t>
  </si>
  <si>
    <t>Dochody jst związane z realizacją zadań z zakresu administracji rządowej oraz innych zadań zleconych ustawami</t>
  </si>
  <si>
    <t>85214</t>
  </si>
  <si>
    <t>Zasiłki i pomoc w 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</si>
  <si>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</si>
  <si>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</si>
  <si>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</si>
  <si>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</si>
  <si>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</si>
  <si>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</si>
  <si>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85204</t>
  </si>
  <si>
    <t>Rodziny zastępcze</t>
  </si>
  <si>
    <t>Teatry</t>
  </si>
  <si>
    <t>Dotacja podmiotowa z budżetu dla samorządowej instytucji kultury</t>
  </si>
  <si>
    <t xml:space="preserve">Dotacje celowe z budżetu na finansowanie lub dofinansowanie kosztów realizacji inwestycji i zakupów inwestycyjnych  innych jednostek sektora finansów publicznych </t>
  </si>
  <si>
    <t>6298</t>
  </si>
  <si>
    <r>
      <t>Środki na dofinansowanie własnych inwestycji gmin, powiatów pozyskane z innych źródeł</t>
    </r>
  </si>
  <si>
    <t>Filharmonie, orkiestry, chóry i kapele</t>
  </si>
  <si>
    <t>Biblioteki</t>
  </si>
  <si>
    <t>75405</t>
  </si>
  <si>
    <t>Komendy powiatowe Policji</t>
  </si>
  <si>
    <t>Wpłaty jednostek na fundusz celowy</t>
  </si>
  <si>
    <t>zakup usług remontowych</t>
  </si>
  <si>
    <t>Pozostała działalność - ZDM</t>
  </si>
  <si>
    <t>Wpłaty na PFRON</t>
  </si>
  <si>
    <t>Odpisy na ZFŚS</t>
  </si>
  <si>
    <t>Utrzymanie zieleni w miastach i gminach</t>
  </si>
  <si>
    <t>90004</t>
  </si>
  <si>
    <t>0770</t>
  </si>
  <si>
    <t>75647</t>
  </si>
  <si>
    <t>Pobór podatków, opłat i nieopodatkowanych należności budżetowych</t>
  </si>
  <si>
    <t xml:space="preserve">Wpływy z różnych opłat </t>
  </si>
  <si>
    <r>
      <t xml:space="preserve">Wpływy z różnych dochodów </t>
    </r>
    <r>
      <rPr>
        <i/>
        <sz val="11"/>
        <rFont val="Arial Narrow"/>
        <family val="2"/>
      </rPr>
      <t xml:space="preserve"> </t>
    </r>
  </si>
  <si>
    <t>Starostwa powiatowe</t>
  </si>
  <si>
    <t>Dotacje celowe przekazane dla powiatu na zadania bieżące realizowane na podstawie porozumień między j.s.t.</t>
  </si>
  <si>
    <t>6300</t>
  </si>
  <si>
    <t>853</t>
  </si>
  <si>
    <t>POZOSTAŁE ZADANIA W ZAKRESIE POLITYKI SPOŁECZNEJ</t>
  </si>
  <si>
    <t>85333</t>
  </si>
  <si>
    <t>Powiatowe urzędy pracy</t>
  </si>
  <si>
    <t>2320</t>
  </si>
  <si>
    <t>Dotacja celowa na pomoc finansową udzielaną między jednostkami samorządu terytorialnego na dofinansowanie  własnych zadań inwestycyjnych i zakupów inwestycyjnych</t>
  </si>
  <si>
    <t>DZIAŁALNOŚĆ USŁUGOWA</t>
  </si>
  <si>
    <t>Cmentarze</t>
  </si>
  <si>
    <r>
      <t>Zakup usług pozostałych 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utrzymanie cmentarza</t>
    </r>
  </si>
  <si>
    <t>ul.Rzeczna (dojazd do Spec. Ośrodka Szkolno-Wychowawczego)</t>
  </si>
  <si>
    <t>Przebudowa ul.Brzozowej</t>
  </si>
  <si>
    <t>Przebudowa ul.St. Moniuszki</t>
  </si>
  <si>
    <t>6050</t>
  </si>
  <si>
    <r>
      <t>Wydatki inwestycyjne jednostek budżetowych -</t>
    </r>
    <r>
      <rPr>
        <i/>
        <sz val="10"/>
        <rFont val="Arial Narrow"/>
        <family val="2"/>
      </rPr>
      <t xml:space="preserve"> Budownictwo mieszkaniowe                                                            </t>
    </r>
  </si>
  <si>
    <t>Uzbrojenie terenu SSSE - Podstrefa Koszalin</t>
  </si>
  <si>
    <t>Uzbrojenie rejonu ul. Szczecińskiej</t>
  </si>
  <si>
    <t>Uzbrojenie Osiedla Sarzyno</t>
  </si>
  <si>
    <t>Uzbrojenie Osiedla Wilkowo</t>
  </si>
  <si>
    <t>Kolektor północny</t>
  </si>
  <si>
    <t>Remomt ul. Kędzierzyńskiej</t>
  </si>
  <si>
    <t xml:space="preserve">Remont odcinka ul. Zwycięstwa </t>
  </si>
  <si>
    <t>ul. Kwiatkowskiego</t>
  </si>
  <si>
    <t>Remont skrzyżowania ulic Monte Cassino - Fałata</t>
  </si>
  <si>
    <t>ul.Mieszka I-go (od ul.BOWiD do wiaduktu)</t>
  </si>
  <si>
    <t xml:space="preserve"> Przebudowa ul. Syrenki i ul. Gdańskiej</t>
  </si>
  <si>
    <t>OBSŁUGA DŁUGU PUBLICZNEGO</t>
  </si>
  <si>
    <t>Obsługa papierów wartościowych, kredytów i  pożyczek j.s.t.</t>
  </si>
  <si>
    <t>RO "Unii Europejskiej"</t>
  </si>
  <si>
    <t>75411</t>
  </si>
  <si>
    <t>Komendy powiatowe Straży Pożarnej</t>
  </si>
  <si>
    <t>75616</t>
  </si>
  <si>
    <t>Wpływy z podatku rolnego, podatku leśnego, podatku od spadków i darowizn, podatku od czynności cywilnoprawnych oraz podatków i opłat lokalnych od osób fizycznych</t>
  </si>
  <si>
    <t>0310</t>
  </si>
  <si>
    <t>Podatek od nieruchomości</t>
  </si>
  <si>
    <t>0500</t>
  </si>
  <si>
    <t>Podatek od czynności cywilno-prawnych</t>
  </si>
  <si>
    <r>
      <t>Dochody jst związane z realizacją zadań z zakresu administracji rządowej oraz innych zadań zleconych ustawami</t>
    </r>
    <r>
      <rPr>
        <i/>
        <sz val="10"/>
        <rFont val="Arial Narrow"/>
        <family val="2"/>
      </rPr>
      <t xml:space="preserve"> (25%  z majątku Skarbu Państwa)</t>
    </r>
  </si>
  <si>
    <t>75618</t>
  </si>
  <si>
    <t xml:space="preserve">Wpływy z innych opłat stanowiących dochody  j.s.t.  na podstawie ustaw </t>
  </si>
  <si>
    <t>0410</t>
  </si>
  <si>
    <t>Wpływy z opłaty skarbowej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</si>
  <si>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</si>
  <si>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</si>
  <si>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</si>
  <si>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</si>
  <si>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PRZYCHODY</t>
  </si>
  <si>
    <t>ROZCHODY</t>
  </si>
  <si>
    <t>Przychody z zaciągniętych pożyczek i kredytów na rynku krajowym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</si>
  <si>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</si>
  <si>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</si>
  <si>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</si>
  <si>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</si>
  <si>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</si>
  <si>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</si>
  <si>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</si>
  <si>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</si>
  <si>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</si>
  <si>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90003</t>
  </si>
  <si>
    <t>4270</t>
  </si>
  <si>
    <t>4010</t>
  </si>
  <si>
    <t xml:space="preserve">Wynagrodzenia osobowe pracowników </t>
  </si>
  <si>
    <r>
      <t xml:space="preserve">Zakup energii - </t>
    </r>
    <r>
      <rPr>
        <i/>
        <sz val="10"/>
        <rFont val="Arial Narrow"/>
        <family val="2"/>
      </rPr>
      <t>RO "Rokosowo"</t>
    </r>
  </si>
  <si>
    <t>85495</t>
  </si>
  <si>
    <r>
      <t xml:space="preserve">Zakup materiałów i wyposażenia - </t>
    </r>
    <r>
      <rPr>
        <i/>
        <sz val="10"/>
        <rFont val="Arial Narrow"/>
        <family val="2"/>
      </rPr>
      <t>RO "Rokosowo"</t>
    </r>
  </si>
  <si>
    <t>Oczyszczanie miast i wsi</t>
  </si>
  <si>
    <t>Wpływy z tytułu odpłatnego nabycia prawa własności oraz prawa użytkowania wieczystego nieruchomości</t>
  </si>
  <si>
    <t>ul.Reymonta, ul.Staffa, Struga, Tetmajera, Żeromskiego</t>
  </si>
  <si>
    <r>
      <t>Wydatki inwestycyjne jednostek budżetowych</t>
    </r>
    <r>
      <rPr>
        <i/>
        <sz val="10"/>
        <rFont val="Arial Narrow"/>
        <family val="2"/>
      </rPr>
      <t xml:space="preserve"> - Rewitalizacja zabytkowych parków miejskich</t>
    </r>
  </si>
  <si>
    <t>Wpływy z podatku rolnego, podatku leśnego, podatku od czynności cywilnoprawnych, podatków i opłat lokalnych od osób prawnych  i innych jednostek organizacyjnych</t>
  </si>
  <si>
    <t>75615</t>
  </si>
  <si>
    <t>0360</t>
  </si>
  <si>
    <t>Podatek od spadków i darowizn</t>
  </si>
  <si>
    <t>INW</t>
  </si>
  <si>
    <t>GKO</t>
  </si>
  <si>
    <t>BZK</t>
  </si>
  <si>
    <t>E/INW</t>
  </si>
  <si>
    <t xml:space="preserve">Wpływy z różnych dochodów  </t>
  </si>
  <si>
    <t>Wynagrodzenia bezosobowe</t>
  </si>
  <si>
    <t>TURYSTYKA</t>
  </si>
  <si>
    <t>Zadania w zakresie upowszechniania turystyki</t>
  </si>
  <si>
    <t xml:space="preserve">Środki na dofinansowanie własnych inwestycji gmin, powiatów pozyskane z innych źródeł </t>
  </si>
  <si>
    <t>z dnia 24 września 2009 roku</t>
  </si>
  <si>
    <t>RO "Wspólny Dom"</t>
  </si>
  <si>
    <t>Zakup materiałów papierniczych do sprzętu drukarskiego i urządzeń kserograficznych</t>
  </si>
  <si>
    <t>Zakup akcesoriów komputerowych, w tym programów i licencji</t>
  </si>
  <si>
    <t>Załącznik nr 6 do Uchwały</t>
  </si>
  <si>
    <t xml:space="preserve">ZMIANY PLANU PRZYCHODÓW I WYDATKÓW  DOCHODÓW WŁASNYCH GMINNYCH JEDNOSTEK OŚWIATOWYCH  </t>
  </si>
  <si>
    <t>EDUKACYJNA OPIEKA  WYCHOWAWCZA</t>
  </si>
  <si>
    <t>Placówki wychowania pozaszkolnego</t>
  </si>
  <si>
    <t>Załącznik  nr 15b do Uchwały</t>
  </si>
  <si>
    <t>Załącznik nr 7 do Uchwały</t>
  </si>
  <si>
    <t>Nr       /       / 2006</t>
  </si>
  <si>
    <t xml:space="preserve">z dnia  ..    grudnia 2006 r.      </t>
  </si>
  <si>
    <t xml:space="preserve">                                             ZMIANY  PLANU  FINANSOWEGO</t>
  </si>
  <si>
    <t xml:space="preserve">                                            POWIATOWEGO  FUNDUSZU   OCHRONY</t>
  </si>
  <si>
    <t xml:space="preserve">                                           ŚRODOWISKA  I  GOSPODARKI  WODNEJ</t>
  </si>
  <si>
    <t xml:space="preserve">                                           NA  2009  ROK</t>
  </si>
  <si>
    <t xml:space="preserve">w złotych </t>
  </si>
  <si>
    <t xml:space="preserve"> WYDATKI OGÓŁEM</t>
  </si>
  <si>
    <t>Zakup materiałów i wyposażenia - dofinansowanie dla Zarządu Dróg Miejskich do zakupu koszy ulicznych</t>
  </si>
  <si>
    <t xml:space="preserve">Zakup usług pozostałych - dofinansowanie dla Zarządu Dróg Miejskich do wywozu nieczystości z koszy ulicznych. </t>
  </si>
  <si>
    <t>Zakup usług pozostałych - likwidacja nielegalnych wysypisk oraz sprzątanie zaśmieconych terenów miejskich bez administratora</t>
  </si>
  <si>
    <t>Zakup usług pozostałych - likwidacja nielegalnych wysypisk zlokalizowanych w pasach drogowych, w tym odpadów niebezpiecznych</t>
  </si>
  <si>
    <t>Inf</t>
  </si>
  <si>
    <t>Urząd Miejski</t>
  </si>
  <si>
    <t>Wydatki na zakupy inwestycyjne jednostek budżetowych</t>
  </si>
  <si>
    <t>Załącznik nr 8 do Uchwały</t>
  </si>
  <si>
    <t>ZMIANY LIMITÓW  WYDATKÓW  BUDŻETOWYCH  NA  WIELOLETNIE  PROGRAMY  INWESTYCYJNE W  LATACH  2009 - 2012</t>
  </si>
  <si>
    <t>w tys. zł</t>
  </si>
  <si>
    <t>Dział</t>
  </si>
  <si>
    <t>Rozdział</t>
  </si>
  <si>
    <t>Nazwa programu inwestycyjnego i zadania finansowanego z budżetu</t>
  </si>
  <si>
    <t>Wysokość wydatków w latach:</t>
  </si>
  <si>
    <t>Plan pierwotny</t>
  </si>
  <si>
    <t>Osiedle "Lipowe"- drogi</t>
  </si>
  <si>
    <t>Budownictwo mieszkaniowe</t>
  </si>
  <si>
    <t>Rozbudowa Cmentarza Komunalnego</t>
  </si>
  <si>
    <t>Łącznik budynku II LO im.W. Broniewskiego</t>
  </si>
  <si>
    <t>Elewacja budynku II LO im.W. Broniewskiego</t>
  </si>
  <si>
    <t>Filharmonia - sala koncertowa</t>
  </si>
  <si>
    <t>"Bezpieczny i inteligentny Koszalin" - System Monitoringu Wizyjnego</t>
  </si>
  <si>
    <t>Budowa sieci teleinformatycznej</t>
  </si>
  <si>
    <r>
      <t xml:space="preserve">Uzbrojenie terenu pod Słupską Specjalną Strefę Ekonomiczną, Kompleks Koszalin - zmiana nazwy </t>
    </r>
    <r>
      <rPr>
        <b/>
        <i/>
        <sz val="10"/>
        <rFont val="Arial Narrow"/>
        <family val="2"/>
      </rPr>
      <t>"Uzbrojenie terenu pod Słupską Specjalną Strefę Ekonomiczną - Podstrefa Koszalin"</t>
    </r>
  </si>
  <si>
    <t>2440</t>
  </si>
  <si>
    <r>
      <t>Dotacje przekazane z funduszy celowych na realizację zadań bieżących dla jednostek sektora finansów publicznych -</t>
    </r>
    <r>
      <rPr>
        <i/>
        <sz val="9"/>
        <rFont val="Arial Narrow"/>
        <family val="2"/>
      </rPr>
      <t xml:space="preserve"> wykonanie projektu budowlanego oraz renowacja rowu na odcinku od ul.Wrzosów do rzeki Dzierżęcinki</t>
    </r>
  </si>
  <si>
    <r>
      <t xml:space="preserve">Zakup usług remontowych - </t>
    </r>
    <r>
      <rPr>
        <i/>
        <sz val="10"/>
        <rFont val="Arial Narrow"/>
        <family val="2"/>
      </rPr>
      <t>wykonanie projektu budowlanego oraz renowacja rowu na odcinku od ul.Wrzosów do rzeki Dzierżęcinki</t>
    </r>
  </si>
  <si>
    <t>Dotacje otrzymane z funduszy celowych na realizację zadań bieżących jednostek sektora finansów publicznych</t>
  </si>
  <si>
    <t>OCHRONA ZDROWIA</t>
  </si>
  <si>
    <t>PU</t>
  </si>
  <si>
    <t>Przeciwdziałanie alkoholizmowi</t>
  </si>
  <si>
    <t>6060</t>
  </si>
  <si>
    <t>Dotacja celowa na pomoc finansową udzielaną między jednostkami samorządu terytorialnego na dofinansowanie własnych zadań bieżących</t>
  </si>
  <si>
    <t>Modernizacja szkół</t>
  </si>
  <si>
    <t>Przebudowa ul.Syrenki i ul. Gdańskiej</t>
  </si>
  <si>
    <t>Rewitalizacja zabytkowych parków miejskich</t>
  </si>
  <si>
    <t>Budowa parkingu przy Starostwie Powiatowym</t>
  </si>
  <si>
    <t>Przebudowa i remont Parku Osiedlowego ABC położonego przy ul.M. Wańkowicza</t>
  </si>
  <si>
    <t>85305</t>
  </si>
  <si>
    <t>Żłobki</t>
  </si>
  <si>
    <t>2510</t>
  </si>
  <si>
    <t>Dotacja podmiotowa z budżetu dla zakładu budżetowego</t>
  </si>
  <si>
    <t>Dokumentacja pod przyszłe inwestycje</t>
  </si>
  <si>
    <t>90002</t>
  </si>
  <si>
    <t>Gospodarka odpadami</t>
  </si>
  <si>
    <r>
      <t xml:space="preserve">Wydatki inwestycyjne jednostek budżetowych - </t>
    </r>
    <r>
      <rPr>
        <i/>
        <sz val="10"/>
        <rFont val="Arial Narrow"/>
        <family val="2"/>
      </rPr>
      <t>System gospodarki odpadami oraz budowa zakładu termicznego przekształcania odpadów dla miast i gmin Pomorza Środkowego</t>
    </r>
  </si>
  <si>
    <r>
      <t xml:space="preserve">System gospodarki odpadami oraz budowa zakładu termicznego przekształcania odpadów dla miast i gmin Pomorza Środkowego                                         </t>
    </r>
    <r>
      <rPr>
        <sz val="10"/>
        <rFont val="Arial Narrow"/>
        <family val="2"/>
      </rPr>
      <t xml:space="preserve"> okres realizacji 2009 - 2013                                    łączne nakłady finansowe 280,0 mln zł</t>
    </r>
  </si>
  <si>
    <t>Promocja jednostek samorządu terytorialnego</t>
  </si>
  <si>
    <t xml:space="preserve">Zakup usług pozostałych  </t>
  </si>
  <si>
    <r>
      <t>Zakup materiałów i wyposażenia -</t>
    </r>
    <r>
      <rPr>
        <i/>
        <sz val="10"/>
        <rFont val="Arial Narrow"/>
        <family val="2"/>
      </rPr>
      <t xml:space="preserve"> RO "Unii Europejskiej"</t>
    </r>
  </si>
  <si>
    <r>
      <t>Wydatki inwestycyjne jednostek budżetowych -</t>
    </r>
    <r>
      <rPr>
        <i/>
        <sz val="10"/>
        <rFont val="Arial Narrow"/>
        <family val="2"/>
      </rPr>
      <t xml:space="preserve"> RO "Unii Europejskiej"</t>
    </r>
  </si>
  <si>
    <r>
      <t xml:space="preserve">Wydatki inwestycyjne jednostek budżetowych - </t>
    </r>
    <r>
      <rPr>
        <i/>
        <sz val="10"/>
        <rFont val="Arial Narrow"/>
        <family val="2"/>
      </rPr>
      <t>Budowa parkingu przy ul. Budowniczych wraz z przebudową ulicy</t>
    </r>
  </si>
  <si>
    <t>SZKOLNICTWO WYŻSZE</t>
  </si>
  <si>
    <t>3040</t>
  </si>
  <si>
    <t>Nagrody o charakterze szczególnym niezaliczane do wynagrodzeń</t>
  </si>
  <si>
    <t>Modernizacja Bałtyckiego Teatru Dramatycznego</t>
  </si>
  <si>
    <t>Przebudowa ul.Niepodległości</t>
  </si>
  <si>
    <t xml:space="preserve">Nr  XL / 445 / 2009  </t>
  </si>
  <si>
    <t>Plan</t>
  </si>
  <si>
    <t xml:space="preserve">Plan po zmianach </t>
  </si>
  <si>
    <t xml:space="preserve">"Termomodernizacja budynków oświatowych w Gminie Miasto Koszalin"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</si>
</sst>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i/>
      <sz val="10"/>
      <name val="Times New Roman"/>
      <family val="1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3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i/>
      <sz val="7"/>
      <name val="Times New Roman CE"/>
      <family val="1"/>
    </font>
    <font>
      <sz val="9"/>
      <name val="Arial Narrow"/>
      <family val="2"/>
    </font>
    <font>
      <b/>
      <i/>
      <sz val="12"/>
      <name val="Arial Narrow"/>
      <family val="2"/>
    </font>
    <font>
      <sz val="10"/>
      <name val="MS Sans Serif"/>
      <family val="0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21" applyNumberFormat="1" applyFont="1" applyFill="1" applyBorder="1" applyAlignment="1" applyProtection="1">
      <alignment vertical="center" wrapText="1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21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vertical="center" wrapText="1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49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" fontId="1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top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>
      <alignment horizontal="centerContinuous" vertical="center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64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1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4" xfId="0" applyFont="1" applyBorder="1" applyAlignment="1">
      <alignment vertical="center" wrapText="1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>
      <alignment horizontal="right" vertical="center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1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164" fontId="11" fillId="0" borderId="49" xfId="21" applyNumberFormat="1" applyFont="1" applyFill="1" applyBorder="1" applyAlignment="1" applyProtection="1">
      <alignment vertical="center" wrapText="1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1" fontId="7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164" fontId="11" fillId="0" borderId="1" xfId="21" applyNumberFormat="1" applyFont="1" applyFill="1" applyBorder="1" applyAlignment="1" applyProtection="1">
      <alignment vertical="center" wrapText="1"/>
      <protection locked="0"/>
    </xf>
    <xf numFmtId="164" fontId="11" fillId="0" borderId="52" xfId="21" applyNumberFormat="1" applyFont="1" applyFill="1" applyBorder="1" applyAlignment="1" applyProtection="1">
      <alignment vertical="center" wrapText="1"/>
      <protection locked="0"/>
    </xf>
    <xf numFmtId="164" fontId="11" fillId="0" borderId="53" xfId="21" applyNumberFormat="1" applyFont="1" applyFill="1" applyBorder="1" applyAlignment="1" applyProtection="1">
      <alignment vertical="center" wrapText="1"/>
      <protection locked="0"/>
    </xf>
    <xf numFmtId="164" fontId="12" fillId="0" borderId="33" xfId="21" applyNumberFormat="1" applyFont="1" applyFill="1" applyBorder="1" applyAlignment="1" applyProtection="1">
      <alignment vertical="center" wrapText="1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164" fontId="11" fillId="0" borderId="32" xfId="21" applyNumberFormat="1" applyFont="1" applyFill="1" applyBorder="1" applyAlignment="1" applyProtection="1">
      <alignment vertical="center" wrapText="1"/>
      <protection locked="0"/>
    </xf>
    <xf numFmtId="164" fontId="11" fillId="0" borderId="31" xfId="21" applyNumberFormat="1" applyFont="1" applyFill="1" applyBorder="1" applyAlignment="1" applyProtection="1">
      <alignment vertical="center" wrapText="1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34" xfId="21" applyNumberFormat="1" applyFont="1" applyFill="1" applyBorder="1" applyAlignment="1" applyProtection="1">
      <alignment vertical="center" wrapText="1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1" fontId="15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" xfId="21" applyNumberFormat="1" applyFont="1" applyFill="1" applyBorder="1" applyAlignment="1" applyProtection="1">
      <alignment vertical="center" wrapText="1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49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" xfId="0" applyNumberFormat="1" applyFont="1" applyFill="1" applyBorder="1" applyAlignment="1" applyProtection="1">
      <alignment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21" applyNumberFormat="1" applyFont="1" applyFill="1" applyBorder="1" applyAlignment="1" applyProtection="1">
      <alignment vertical="center" wrapText="1"/>
      <protection locked="0"/>
    </xf>
    <xf numFmtId="1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164" fontId="11" fillId="0" borderId="44" xfId="21" applyNumberFormat="1" applyFont="1" applyFill="1" applyBorder="1" applyAlignment="1" applyProtection="1">
      <alignment vertical="center" wrapText="1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 wrapText="1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58" xfId="0" applyNumberFormat="1" applyFont="1" applyFill="1" applyBorder="1" applyAlignment="1" applyProtection="1">
      <alignment vertical="center" wrapText="1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11" fillId="0" borderId="44" xfId="0" applyNumberFormat="1" applyFont="1" applyFill="1" applyBorder="1" applyAlignment="1" applyProtection="1">
      <alignment vertical="center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vertical="center" wrapText="1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3" xfId="21" applyNumberFormat="1" applyFont="1" applyFill="1" applyBorder="1" applyAlignment="1" applyProtection="1">
      <alignment vertical="center" wrapText="1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62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>
      <alignment vertical="center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27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55" xfId="0" applyNumberFormat="1" applyFont="1" applyFill="1" applyBorder="1" applyAlignment="1" applyProtection="1">
      <alignment horizontal="center" vertical="center"/>
      <protection locked="0"/>
    </xf>
    <xf numFmtId="164" fontId="12" fillId="0" borderId="63" xfId="21" applyNumberFormat="1" applyFont="1" applyFill="1" applyBorder="1" applyAlignment="1" applyProtection="1">
      <alignment vertical="center" wrapText="1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8" fillId="0" borderId="13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64" xfId="0" applyNumberFormat="1" applyFont="1" applyFill="1" applyBorder="1" applyAlignment="1" applyProtection="1">
      <alignment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49" fontId="12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1" xfId="21" applyNumberFormat="1" applyFont="1" applyFill="1" applyBorder="1" applyAlignment="1" applyProtection="1">
      <alignment vertical="center" wrapText="1"/>
      <protection locked="0"/>
    </xf>
    <xf numFmtId="0" fontId="12" fillId="0" borderId="58" xfId="0" applyNumberFormat="1" applyFont="1" applyFill="1" applyBorder="1" applyAlignment="1" applyProtection="1">
      <alignment vertical="center" wrapText="1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Border="1" applyAlignment="1">
      <alignment horizontal="centerContinuous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1" xfId="0" applyNumberFormat="1" applyFont="1" applyBorder="1" applyAlignment="1" applyProtection="1">
      <alignment vertical="center" wrapText="1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Continuous"/>
    </xf>
    <xf numFmtId="0" fontId="21" fillId="0" borderId="0" xfId="0" applyNumberFormat="1" applyFont="1" applyFill="1" applyBorder="1" applyAlignment="1" applyProtection="1">
      <alignment vertical="top"/>
      <protection/>
    </xf>
    <xf numFmtId="3" fontId="21" fillId="0" borderId="0" xfId="0" applyNumberFormat="1" applyFont="1" applyFill="1" applyBorder="1" applyAlignment="1" applyProtection="1">
      <alignment horizontal="center" vertical="top"/>
      <protection/>
    </xf>
    <xf numFmtId="4" fontId="2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4" xfId="0" applyNumberFormat="1" applyFont="1" applyFill="1" applyBorder="1" applyAlignment="1" applyProtection="1">
      <alignment horizontal="center" vertical="center" wrapText="1"/>
      <protection/>
    </xf>
    <xf numFmtId="1" fontId="10" fillId="0" borderId="52" xfId="0" applyNumberFormat="1" applyFont="1" applyFill="1" applyBorder="1" applyAlignment="1" applyProtection="1">
      <alignment horizontal="center" vertical="center" wrapText="1"/>
      <protection/>
    </xf>
    <xf numFmtId="1" fontId="10" fillId="0" borderId="41" xfId="0" applyNumberFormat="1" applyFont="1" applyFill="1" applyBorder="1" applyAlignment="1" applyProtection="1">
      <alignment horizontal="center" vertical="center" wrapText="1"/>
      <protection/>
    </xf>
    <xf numFmtId="1" fontId="10" fillId="0" borderId="71" xfId="0" applyNumberFormat="1" applyFont="1" applyFill="1" applyBorder="1" applyAlignment="1" applyProtection="1">
      <alignment horizontal="center" vertical="center" wrapText="1"/>
      <protection/>
    </xf>
    <xf numFmtId="1" fontId="10" fillId="0" borderId="6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left" vertical="center" wrapText="1"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11" fillId="0" borderId="17" xfId="0" applyNumberFormat="1" applyFont="1" applyFill="1" applyBorder="1" applyAlignment="1" applyProtection="1">
      <alignment vertical="center"/>
      <protection/>
    </xf>
    <xf numFmtId="3" fontId="11" fillId="0" borderId="28" xfId="0" applyNumberFormat="1" applyFont="1" applyFill="1" applyBorder="1" applyAlignment="1" applyProtection="1">
      <alignment vertical="center"/>
      <protection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vertical="center" wrapText="1"/>
      <protection/>
    </xf>
    <xf numFmtId="3" fontId="3" fillId="0" borderId="52" xfId="0" applyNumberFormat="1" applyFont="1" applyFill="1" applyBorder="1" applyAlignment="1" applyProtection="1">
      <alignment horizontal="right" vertical="center"/>
      <protection/>
    </xf>
    <xf numFmtId="3" fontId="3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63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3" fontId="3" fillId="0" borderId="57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63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vertical="center"/>
      <protection/>
    </xf>
    <xf numFmtId="0" fontId="11" fillId="0" borderId="33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horizontal="right" vertical="center"/>
      <protection/>
    </xf>
    <xf numFmtId="3" fontId="11" fillId="0" borderId="63" xfId="0" applyNumberFormat="1" applyFont="1" applyFill="1" applyBorder="1" applyAlignment="1" applyProtection="1">
      <alignment horizontal="right"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vertical="center"/>
      <protection/>
    </xf>
    <xf numFmtId="3" fontId="11" fillId="0" borderId="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3" fontId="11" fillId="0" borderId="34" xfId="0" applyNumberFormat="1" applyFont="1" applyFill="1" applyBorder="1" applyAlignment="1" applyProtection="1">
      <alignment horizontal="right" vertical="center"/>
      <protection/>
    </xf>
    <xf numFmtId="3" fontId="3" fillId="0" borderId="71" xfId="0" applyNumberFormat="1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 applyProtection="1">
      <alignment vertical="center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vertical="center" wrapText="1"/>
      <protection/>
    </xf>
    <xf numFmtId="0" fontId="20" fillId="0" borderId="3" xfId="0" applyFont="1" applyBorder="1" applyAlignment="1">
      <alignment wrapText="1"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51" xfId="0" applyFont="1" applyBorder="1" applyAlignment="1">
      <alignment wrapText="1"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3" fontId="3" fillId="0" borderId="73" xfId="0" applyNumberFormat="1" applyFont="1" applyFill="1" applyBorder="1" applyAlignment="1" applyProtection="1">
      <alignment horizontal="righ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0" applyNumberFormat="1" applyFont="1" applyFill="1" applyBorder="1" applyAlignment="1" applyProtection="1">
      <alignment vertical="center" wrapText="1"/>
      <protection/>
    </xf>
    <xf numFmtId="3" fontId="3" fillId="0" borderId="51" xfId="0" applyNumberFormat="1" applyFont="1" applyFill="1" applyBorder="1" applyAlignment="1" applyProtection="1">
      <alignment horizontal="right" vertical="center"/>
      <protection/>
    </xf>
    <xf numFmtId="3" fontId="20" fillId="0" borderId="53" xfId="0" applyNumberFormat="1" applyFont="1" applyFill="1" applyBorder="1" applyAlignment="1" applyProtection="1">
      <alignment horizontal="right" vertical="center"/>
      <protection/>
    </xf>
    <xf numFmtId="0" fontId="20" fillId="0" borderId="3" xfId="0" applyNumberFormat="1" applyFont="1" applyFill="1" applyBorder="1" applyAlignment="1" applyProtection="1">
      <alignment vertical="center" wrapText="1"/>
      <protection/>
    </xf>
    <xf numFmtId="3" fontId="3" fillId="0" borderId="34" xfId="0" applyNumberFormat="1" applyFont="1" applyFill="1" applyBorder="1" applyAlignment="1" applyProtection="1">
      <alignment horizontal="right" vertical="center"/>
      <protection/>
    </xf>
    <xf numFmtId="164" fontId="3" fillId="0" borderId="34" xfId="21" applyNumberFormat="1" applyFont="1" applyFill="1" applyBorder="1" applyAlignment="1" applyProtection="1">
      <alignment vertical="center" wrapText="1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/>
    </xf>
    <xf numFmtId="3" fontId="3" fillId="0" borderId="53" xfId="0" applyNumberFormat="1" applyFont="1" applyFill="1" applyBorder="1" applyAlignment="1" applyProtection="1">
      <alignment horizontal="right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3" fontId="11" fillId="0" borderId="57" xfId="0" applyNumberFormat="1" applyFont="1" applyFill="1" applyBorder="1" applyAlignment="1" applyProtection="1">
      <alignment horizontal="right"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Font="1" applyBorder="1" applyAlignment="1">
      <alignment vertical="center" wrapText="1"/>
    </xf>
    <xf numFmtId="3" fontId="20" fillId="0" borderId="34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49" fontId="20" fillId="0" borderId="51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0" applyFont="1" applyBorder="1" applyAlignment="1">
      <alignment vertical="center" wrapText="1"/>
    </xf>
    <xf numFmtId="3" fontId="20" fillId="0" borderId="34" xfId="0" applyNumberFormat="1" applyFont="1" applyBorder="1" applyAlignment="1">
      <alignment horizontal="right"/>
    </xf>
    <xf numFmtId="49" fontId="20" fillId="0" borderId="3" xfId="0" applyNumberFormat="1" applyFont="1" applyBorder="1" applyAlignment="1">
      <alignment vertical="center" wrapText="1"/>
    </xf>
    <xf numFmtId="3" fontId="20" fillId="0" borderId="51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/>
    </xf>
    <xf numFmtId="0" fontId="11" fillId="0" borderId="51" xfId="0" applyNumberFormat="1" applyFont="1" applyFill="1" applyBorder="1" applyAlignment="1" applyProtection="1">
      <alignment vertical="center"/>
      <protection/>
    </xf>
    <xf numFmtId="0" fontId="11" fillId="0" borderId="58" xfId="0" applyNumberFormat="1" applyFont="1" applyFill="1" applyBorder="1" applyAlignment="1" applyProtection="1">
      <alignment vertical="center" wrapText="1"/>
      <protection/>
    </xf>
    <xf numFmtId="3" fontId="11" fillId="0" borderId="51" xfId="0" applyNumberFormat="1" applyFont="1" applyFill="1" applyBorder="1" applyAlignment="1" applyProtection="1">
      <alignment horizontal="right" vertical="center"/>
      <protection/>
    </xf>
    <xf numFmtId="3" fontId="11" fillId="0" borderId="74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49" fontId="20" fillId="0" borderId="41" xfId="0" applyNumberFormat="1" applyFont="1" applyFill="1" applyBorder="1" applyAlignment="1" applyProtection="1">
      <alignment vertical="center" wrapText="1"/>
      <protection/>
    </xf>
    <xf numFmtId="3" fontId="20" fillId="0" borderId="73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3" fontId="3" fillId="0" borderId="74" xfId="0" applyNumberFormat="1" applyFont="1" applyFill="1" applyBorder="1" applyAlignment="1" applyProtection="1">
      <alignment vertical="center"/>
      <protection/>
    </xf>
    <xf numFmtId="3" fontId="3" fillId="0" borderId="51" xfId="0" applyNumberFormat="1" applyFont="1" applyFill="1" applyBorder="1" applyAlignment="1" applyProtection="1">
      <alignment vertical="center"/>
      <protection/>
    </xf>
    <xf numFmtId="3" fontId="3" fillId="0" borderId="39" xfId="0" applyNumberFormat="1" applyFont="1" applyFill="1" applyBorder="1" applyAlignment="1" applyProtection="1">
      <alignment vertical="center"/>
      <protection/>
    </xf>
    <xf numFmtId="0" fontId="3" fillId="0" borderId="51" xfId="0" applyNumberFormat="1" applyFont="1" applyFill="1" applyBorder="1" applyAlignment="1" applyProtection="1">
      <alignment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3" fontId="20" fillId="0" borderId="3" xfId="0" applyNumberFormat="1" applyFont="1" applyFill="1" applyBorder="1" applyAlignment="1" applyProtection="1">
      <alignment horizontal="right" vertical="center"/>
      <protection/>
    </xf>
    <xf numFmtId="3" fontId="20" fillId="0" borderId="41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51" xfId="0" applyNumberFormat="1" applyFont="1" applyBorder="1" applyAlignment="1">
      <alignment horizontal="right" vertical="center"/>
    </xf>
    <xf numFmtId="0" fontId="3" fillId="0" borderId="31" xfId="0" applyNumberFormat="1" applyFont="1" applyFill="1" applyBorder="1" applyAlignment="1" applyProtection="1">
      <alignment vertical="center" wrapText="1"/>
      <protection/>
    </xf>
    <xf numFmtId="0" fontId="11" fillId="0" borderId="31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" xfId="0" applyNumberFormat="1" applyFont="1" applyFill="1" applyBorder="1" applyAlignment="1" applyProtection="1">
      <alignment vertical="center"/>
      <protection/>
    </xf>
    <xf numFmtId="3" fontId="20" fillId="0" borderId="51" xfId="0" applyNumberFormat="1" applyFont="1" applyFill="1" applyBorder="1" applyAlignment="1" applyProtection="1">
      <alignment horizontal="right" vertical="center"/>
      <protection/>
    </xf>
    <xf numFmtId="3" fontId="3" fillId="0" borderId="31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vertical="center" wrapText="1"/>
    </xf>
    <xf numFmtId="3" fontId="14" fillId="0" borderId="3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vertical="center" wrapText="1"/>
      <protection/>
    </xf>
    <xf numFmtId="3" fontId="3" fillId="0" borderId="5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Continuous" vertical="center"/>
      <protection/>
    </xf>
    <xf numFmtId="0" fontId="5" fillId="0" borderId="28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center"/>
    </xf>
    <xf numFmtId="3" fontId="11" fillId="0" borderId="57" xfId="0" applyNumberFormat="1" applyFont="1" applyBorder="1" applyAlignment="1">
      <alignment horizontal="right" vertical="center"/>
    </xf>
    <xf numFmtId="3" fontId="11" fillId="0" borderId="7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left" vertical="center" wrapText="1"/>
    </xf>
    <xf numFmtId="3" fontId="14" fillId="0" borderId="63" xfId="0" applyNumberFormat="1" applyFont="1" applyBorder="1" applyAlignment="1">
      <alignment vertical="center" wrapText="1"/>
    </xf>
    <xf numFmtId="3" fontId="14" fillId="0" borderId="79" xfId="0" applyNumberFormat="1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35" xfId="0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11" fillId="0" borderId="78" xfId="0" applyNumberFormat="1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4" fillId="0" borderId="63" xfId="0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63" xfId="0" applyNumberFormat="1" applyFont="1" applyBorder="1" applyAlignment="1">
      <alignment vertical="center" wrapText="1"/>
    </xf>
    <xf numFmtId="3" fontId="3" fillId="0" borderId="79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63" xfId="0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3" fontId="11" fillId="0" borderId="28" xfId="0" applyNumberFormat="1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left" vertical="center" wrapText="1"/>
    </xf>
    <xf numFmtId="3" fontId="14" fillId="0" borderId="81" xfId="0" applyNumberFormat="1" applyFont="1" applyBorder="1" applyAlignment="1">
      <alignment vertical="center" wrapText="1"/>
    </xf>
    <xf numFmtId="3" fontId="14" fillId="0" borderId="82" xfId="0" applyNumberFormat="1" applyFont="1" applyBorder="1" applyAlignment="1">
      <alignment vertical="center" wrapText="1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1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83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34" xfId="0" applyNumberFormat="1" applyFont="1" applyFill="1" applyBorder="1" applyAlignment="1" applyProtection="1">
      <alignment vertical="center" wrapText="1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8" xfId="21" applyNumberFormat="1" applyFont="1" applyFill="1" applyBorder="1" applyAlignment="1" applyProtection="1">
      <alignment vertical="center" wrapText="1"/>
      <protection locked="0"/>
    </xf>
    <xf numFmtId="3" fontId="7" fillId="0" borderId="83" xfId="0" applyNumberFormat="1" applyFont="1" applyFill="1" applyBorder="1" applyAlignment="1" applyProtection="1">
      <alignment horizontal="right" vertical="center"/>
      <protection locked="0"/>
    </xf>
    <xf numFmtId="3" fontId="12" fillId="0" borderId="83" xfId="0" applyNumberFormat="1" applyFont="1" applyFill="1" applyBorder="1" applyAlignment="1" applyProtection="1">
      <alignment horizontal="right" vertical="center"/>
      <protection locked="0"/>
    </xf>
    <xf numFmtId="1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69" xfId="0" applyNumberFormat="1" applyFont="1" applyFill="1" applyBorder="1" applyAlignment="1" applyProtection="1">
      <alignment horizontal="center" wrapText="1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7" xfId="0" applyNumberFormat="1" applyFont="1" applyBorder="1" applyAlignment="1">
      <alignment horizontal="centerContinuous" vertical="center"/>
    </xf>
    <xf numFmtId="0" fontId="12" fillId="0" borderId="63" xfId="0" applyNumberFormat="1" applyFont="1" applyFill="1" applyBorder="1" applyAlignment="1" applyProtection="1">
      <alignment vertical="center" wrapText="1"/>
      <protection locked="0"/>
    </xf>
    <xf numFmtId="3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center" vertical="center"/>
      <protection locked="0"/>
    </xf>
    <xf numFmtId="3" fontId="14" fillId="0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74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horizontal="right" vertical="center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Border="1" applyAlignment="1">
      <alignment horizontal="right" vertical="center"/>
    </xf>
    <xf numFmtId="3" fontId="11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8" fillId="0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49" fontId="11" fillId="0" borderId="35" xfId="0" applyNumberFormat="1" applyFont="1" applyBorder="1" applyAlignment="1">
      <alignment horizontal="center" vertical="center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3" fontId="11" fillId="0" borderId="52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/>
      <protection locked="0"/>
    </xf>
    <xf numFmtId="3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4" xfId="0" applyNumberFormat="1" applyFont="1" applyFill="1" applyBorder="1" applyAlignment="1" applyProtection="1">
      <alignment horizontal="center" vertical="center"/>
      <protection locked="0"/>
    </xf>
    <xf numFmtId="0" fontId="14" fillId="0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3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horizontal="centerContinuous" vertical="center"/>
    </xf>
    <xf numFmtId="0" fontId="12" fillId="0" borderId="5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1" fontId="1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49" xfId="0" applyNumberFormat="1" applyFont="1" applyFill="1" applyBorder="1" applyAlignment="1" applyProtection="1">
      <alignment horizontal="center" vertical="center"/>
      <protection locked="0"/>
    </xf>
    <xf numFmtId="3" fontId="18" fillId="0" borderId="56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56" xfId="0" applyNumberFormat="1" applyFont="1" applyFill="1" applyBorder="1" applyAlignment="1" applyProtection="1">
      <alignment horizontal="right" vertical="center"/>
      <protection locked="0"/>
    </xf>
    <xf numFmtId="49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1" xfId="0" applyNumberFormat="1" applyFont="1" applyFill="1" applyBorder="1" applyAlignment="1" applyProtection="1">
      <alignment horizontal="center" vertical="center"/>
      <protection locked="0"/>
    </xf>
    <xf numFmtId="164" fontId="12" fillId="0" borderId="66" xfId="21" applyNumberFormat="1" applyFont="1" applyFill="1" applyBorder="1" applyAlignment="1" applyProtection="1">
      <alignment vertical="center" wrapText="1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164" fontId="15" fillId="0" borderId="33" xfId="21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34" xfId="0" applyFont="1" applyBorder="1" applyAlignment="1">
      <alignment vertical="center" wrapText="1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49" fontId="11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74" xfId="0" applyNumberFormat="1" applyFont="1" applyFill="1" applyBorder="1" applyAlignment="1" applyProtection="1">
      <alignment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3" fontId="7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3" fontId="18" fillId="0" borderId="83" xfId="0" applyNumberFormat="1" applyFont="1" applyFill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0" fontId="12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1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3" fillId="0" borderId="88" xfId="0" applyNumberFormat="1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89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55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/>
    </xf>
    <xf numFmtId="0" fontId="26" fillId="0" borderId="3" xfId="0" applyFont="1" applyBorder="1" applyAlignment="1">
      <alignment/>
    </xf>
    <xf numFmtId="3" fontId="26" fillId="0" borderId="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26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3" fillId="0" borderId="87" xfId="0" applyFont="1" applyBorder="1" applyAlignment="1">
      <alignment/>
    </xf>
    <xf numFmtId="0" fontId="6" fillId="0" borderId="66" xfId="0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Continuous" vertical="center"/>
    </xf>
    <xf numFmtId="4" fontId="5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1" fillId="0" borderId="63" xfId="0" applyNumberFormat="1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71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vertical="center" wrapText="1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11" fillId="0" borderId="86" xfId="0" applyNumberFormat="1" applyFont="1" applyFill="1" applyBorder="1" applyAlignment="1" applyProtection="1">
      <alignment horizontal="center" vertical="center"/>
      <protection locked="0"/>
    </xf>
    <xf numFmtId="3" fontId="11" fillId="0" borderId="93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94" xfId="0" applyNumberFormat="1" applyFont="1" applyFill="1" applyBorder="1" applyAlignment="1" applyProtection="1">
      <alignment horizontal="center" vertical="center"/>
      <protection locked="0"/>
    </xf>
    <xf numFmtId="0" fontId="14" fillId="0" borderId="85" xfId="0" applyNumberFormat="1" applyFont="1" applyFill="1" applyBorder="1" applyAlignment="1" applyProtection="1">
      <alignment horizontal="center" vertical="center"/>
      <protection locked="0"/>
    </xf>
    <xf numFmtId="49" fontId="12" fillId="0" borderId="95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7" xfId="0" applyNumberFormat="1" applyFont="1" applyFill="1" applyBorder="1" applyAlignment="1" applyProtection="1">
      <alignment horizontal="center" vertical="center"/>
      <protection locked="0"/>
    </xf>
    <xf numFmtId="164" fontId="11" fillId="0" borderId="85" xfId="21" applyNumberFormat="1" applyFont="1" applyFill="1" applyBorder="1" applyAlignment="1" applyProtection="1">
      <alignment vertical="center" wrapText="1"/>
      <protection locked="0"/>
    </xf>
    <xf numFmtId="3" fontId="14" fillId="0" borderId="85" xfId="0" applyNumberFormat="1" applyFont="1" applyFill="1" applyBorder="1" applyAlignment="1" applyProtection="1">
      <alignment horizontal="center" vertical="center"/>
      <protection locked="0"/>
    </xf>
    <xf numFmtId="3" fontId="11" fillId="0" borderId="96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97" xfId="0" applyNumberFormat="1" applyFont="1" applyFill="1" applyBorder="1" applyAlignment="1" applyProtection="1">
      <alignment horizontal="right" vertical="center"/>
      <protection locked="0"/>
    </xf>
    <xf numFmtId="3" fontId="12" fillId="0" borderId="79" xfId="0" applyNumberFormat="1" applyFont="1" applyFill="1" applyBorder="1" applyAlignment="1" applyProtection="1">
      <alignment horizontal="right" vertical="center"/>
      <protection locked="0"/>
    </xf>
    <xf numFmtId="0" fontId="11" fillId="0" borderId="98" xfId="0" applyNumberFormat="1" applyFont="1" applyFill="1" applyBorder="1" applyAlignment="1" applyProtection="1">
      <alignment horizontal="center" vertical="center"/>
      <protection locked="0"/>
    </xf>
    <xf numFmtId="164" fontId="11" fillId="0" borderId="99" xfId="21" applyNumberFormat="1" applyFont="1" applyFill="1" applyBorder="1" applyAlignment="1" applyProtection="1">
      <alignment vertical="center" wrapText="1"/>
      <protection locked="0"/>
    </xf>
    <xf numFmtId="0" fontId="11" fillId="0" borderId="32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62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31" xfId="0" applyNumberFormat="1" applyFont="1" applyFill="1" applyBorder="1" applyAlignment="1" applyProtection="1">
      <alignment horizontal="center" vertical="top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93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15" xfId="0" applyNumberFormat="1" applyFont="1" applyFill="1" applyBorder="1" applyAlignment="1" applyProtection="1">
      <alignment horizontal="center" vertical="center"/>
      <protection locked="0"/>
    </xf>
    <xf numFmtId="3" fontId="18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98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6" xfId="0" applyNumberFormat="1" applyFont="1" applyFill="1" applyBorder="1" applyAlignment="1" applyProtection="1">
      <alignment vertical="center" wrapText="1"/>
      <protection locked="0"/>
    </xf>
    <xf numFmtId="3" fontId="5" fillId="0" borderId="85" xfId="0" applyNumberFormat="1" applyFont="1" applyFill="1" applyBorder="1" applyAlignment="1" applyProtection="1">
      <alignment horizontal="right" vertical="center"/>
      <protection locked="0"/>
    </xf>
    <xf numFmtId="0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63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84" xfId="21" applyNumberFormat="1" applyFont="1" applyFill="1" applyBorder="1" applyAlignment="1" applyProtection="1">
      <alignment vertical="center" wrapText="1"/>
      <protection locked="0"/>
    </xf>
    <xf numFmtId="0" fontId="12" fillId="0" borderId="84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00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71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3" fontId="14" fillId="0" borderId="77" xfId="0" applyNumberFormat="1" applyFont="1" applyBorder="1" applyAlignment="1">
      <alignment vertical="center" wrapText="1"/>
    </xf>
    <xf numFmtId="0" fontId="14" fillId="0" borderId="101" xfId="0" applyFont="1" applyBorder="1" applyAlignment="1">
      <alignment horizontal="center" vertical="center"/>
    </xf>
    <xf numFmtId="0" fontId="14" fillId="0" borderId="7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wrapText="1"/>
    </xf>
    <xf numFmtId="3" fontId="3" fillId="0" borderId="85" xfId="0" applyNumberFormat="1" applyFont="1" applyBorder="1" applyAlignment="1">
      <alignment vertical="center" wrapText="1"/>
    </xf>
    <xf numFmtId="3" fontId="3" fillId="0" borderId="66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/>
    </xf>
    <xf numFmtId="1" fontId="14" fillId="0" borderId="28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vertical="center"/>
    </xf>
    <xf numFmtId="3" fontId="3" fillId="0" borderId="7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1" fillId="0" borderId="34" xfId="0" applyNumberFormat="1" applyFont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49" fontId="14" fillId="0" borderId="34" xfId="0" applyNumberFormat="1" applyFont="1" applyFill="1" applyBorder="1" applyAlignment="1" applyProtection="1">
      <alignment horizontal="center" vertical="center" wrapText="1"/>
      <protection/>
    </xf>
    <xf numFmtId="3" fontId="14" fillId="0" borderId="34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Continuous" vertical="center" wrapText="1"/>
    </xf>
    <xf numFmtId="0" fontId="21" fillId="0" borderId="17" xfId="0" applyFont="1" applyBorder="1" applyAlignment="1">
      <alignment horizontal="centerContinuous" vertical="center" wrapText="1"/>
    </xf>
    <xf numFmtId="3" fontId="3" fillId="0" borderId="0" xfId="0" applyNumberFormat="1" applyFont="1" applyAlignment="1">
      <alignment vertical="center"/>
    </xf>
    <xf numFmtId="164" fontId="11" fillId="0" borderId="86" xfId="21" applyNumberFormat="1" applyFont="1" applyFill="1" applyBorder="1" applyAlignment="1" applyProtection="1">
      <alignment vertical="center" wrapText="1"/>
      <protection locked="0"/>
    </xf>
    <xf numFmtId="164" fontId="12" fillId="0" borderId="38" xfId="2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3" fillId="0" borderId="23" xfId="0" applyFont="1" applyBorder="1" applyAlignment="1">
      <alignment horizontal="centerContinuous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1" fillId="0" borderId="74" xfId="0" applyFont="1" applyBorder="1" applyAlignment="1">
      <alignment horizontal="centerContinuous" vertical="center" wrapText="1"/>
    </xf>
    <xf numFmtId="0" fontId="11" fillId="0" borderId="53" xfId="0" applyFont="1" applyBorder="1" applyAlignment="1">
      <alignment horizontal="centerContinuous" vertical="center" wrapText="1"/>
    </xf>
    <xf numFmtId="0" fontId="11" fillId="0" borderId="37" xfId="0" applyFont="1" applyBorder="1" applyAlignment="1">
      <alignment horizontal="centerContinuous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164" fontId="15" fillId="0" borderId="15" xfId="0" applyNumberFormat="1" applyFont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64" fontId="7" fillId="0" borderId="34" xfId="0" applyNumberFormat="1" applyFont="1" applyBorder="1" applyAlignment="1">
      <alignment vertical="center"/>
    </xf>
    <xf numFmtId="164" fontId="7" fillId="0" borderId="3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25" xfId="0" applyNumberFormat="1" applyFont="1" applyBorder="1" applyAlignment="1">
      <alignment vertical="center"/>
    </xf>
    <xf numFmtId="164" fontId="15" fillId="0" borderId="4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164" fontId="15" fillId="0" borderId="3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4" fontId="7" fillId="0" borderId="3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15" fillId="0" borderId="2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8" xfId="0" applyNumberFormat="1" applyFont="1" applyBorder="1" applyAlignment="1">
      <alignment vertical="center"/>
    </xf>
    <xf numFmtId="164" fontId="7" fillId="0" borderId="52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0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164" fontId="7" fillId="0" borderId="51" xfId="0" applyNumberFormat="1" applyFont="1" applyBorder="1" applyAlignment="1">
      <alignment vertical="center"/>
    </xf>
    <xf numFmtId="164" fontId="7" fillId="0" borderId="58" xfId="0" applyNumberFormat="1" applyFont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0" fontId="1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74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164" fontId="12" fillId="0" borderId="41" xfId="21" applyNumberFormat="1" applyFont="1" applyFill="1" applyBorder="1" applyAlignment="1" applyProtection="1">
      <alignment vertical="center" wrapText="1"/>
      <protection locked="0"/>
    </xf>
    <xf numFmtId="164" fontId="11" fillId="0" borderId="28" xfId="21" applyNumberFormat="1" applyFont="1" applyFill="1" applyBorder="1" applyAlignment="1" applyProtection="1">
      <alignment vertical="center" wrapText="1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0" fontId="11" fillId="0" borderId="25" xfId="0" applyFont="1" applyBorder="1" applyAlignment="1">
      <alignment horizontal="centerContinuous" vertical="center" wrapText="1"/>
    </xf>
    <xf numFmtId="0" fontId="11" fillId="0" borderId="34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Continuous" vertical="center" wrapText="1"/>
    </xf>
    <xf numFmtId="0" fontId="22" fillId="0" borderId="8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164" fontId="7" fillId="0" borderId="31" xfId="21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164" fontId="15" fillId="0" borderId="37" xfId="0" applyNumberFormat="1" applyFont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164" fontId="7" fillId="0" borderId="83" xfId="0" applyNumberFormat="1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65" fontId="7" fillId="0" borderId="34" xfId="0" applyNumberFormat="1" applyFont="1" applyBorder="1" applyAlignment="1">
      <alignment horizontal="right" vertical="center"/>
    </xf>
    <xf numFmtId="165" fontId="7" fillId="0" borderId="31" xfId="0" applyNumberFormat="1" applyFont="1" applyBorder="1" applyAlignment="1">
      <alignment horizontal="right" vertical="center"/>
    </xf>
    <xf numFmtId="165" fontId="7" fillId="0" borderId="25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64" fontId="15" fillId="0" borderId="89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164" fontId="7" fillId="0" borderId="74" xfId="0" applyNumberFormat="1" applyFont="1" applyFill="1" applyBorder="1" applyAlignment="1">
      <alignment vertical="center" wrapText="1"/>
    </xf>
    <xf numFmtId="164" fontId="7" fillId="0" borderId="51" xfId="0" applyNumberFormat="1" applyFont="1" applyFill="1" applyBorder="1" applyAlignment="1">
      <alignment vertical="center" wrapText="1"/>
    </xf>
    <xf numFmtId="164" fontId="15" fillId="0" borderId="103" xfId="0" applyNumberFormat="1" applyFont="1" applyBorder="1" applyAlignment="1">
      <alignment vertical="center"/>
    </xf>
    <xf numFmtId="164" fontId="7" fillId="0" borderId="100" xfId="0" applyNumberFormat="1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7" fillId="0" borderId="73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164" fontId="12" fillId="0" borderId="71" xfId="21" applyNumberFormat="1" applyFont="1" applyFill="1" applyBorder="1" applyAlignment="1" applyProtection="1">
      <alignment vertical="center" wrapText="1"/>
      <protection locked="0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71" xfId="0" applyNumberFormat="1" applyFont="1" applyFill="1" applyBorder="1" applyAlignment="1" applyProtection="1">
      <alignment horizontal="center" vertical="center"/>
      <protection locked="0"/>
    </xf>
    <xf numFmtId="3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164" fontId="7" fillId="0" borderId="34" xfId="21" applyNumberFormat="1" applyFont="1" applyFill="1" applyBorder="1" applyAlignment="1" applyProtection="1">
      <alignment vertical="center" wrapTex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1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3" fontId="3" fillId="0" borderId="79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3" fontId="11" fillId="0" borderId="79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3" fontId="14" fillId="0" borderId="78" xfId="0" applyNumberFormat="1" applyFont="1" applyBorder="1" applyAlignment="1">
      <alignment vertical="center"/>
    </xf>
    <xf numFmtId="0" fontId="8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6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84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2156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84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2156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84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215646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68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6487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68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6487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68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6487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workbookViewId="0" topLeftCell="A1">
      <selection activeCell="I107" sqref="I107"/>
    </sheetView>
  </sheetViews>
  <sheetFormatPr defaultColWidth="9.00390625" defaultRowHeight="12.75"/>
  <cols>
    <col min="1" max="1" width="6.875" style="15" customWidth="1"/>
    <col min="2" max="2" width="37.625" style="15" customWidth="1"/>
    <col min="3" max="3" width="5.375" style="15" customWidth="1"/>
    <col min="4" max="5" width="11.875" style="15" customWidth="1"/>
    <col min="6" max="6" width="11.875" style="41" customWidth="1"/>
    <col min="7" max="7" width="11.875" style="15" customWidth="1"/>
    <col min="8" max="16384" width="10.00390625" style="15" customWidth="1"/>
  </cols>
  <sheetData>
    <row r="1" spans="5:6" ht="11.25" customHeight="1">
      <c r="E1" s="1"/>
      <c r="F1" s="661" t="s">
        <v>21</v>
      </c>
    </row>
    <row r="2" spans="1:6" ht="11.25" customHeight="1">
      <c r="A2" s="16"/>
      <c r="B2" s="17"/>
      <c r="C2" s="18"/>
      <c r="D2" s="18"/>
      <c r="E2" s="31"/>
      <c r="F2" s="662" t="s">
        <v>396</v>
      </c>
    </row>
    <row r="3" spans="1:6" ht="11.25" customHeight="1">
      <c r="A3" s="16"/>
      <c r="B3" s="17"/>
      <c r="C3" s="18"/>
      <c r="D3" s="18"/>
      <c r="E3" s="31"/>
      <c r="F3" s="662" t="s">
        <v>20</v>
      </c>
    </row>
    <row r="4" spans="1:6" ht="11.25" customHeight="1">
      <c r="A4" s="16"/>
      <c r="B4" s="17"/>
      <c r="C4" s="18"/>
      <c r="D4" s="18"/>
      <c r="E4" s="31"/>
      <c r="F4" s="662" t="s">
        <v>321</v>
      </c>
    </row>
    <row r="5" spans="1:6" ht="0.75" customHeight="1">
      <c r="A5" s="16"/>
      <c r="B5" s="17"/>
      <c r="C5" s="18"/>
      <c r="D5" s="18"/>
      <c r="E5" s="18"/>
      <c r="F5" s="663"/>
    </row>
    <row r="6" spans="1:7" s="3" customFormat="1" ht="33.75" customHeight="1">
      <c r="A6" s="5" t="s">
        <v>31</v>
      </c>
      <c r="B6" s="6"/>
      <c r="C6" s="4"/>
      <c r="D6" s="4"/>
      <c r="E6" s="4"/>
      <c r="F6" s="664"/>
      <c r="G6" s="19"/>
    </row>
    <row r="7" spans="1:7" s="3" customFormat="1" ht="11.25" customHeight="1" thickBot="1">
      <c r="A7" s="5"/>
      <c r="B7" s="6"/>
      <c r="C7" s="4"/>
      <c r="D7" s="4"/>
      <c r="E7" s="4"/>
      <c r="F7" s="664"/>
      <c r="G7" s="20" t="s">
        <v>0</v>
      </c>
    </row>
    <row r="8" spans="1:7" s="22" customFormat="1" ht="21" customHeight="1">
      <c r="A8" s="21" t="s">
        <v>1</v>
      </c>
      <c r="B8" s="939" t="s">
        <v>2</v>
      </c>
      <c r="C8" s="455" t="s">
        <v>3</v>
      </c>
      <c r="D8" s="155" t="s">
        <v>4</v>
      </c>
      <c r="E8" s="43"/>
      <c r="F8" s="665" t="s">
        <v>5</v>
      </c>
      <c r="G8" s="45"/>
    </row>
    <row r="9" spans="1:7" s="22" customFormat="1" ht="12" customHeight="1">
      <c r="A9" s="23" t="s">
        <v>6</v>
      </c>
      <c r="B9" s="940"/>
      <c r="C9" s="501" t="s">
        <v>7</v>
      </c>
      <c r="D9" s="538" t="s">
        <v>15</v>
      </c>
      <c r="E9" s="32" t="s">
        <v>11</v>
      </c>
      <c r="F9" s="666" t="s">
        <v>15</v>
      </c>
      <c r="G9" s="11" t="s">
        <v>8</v>
      </c>
    </row>
    <row r="10" spans="1:7" s="24" customFormat="1" ht="12" customHeight="1" thickBot="1">
      <c r="A10" s="9">
        <v>1</v>
      </c>
      <c r="B10" s="30">
        <v>2</v>
      </c>
      <c r="C10" s="456">
        <v>3</v>
      </c>
      <c r="D10" s="456">
        <v>4</v>
      </c>
      <c r="E10" s="33">
        <v>5</v>
      </c>
      <c r="F10" s="667">
        <v>6</v>
      </c>
      <c r="G10" s="12">
        <v>7</v>
      </c>
    </row>
    <row r="11" spans="1:7" s="25" customFormat="1" ht="15" customHeight="1" thickBot="1" thickTop="1">
      <c r="A11" s="110">
        <v>600</v>
      </c>
      <c r="B11" s="103" t="s">
        <v>14</v>
      </c>
      <c r="C11" s="58"/>
      <c r="D11" s="460"/>
      <c r="E11" s="35"/>
      <c r="F11" s="50">
        <f>F12+F21+F23</f>
        <v>526700</v>
      </c>
      <c r="G11" s="14">
        <f>SUM(G12+G21+G23)</f>
        <v>228690</v>
      </c>
    </row>
    <row r="12" spans="1:7" s="25" customFormat="1" ht="15" customHeight="1" thickTop="1">
      <c r="A12" s="87">
        <v>60016</v>
      </c>
      <c r="B12" s="105" t="s">
        <v>37</v>
      </c>
      <c r="C12" s="101"/>
      <c r="D12" s="502"/>
      <c r="E12" s="39"/>
      <c r="F12" s="146">
        <f>SUM(F13:F14)</f>
        <v>426700</v>
      </c>
      <c r="G12" s="147">
        <f>SUM(G14)</f>
        <v>210000</v>
      </c>
    </row>
    <row r="13" spans="1:7" s="25" customFormat="1" ht="12.75" customHeight="1">
      <c r="A13" s="59">
        <v>4270</v>
      </c>
      <c r="B13" s="152" t="s">
        <v>26</v>
      </c>
      <c r="C13" s="68" t="s">
        <v>313</v>
      </c>
      <c r="D13" s="458"/>
      <c r="E13" s="37"/>
      <c r="F13" s="61">
        <v>6700</v>
      </c>
      <c r="G13" s="13"/>
    </row>
    <row r="14" spans="1:7" s="25" customFormat="1" ht="15" customHeight="1">
      <c r="A14" s="59">
        <v>6050</v>
      </c>
      <c r="B14" s="106" t="s">
        <v>38</v>
      </c>
      <c r="C14" s="68"/>
      <c r="D14" s="458"/>
      <c r="E14" s="37"/>
      <c r="F14" s="52">
        <f>SUM(F15:F20)</f>
        <v>420000</v>
      </c>
      <c r="G14" s="13">
        <f>SUM(G15:G19)</f>
        <v>210000</v>
      </c>
    </row>
    <row r="15" spans="1:7" s="25" customFormat="1" ht="24.75" customHeight="1">
      <c r="A15" s="59"/>
      <c r="B15" s="145" t="s">
        <v>249</v>
      </c>
      <c r="C15" s="68" t="s">
        <v>312</v>
      </c>
      <c r="D15" s="458"/>
      <c r="E15" s="37"/>
      <c r="F15" s="85">
        <v>90000</v>
      </c>
      <c r="G15" s="13"/>
    </row>
    <row r="16" spans="1:7" s="25" customFormat="1" ht="13.5" customHeight="1">
      <c r="A16" s="59"/>
      <c r="B16" s="145" t="s">
        <v>250</v>
      </c>
      <c r="C16" s="68" t="s">
        <v>313</v>
      </c>
      <c r="D16" s="458"/>
      <c r="E16" s="37"/>
      <c r="F16" s="85">
        <v>100000</v>
      </c>
      <c r="G16" s="13"/>
    </row>
    <row r="17" spans="1:7" s="25" customFormat="1" ht="24" customHeight="1">
      <c r="A17" s="59"/>
      <c r="B17" s="145" t="s">
        <v>306</v>
      </c>
      <c r="C17" s="68" t="s">
        <v>313</v>
      </c>
      <c r="D17" s="458"/>
      <c r="E17" s="37"/>
      <c r="F17" s="85"/>
      <c r="G17" s="55">
        <v>200000</v>
      </c>
    </row>
    <row r="18" spans="1:7" s="56" customFormat="1" ht="12.75" customHeight="1">
      <c r="A18" s="99"/>
      <c r="B18" s="145" t="s">
        <v>67</v>
      </c>
      <c r="C18" s="68" t="s">
        <v>313</v>
      </c>
      <c r="D18" s="459"/>
      <c r="E18" s="84"/>
      <c r="F18" s="85"/>
      <c r="G18" s="55">
        <v>10000</v>
      </c>
    </row>
    <row r="19" spans="1:7" s="56" customFormat="1" ht="12.75" customHeight="1">
      <c r="A19" s="99"/>
      <c r="B19" s="145" t="s">
        <v>66</v>
      </c>
      <c r="C19" s="68" t="s">
        <v>313</v>
      </c>
      <c r="D19" s="459"/>
      <c r="E19" s="84"/>
      <c r="F19" s="85">
        <v>80000</v>
      </c>
      <c r="G19" s="55"/>
    </row>
    <row r="20" spans="1:7" s="56" customFormat="1" ht="12.75" customHeight="1">
      <c r="A20" s="99"/>
      <c r="B20" s="151" t="s">
        <v>251</v>
      </c>
      <c r="C20" s="68" t="s">
        <v>313</v>
      </c>
      <c r="D20" s="459"/>
      <c r="E20" s="84"/>
      <c r="F20" s="85">
        <v>150000</v>
      </c>
      <c r="G20" s="55"/>
    </row>
    <row r="21" spans="1:7" s="25" customFormat="1" ht="12.75" customHeight="1">
      <c r="A21" s="76">
        <v>60017</v>
      </c>
      <c r="B21" s="104" t="s">
        <v>39</v>
      </c>
      <c r="C21" s="67" t="s">
        <v>313</v>
      </c>
      <c r="D21" s="503"/>
      <c r="E21" s="39"/>
      <c r="F21" s="51">
        <f>F22</f>
        <v>100000</v>
      </c>
      <c r="G21" s="26"/>
    </row>
    <row r="22" spans="1:7" s="25" customFormat="1" ht="41.25" customHeight="1">
      <c r="A22" s="59">
        <v>6050</v>
      </c>
      <c r="B22" s="106" t="s">
        <v>390</v>
      </c>
      <c r="C22" s="68"/>
      <c r="D22" s="504"/>
      <c r="E22" s="127"/>
      <c r="F22" s="52">
        <v>100000</v>
      </c>
      <c r="G22" s="13"/>
    </row>
    <row r="23" spans="1:7" s="25" customFormat="1" ht="12" customHeight="1">
      <c r="A23" s="76">
        <v>60095</v>
      </c>
      <c r="B23" s="104" t="s">
        <v>227</v>
      </c>
      <c r="C23" s="67" t="s">
        <v>313</v>
      </c>
      <c r="D23" s="503"/>
      <c r="E23" s="39"/>
      <c r="F23" s="51"/>
      <c r="G23" s="26">
        <f>SUM(G24:G29)</f>
        <v>18690</v>
      </c>
    </row>
    <row r="24" spans="1:7" s="25" customFormat="1" ht="13.5" customHeight="1">
      <c r="A24" s="59">
        <v>4010</v>
      </c>
      <c r="B24" s="494" t="s">
        <v>44</v>
      </c>
      <c r="C24" s="46"/>
      <c r="D24" s="461"/>
      <c r="E24" s="37"/>
      <c r="F24" s="52"/>
      <c r="G24" s="13">
        <v>9000</v>
      </c>
    </row>
    <row r="25" spans="1:7" s="25" customFormat="1" ht="13.5" customHeight="1">
      <c r="A25" s="59">
        <v>4170</v>
      </c>
      <c r="B25" s="494" t="s">
        <v>317</v>
      </c>
      <c r="C25" s="46"/>
      <c r="D25" s="461"/>
      <c r="E25" s="37"/>
      <c r="F25" s="52"/>
      <c r="G25" s="13">
        <v>5800</v>
      </c>
    </row>
    <row r="26" spans="1:7" s="25" customFormat="1" ht="13.5" customHeight="1">
      <c r="A26" s="121" t="s">
        <v>57</v>
      </c>
      <c r="B26" s="119" t="s">
        <v>32</v>
      </c>
      <c r="C26" s="46"/>
      <c r="D26" s="461"/>
      <c r="E26" s="37"/>
      <c r="F26" s="52"/>
      <c r="G26" s="13">
        <f>1530+900</f>
        <v>2430</v>
      </c>
    </row>
    <row r="27" spans="1:7" s="25" customFormat="1" ht="13.5" customHeight="1">
      <c r="A27" s="121" t="s">
        <v>58</v>
      </c>
      <c r="B27" s="119" t="s">
        <v>42</v>
      </c>
      <c r="C27" s="46"/>
      <c r="D27" s="461"/>
      <c r="E27" s="37"/>
      <c r="F27" s="52"/>
      <c r="G27" s="13">
        <v>230</v>
      </c>
    </row>
    <row r="28" spans="1:7" s="25" customFormat="1" ht="13.5" customHeight="1">
      <c r="A28" s="59">
        <v>4140</v>
      </c>
      <c r="B28" s="494" t="s">
        <v>228</v>
      </c>
      <c r="C28" s="46"/>
      <c r="D28" s="461"/>
      <c r="E28" s="37"/>
      <c r="F28" s="52"/>
      <c r="G28" s="13">
        <v>230</v>
      </c>
    </row>
    <row r="29" spans="1:7" s="25" customFormat="1" ht="13.5" customHeight="1" thickBot="1">
      <c r="A29" s="59">
        <v>4440</v>
      </c>
      <c r="B29" s="494" t="s">
        <v>229</v>
      </c>
      <c r="C29" s="46"/>
      <c r="D29" s="461"/>
      <c r="E29" s="37"/>
      <c r="F29" s="52"/>
      <c r="G29" s="13">
        <v>1000</v>
      </c>
    </row>
    <row r="30" spans="1:7" s="25" customFormat="1" ht="12.75" customHeight="1" thickBot="1" thickTop="1">
      <c r="A30" s="110">
        <v>630</v>
      </c>
      <c r="B30" s="103" t="s">
        <v>318</v>
      </c>
      <c r="C30" s="58"/>
      <c r="D30" s="175"/>
      <c r="E30" s="35"/>
      <c r="F30" s="50">
        <f>F31</f>
        <v>12000</v>
      </c>
      <c r="G30" s="14">
        <f>G31</f>
        <v>12000</v>
      </c>
    </row>
    <row r="31" spans="1:7" s="25" customFormat="1" ht="14.25" customHeight="1" thickTop="1">
      <c r="A31" s="76">
        <v>63003</v>
      </c>
      <c r="B31" s="104" t="s">
        <v>319</v>
      </c>
      <c r="C31" s="67"/>
      <c r="D31" s="480"/>
      <c r="E31" s="39"/>
      <c r="F31" s="51">
        <f>SUM(F32:F33)</f>
        <v>12000</v>
      </c>
      <c r="G31" s="26">
        <f>SUM(G32:G33)</f>
        <v>12000</v>
      </c>
    </row>
    <row r="32" spans="1:7" s="25" customFormat="1" ht="44.25" customHeight="1">
      <c r="A32" s="59">
        <v>2820</v>
      </c>
      <c r="B32" s="106" t="s">
        <v>36</v>
      </c>
      <c r="C32" s="68" t="s">
        <v>56</v>
      </c>
      <c r="D32" s="484"/>
      <c r="E32" s="37"/>
      <c r="F32" s="52"/>
      <c r="G32" s="13">
        <v>12000</v>
      </c>
    </row>
    <row r="33" spans="1:7" s="25" customFormat="1" ht="13.5" customHeight="1" thickBot="1">
      <c r="A33" s="53" t="s">
        <v>17</v>
      </c>
      <c r="B33" s="107" t="s">
        <v>9</v>
      </c>
      <c r="C33" s="68" t="s">
        <v>94</v>
      </c>
      <c r="D33" s="484"/>
      <c r="E33" s="37"/>
      <c r="F33" s="52">
        <v>12000</v>
      </c>
      <c r="G33" s="13"/>
    </row>
    <row r="34" spans="1:7" s="25" customFormat="1" ht="15.75" customHeight="1" thickBot="1" thickTop="1">
      <c r="A34" s="110">
        <v>700</v>
      </c>
      <c r="B34" s="103" t="s">
        <v>46</v>
      </c>
      <c r="C34" s="58"/>
      <c r="D34" s="175">
        <f>D35</f>
        <v>712100</v>
      </c>
      <c r="E34" s="35">
        <f>SUM(E35)</f>
        <v>712100</v>
      </c>
      <c r="F34" s="50">
        <f>F35+F39</f>
        <v>1801000</v>
      </c>
      <c r="G34" s="14"/>
    </row>
    <row r="35" spans="1:7" s="25" customFormat="1" ht="13.5" customHeight="1" thickTop="1">
      <c r="A35" s="76">
        <v>70005</v>
      </c>
      <c r="B35" s="104" t="s">
        <v>48</v>
      </c>
      <c r="C35" s="67" t="s">
        <v>47</v>
      </c>
      <c r="D35" s="480">
        <f>SUM(D36:D37)</f>
        <v>712100</v>
      </c>
      <c r="E35" s="39">
        <f>SUM(E36:E37)</f>
        <v>712100</v>
      </c>
      <c r="F35" s="51">
        <f>SUM(F36:F38)</f>
        <v>1500000</v>
      </c>
      <c r="G35" s="26"/>
    </row>
    <row r="36" spans="1:7" s="25" customFormat="1" ht="42.75" customHeight="1">
      <c r="A36" s="171" t="s">
        <v>232</v>
      </c>
      <c r="B36" s="152" t="s">
        <v>305</v>
      </c>
      <c r="C36" s="46"/>
      <c r="D36" s="484">
        <v>712100</v>
      </c>
      <c r="E36" s="37"/>
      <c r="F36" s="52"/>
      <c r="G36" s="13"/>
    </row>
    <row r="37" spans="1:7" s="25" customFormat="1" ht="12.75" customHeight="1">
      <c r="A37" s="53" t="s">
        <v>51</v>
      </c>
      <c r="B37" s="107" t="s">
        <v>52</v>
      </c>
      <c r="C37" s="46"/>
      <c r="D37" s="484"/>
      <c r="E37" s="37">
        <v>712100</v>
      </c>
      <c r="F37" s="52"/>
      <c r="G37" s="13"/>
    </row>
    <row r="38" spans="1:7" s="25" customFormat="1" ht="30.75" customHeight="1">
      <c r="A38" s="59">
        <v>4600</v>
      </c>
      <c r="B38" s="174" t="s">
        <v>50</v>
      </c>
      <c r="C38" s="46"/>
      <c r="D38" s="484"/>
      <c r="E38" s="37"/>
      <c r="F38" s="52">
        <v>1500000</v>
      </c>
      <c r="G38" s="13"/>
    </row>
    <row r="39" spans="1:7" s="25" customFormat="1" ht="13.5" customHeight="1">
      <c r="A39" s="76">
        <v>70095</v>
      </c>
      <c r="B39" s="104" t="s">
        <v>12</v>
      </c>
      <c r="C39" s="67"/>
      <c r="D39" s="503"/>
      <c r="E39" s="39"/>
      <c r="F39" s="51">
        <f>SUM(F40:F41)</f>
        <v>301000</v>
      </c>
      <c r="G39" s="26"/>
    </row>
    <row r="40" spans="1:7" s="25" customFormat="1" ht="27" customHeight="1">
      <c r="A40" s="59">
        <v>4210</v>
      </c>
      <c r="B40" s="106" t="s">
        <v>388</v>
      </c>
      <c r="C40" s="149" t="s">
        <v>193</v>
      </c>
      <c r="D40" s="911"/>
      <c r="E40" s="521"/>
      <c r="F40" s="61">
        <v>1000</v>
      </c>
      <c r="G40" s="859"/>
    </row>
    <row r="41" spans="1:7" s="25" customFormat="1" ht="29.25" customHeight="1" thickBot="1">
      <c r="A41" s="59">
        <v>6050</v>
      </c>
      <c r="B41" s="106" t="s">
        <v>253</v>
      </c>
      <c r="C41" s="68" t="s">
        <v>312</v>
      </c>
      <c r="D41" s="458"/>
      <c r="E41" s="37"/>
      <c r="F41" s="52">
        <v>300000</v>
      </c>
      <c r="G41" s="13"/>
    </row>
    <row r="42" spans="1:7" s="25" customFormat="1" ht="13.5" customHeight="1" thickBot="1" thickTop="1">
      <c r="A42" s="92">
        <v>710</v>
      </c>
      <c r="B42" s="34" t="s">
        <v>246</v>
      </c>
      <c r="C42" s="848"/>
      <c r="D42" s="840"/>
      <c r="E42" s="35">
        <f>E43+E46</f>
        <v>111000</v>
      </c>
      <c r="F42" s="50">
        <f>F43+F46</f>
        <v>140000</v>
      </c>
      <c r="G42" s="14">
        <f>SUM(G43+G46)</f>
        <v>111000</v>
      </c>
    </row>
    <row r="43" spans="1:7" s="25" customFormat="1" ht="12.75" customHeight="1" thickTop="1">
      <c r="A43" s="76">
        <v>71035</v>
      </c>
      <c r="B43" s="97" t="s">
        <v>247</v>
      </c>
      <c r="C43" s="849"/>
      <c r="D43" s="519"/>
      <c r="E43" s="114"/>
      <c r="F43" s="123">
        <f>SUM(F44:F45)</f>
        <v>140000</v>
      </c>
      <c r="G43" s="36">
        <f>SUM(G44:G44)</f>
        <v>111000</v>
      </c>
    </row>
    <row r="44" spans="1:7" s="25" customFormat="1" ht="13.5" customHeight="1">
      <c r="A44" s="57">
        <v>4300</v>
      </c>
      <c r="B44" s="912" t="s">
        <v>248</v>
      </c>
      <c r="C44" s="149" t="s">
        <v>313</v>
      </c>
      <c r="D44" s="913"/>
      <c r="E44" s="60"/>
      <c r="F44" s="61"/>
      <c r="G44" s="62">
        <v>111000</v>
      </c>
    </row>
    <row r="45" spans="1:7" s="25" customFormat="1" ht="15" customHeight="1">
      <c r="A45" s="448">
        <v>6050</v>
      </c>
      <c r="B45" s="449" t="s">
        <v>34</v>
      </c>
      <c r="C45" s="101" t="s">
        <v>312</v>
      </c>
      <c r="D45" s="841"/>
      <c r="E45" s="91"/>
      <c r="F45" s="451">
        <v>140000</v>
      </c>
      <c r="G45" s="80"/>
    </row>
    <row r="46" spans="1:7" s="25" customFormat="1" ht="14.25" customHeight="1">
      <c r="A46" s="76">
        <v>71095</v>
      </c>
      <c r="B46" s="104" t="s">
        <v>12</v>
      </c>
      <c r="C46" s="67" t="s">
        <v>313</v>
      </c>
      <c r="D46" s="503"/>
      <c r="E46" s="39">
        <f>SUM(E47)</f>
        <v>111000</v>
      </c>
      <c r="F46" s="51"/>
      <c r="G46" s="78"/>
    </row>
    <row r="47" spans="1:7" s="25" customFormat="1" ht="14.25" customHeight="1" thickBot="1">
      <c r="A47" s="689" t="s">
        <v>28</v>
      </c>
      <c r="B47" s="690" t="s">
        <v>29</v>
      </c>
      <c r="C47" s="850"/>
      <c r="D47" s="691"/>
      <c r="E47" s="692">
        <v>111000</v>
      </c>
      <c r="F47" s="693"/>
      <c r="G47" s="694"/>
    </row>
    <row r="48" spans="1:7" s="25" customFormat="1" ht="14.25" customHeight="1" thickBot="1" thickTop="1">
      <c r="A48" s="650">
        <v>750</v>
      </c>
      <c r="B48" s="651" t="s">
        <v>54</v>
      </c>
      <c r="C48" s="204"/>
      <c r="D48" s="636"/>
      <c r="E48" s="631"/>
      <c r="F48" s="190">
        <f>F54+F49</f>
        <v>34100</v>
      </c>
      <c r="G48" s="98">
        <f>SUM(G54)+G49+G52</f>
        <v>103428</v>
      </c>
    </row>
    <row r="49" spans="1:7" s="25" customFormat="1" ht="12.75" customHeight="1" thickTop="1">
      <c r="A49" s="531">
        <v>75023</v>
      </c>
      <c r="B49" s="744" t="s">
        <v>344</v>
      </c>
      <c r="C49" s="93" t="s">
        <v>343</v>
      </c>
      <c r="D49" s="457"/>
      <c r="E49" s="114"/>
      <c r="F49" s="123">
        <f>SUM(F50:F51)</f>
        <v>30000</v>
      </c>
      <c r="G49" s="36">
        <f>SUM(G50:G51)</f>
        <v>30000</v>
      </c>
    </row>
    <row r="50" spans="1:7" s="25" customFormat="1" ht="15.75" customHeight="1">
      <c r="A50" s="59">
        <v>4210</v>
      </c>
      <c r="B50" s="106" t="s">
        <v>18</v>
      </c>
      <c r="C50" s="68"/>
      <c r="D50" s="504"/>
      <c r="E50" s="127"/>
      <c r="F50" s="52">
        <v>30000</v>
      </c>
      <c r="G50" s="13"/>
    </row>
    <row r="51" spans="1:7" s="25" customFormat="1" ht="28.5" customHeight="1">
      <c r="A51" s="202">
        <v>6060</v>
      </c>
      <c r="B51" s="49" t="s">
        <v>345</v>
      </c>
      <c r="C51" s="68"/>
      <c r="D51" s="504"/>
      <c r="E51" s="127"/>
      <c r="F51" s="52"/>
      <c r="G51" s="13">
        <v>30000</v>
      </c>
    </row>
    <row r="52" spans="1:7" s="25" customFormat="1" ht="12.75" customHeight="1">
      <c r="A52" s="200">
        <v>75075</v>
      </c>
      <c r="B52" s="104" t="s">
        <v>386</v>
      </c>
      <c r="C52" s="67" t="s">
        <v>56</v>
      </c>
      <c r="D52" s="503"/>
      <c r="E52" s="39"/>
      <c r="F52" s="51"/>
      <c r="G52" s="26">
        <f>G53</f>
        <v>70000</v>
      </c>
    </row>
    <row r="53" spans="1:7" s="25" customFormat="1" ht="15.75" customHeight="1">
      <c r="A53" s="59">
        <v>4300</v>
      </c>
      <c r="B53" s="174" t="s">
        <v>387</v>
      </c>
      <c r="C53" s="68"/>
      <c r="D53" s="504"/>
      <c r="E53" s="127"/>
      <c r="F53" s="52"/>
      <c r="G53" s="13">
        <v>70000</v>
      </c>
    </row>
    <row r="54" spans="1:7" s="25" customFormat="1" ht="12" customHeight="1">
      <c r="A54" s="76">
        <v>75095</v>
      </c>
      <c r="B54" s="104" t="s">
        <v>12</v>
      </c>
      <c r="C54" s="67" t="s">
        <v>193</v>
      </c>
      <c r="D54" s="503"/>
      <c r="E54" s="39"/>
      <c r="F54" s="51">
        <f>SUM(F55)+F57+F60</f>
        <v>4100</v>
      </c>
      <c r="G54" s="26">
        <f>SUM(G55:G57)+G60</f>
        <v>3428</v>
      </c>
    </row>
    <row r="55" spans="1:7" s="25" customFormat="1" ht="12" customHeight="1">
      <c r="A55" s="171" t="s">
        <v>41</v>
      </c>
      <c r="B55" s="627" t="s">
        <v>194</v>
      </c>
      <c r="C55" s="628"/>
      <c r="D55" s="629"/>
      <c r="E55" s="60"/>
      <c r="F55" s="61">
        <v>2000</v>
      </c>
      <c r="G55" s="62"/>
    </row>
    <row r="56" spans="1:7" s="25" customFormat="1" ht="12.75" customHeight="1">
      <c r="A56" s="53" t="s">
        <v>77</v>
      </c>
      <c r="B56" s="107" t="s">
        <v>301</v>
      </c>
      <c r="C56" s="46"/>
      <c r="D56" s="458"/>
      <c r="E56" s="37"/>
      <c r="F56" s="52"/>
      <c r="G56" s="13">
        <v>801</v>
      </c>
    </row>
    <row r="57" spans="1:7" s="25" customFormat="1" ht="12" customHeight="1">
      <c r="A57" s="59"/>
      <c r="B57" s="537" t="s">
        <v>267</v>
      </c>
      <c r="C57" s="68"/>
      <c r="D57" s="504"/>
      <c r="E57" s="37"/>
      <c r="F57" s="52"/>
      <c r="G57" s="118">
        <f>SUM(G58:G59)</f>
        <v>2427</v>
      </c>
    </row>
    <row r="58" spans="1:7" s="25" customFormat="1" ht="15" customHeight="1">
      <c r="A58" s="59">
        <v>4210</v>
      </c>
      <c r="B58" s="106" t="s">
        <v>18</v>
      </c>
      <c r="C58" s="46"/>
      <c r="D58" s="461"/>
      <c r="E58" s="37"/>
      <c r="F58" s="52"/>
      <c r="G58" s="13">
        <f>787+640</f>
        <v>1427</v>
      </c>
    </row>
    <row r="59" spans="1:7" s="25" customFormat="1" ht="13.5" customHeight="1">
      <c r="A59" s="59">
        <v>4300</v>
      </c>
      <c r="B59" s="106" t="s">
        <v>9</v>
      </c>
      <c r="C59" s="46"/>
      <c r="D59" s="461"/>
      <c r="E59" s="37"/>
      <c r="F59" s="52"/>
      <c r="G59" s="13">
        <v>1000</v>
      </c>
    </row>
    <row r="60" spans="1:7" s="486" customFormat="1" ht="12" customHeight="1">
      <c r="A60" s="440"/>
      <c r="B60" s="116" t="s">
        <v>322</v>
      </c>
      <c r="C60" s="687"/>
      <c r="D60" s="688"/>
      <c r="E60" s="117"/>
      <c r="F60" s="442">
        <f>SUM(F61:F63)</f>
        <v>2100</v>
      </c>
      <c r="G60" s="118">
        <f>SUM(G61:G63)</f>
        <v>200</v>
      </c>
    </row>
    <row r="61" spans="1:7" s="25" customFormat="1" ht="12.75" customHeight="1">
      <c r="A61" s="59">
        <v>4170</v>
      </c>
      <c r="B61" s="49" t="s">
        <v>317</v>
      </c>
      <c r="C61" s="46"/>
      <c r="D61" s="461"/>
      <c r="E61" s="37"/>
      <c r="F61" s="52">
        <v>2100</v>
      </c>
      <c r="G61" s="13"/>
    </row>
    <row r="62" spans="1:7" s="25" customFormat="1" ht="30" customHeight="1">
      <c r="A62" s="59">
        <v>4740</v>
      </c>
      <c r="B62" s="107" t="s">
        <v>323</v>
      </c>
      <c r="C62" s="46"/>
      <c r="D62" s="461"/>
      <c r="E62" s="37"/>
      <c r="F62" s="52"/>
      <c r="G62" s="13">
        <v>100</v>
      </c>
    </row>
    <row r="63" spans="1:7" s="25" customFormat="1" ht="31.5" customHeight="1" thickBot="1">
      <c r="A63" s="59">
        <v>4750</v>
      </c>
      <c r="B63" s="696" t="s">
        <v>324</v>
      </c>
      <c r="C63" s="46"/>
      <c r="D63" s="461"/>
      <c r="E63" s="37"/>
      <c r="F63" s="52"/>
      <c r="G63" s="13">
        <v>100</v>
      </c>
    </row>
    <row r="64" spans="1:7" s="56" customFormat="1" ht="61.5" customHeight="1" thickBot="1" thickTop="1">
      <c r="A64" s="110">
        <v>756</v>
      </c>
      <c r="B64" s="656" t="s">
        <v>72</v>
      </c>
      <c r="C64" s="203"/>
      <c r="D64" s="175">
        <f>SUM(D72+D65+D70+D67)</f>
        <v>1207000</v>
      </c>
      <c r="E64" s="35">
        <f>SUM(E72+E65+E70+E67)</f>
        <v>2227000</v>
      </c>
      <c r="F64" s="196"/>
      <c r="G64" s="197"/>
    </row>
    <row r="65" spans="1:7" s="56" customFormat="1" ht="61.5" customHeight="1" thickTop="1">
      <c r="A65" s="530" t="s">
        <v>309</v>
      </c>
      <c r="B65" s="139" t="s">
        <v>308</v>
      </c>
      <c r="C65" s="851"/>
      <c r="D65" s="483"/>
      <c r="E65" s="114">
        <f>SUM(E66:E66)</f>
        <v>2000000</v>
      </c>
      <c r="F65" s="527"/>
      <c r="G65" s="528"/>
    </row>
    <row r="66" spans="1:7" s="56" customFormat="1" ht="13.5" customHeight="1">
      <c r="A66" s="53" t="s">
        <v>272</v>
      </c>
      <c r="B66" s="49" t="s">
        <v>273</v>
      </c>
      <c r="C66" s="518"/>
      <c r="D66" s="514"/>
      <c r="E66" s="199">
        <v>2000000</v>
      </c>
      <c r="F66" s="645"/>
      <c r="G66" s="646"/>
    </row>
    <row r="67" spans="1:7" s="56" customFormat="1" ht="63.75" customHeight="1">
      <c r="A67" s="170" t="s">
        <v>270</v>
      </c>
      <c r="B67" s="70" t="s">
        <v>271</v>
      </c>
      <c r="C67" s="847"/>
      <c r="D67" s="647">
        <f>SUM(D68:D69)</f>
        <v>1000000</v>
      </c>
      <c r="E67" s="86">
        <f>SUM(E68)</f>
        <v>150000</v>
      </c>
      <c r="F67" s="549"/>
      <c r="G67" s="550"/>
    </row>
    <row r="68" spans="1:7" s="56" customFormat="1" ht="12.75" customHeight="1">
      <c r="A68" s="121" t="s">
        <v>310</v>
      </c>
      <c r="B68" s="49" t="s">
        <v>311</v>
      </c>
      <c r="C68" s="518"/>
      <c r="D68" s="484"/>
      <c r="E68" s="37">
        <v>150000</v>
      </c>
      <c r="F68" s="493"/>
      <c r="G68" s="485"/>
    </row>
    <row r="69" spans="1:7" s="56" customFormat="1" ht="12.75" customHeight="1">
      <c r="A69" s="53" t="s">
        <v>274</v>
      </c>
      <c r="B69" s="49" t="s">
        <v>275</v>
      </c>
      <c r="C69" s="545"/>
      <c r="D69" s="548">
        <v>1000000</v>
      </c>
      <c r="E69" s="86"/>
      <c r="F69" s="549"/>
      <c r="G69" s="550"/>
    </row>
    <row r="70" spans="1:7" s="176" customFormat="1" ht="28.5" customHeight="1">
      <c r="A70" s="168" t="s">
        <v>277</v>
      </c>
      <c r="B70" s="70" t="s">
        <v>278</v>
      </c>
      <c r="C70" s="658"/>
      <c r="D70" s="546">
        <f>SUM(D71)</f>
        <v>200000</v>
      </c>
      <c r="E70" s="86"/>
      <c r="F70" s="549"/>
      <c r="G70" s="550"/>
    </row>
    <row r="71" spans="1:7" s="176" customFormat="1" ht="14.25" customHeight="1">
      <c r="A71" s="553" t="s">
        <v>279</v>
      </c>
      <c r="B71" s="446" t="s">
        <v>280</v>
      </c>
      <c r="C71" s="847"/>
      <c r="D71" s="479">
        <v>200000</v>
      </c>
      <c r="E71" s="39"/>
      <c r="F71" s="549"/>
      <c r="G71" s="550"/>
    </row>
    <row r="72" spans="1:7" s="56" customFormat="1" ht="30" customHeight="1">
      <c r="A72" s="543" t="s">
        <v>233</v>
      </c>
      <c r="B72" s="544" t="s">
        <v>234</v>
      </c>
      <c r="C72" s="545"/>
      <c r="D72" s="546">
        <f>SUM(D73:D74)</f>
        <v>7000</v>
      </c>
      <c r="E72" s="86">
        <f>SUM(E73)</f>
        <v>77000</v>
      </c>
      <c r="F72" s="450"/>
      <c r="G72" s="547"/>
    </row>
    <row r="73" spans="1:7" s="56" customFormat="1" ht="12.75" customHeight="1">
      <c r="A73" s="171" t="s">
        <v>79</v>
      </c>
      <c r="B73" s="209" t="s">
        <v>235</v>
      </c>
      <c r="C73" s="515"/>
      <c r="D73" s="475"/>
      <c r="E73" s="60">
        <v>77000</v>
      </c>
      <c r="F73" s="516"/>
      <c r="G73" s="517"/>
    </row>
    <row r="74" spans="1:7" s="56" customFormat="1" ht="12.75" customHeight="1" thickBot="1">
      <c r="A74" s="53" t="s">
        <v>51</v>
      </c>
      <c r="B74" s="49" t="s">
        <v>236</v>
      </c>
      <c r="C74" s="518"/>
      <c r="D74" s="484">
        <v>7000</v>
      </c>
      <c r="E74" s="37"/>
      <c r="F74" s="85"/>
      <c r="G74" s="55"/>
    </row>
    <row r="75" spans="1:7" s="178" customFormat="1" ht="14.25" customHeight="1" thickBot="1" thickTop="1">
      <c r="A75" s="92">
        <v>757</v>
      </c>
      <c r="B75" s="34" t="s">
        <v>265</v>
      </c>
      <c r="C75" s="58"/>
      <c r="D75" s="842"/>
      <c r="E75" s="35"/>
      <c r="F75" s="843"/>
      <c r="G75" s="14">
        <f>G76</f>
        <v>550000</v>
      </c>
    </row>
    <row r="76" spans="1:7" s="178" customFormat="1" ht="29.25" customHeight="1" thickTop="1">
      <c r="A76" s="76">
        <v>75702</v>
      </c>
      <c r="B76" s="125" t="s">
        <v>266</v>
      </c>
      <c r="C76" s="852"/>
      <c r="D76" s="526"/>
      <c r="E76" s="114"/>
      <c r="F76" s="529"/>
      <c r="G76" s="36">
        <f>SUM(G77)</f>
        <v>550000</v>
      </c>
    </row>
    <row r="77" spans="1:7" s="56" customFormat="1" ht="14.25" customHeight="1" thickBot="1">
      <c r="A77" s="171" t="s">
        <v>17</v>
      </c>
      <c r="B77" s="844" t="s">
        <v>9</v>
      </c>
      <c r="C77" s="914"/>
      <c r="D77" s="915"/>
      <c r="E77" s="60"/>
      <c r="F77" s="516"/>
      <c r="G77" s="62">
        <v>550000</v>
      </c>
    </row>
    <row r="78" spans="1:7" s="56" customFormat="1" ht="13.5" customHeight="1" thickBot="1" thickTop="1">
      <c r="A78" s="167">
        <v>758</v>
      </c>
      <c r="B78" s="34" t="s">
        <v>73</v>
      </c>
      <c r="C78" s="58"/>
      <c r="D78" s="467"/>
      <c r="E78" s="35">
        <f>SUM(E79)</f>
        <v>102900</v>
      </c>
      <c r="F78" s="64"/>
      <c r="G78" s="14"/>
    </row>
    <row r="79" spans="1:7" s="56" customFormat="1" ht="14.25" customHeight="1" thickTop="1">
      <c r="A79" s="170">
        <v>75814</v>
      </c>
      <c r="B79" s="70" t="s">
        <v>74</v>
      </c>
      <c r="C79" s="79"/>
      <c r="D79" s="468"/>
      <c r="E79" s="114">
        <f>SUM(E80:E81)</f>
        <v>102900</v>
      </c>
      <c r="F79" s="71"/>
      <c r="G79" s="26"/>
    </row>
    <row r="80" spans="1:7" s="56" customFormat="1" ht="12" customHeight="1">
      <c r="A80" s="53" t="s">
        <v>30</v>
      </c>
      <c r="B80" s="47" t="s">
        <v>27</v>
      </c>
      <c r="C80" s="54"/>
      <c r="D80" s="466"/>
      <c r="E80" s="37">
        <f>2700</f>
        <v>2700</v>
      </c>
      <c r="F80" s="65"/>
      <c r="G80" s="13"/>
    </row>
    <row r="81" spans="1:7" s="56" customFormat="1" ht="14.25" customHeight="1">
      <c r="A81" s="191" t="s">
        <v>51</v>
      </c>
      <c r="B81" s="554" t="s">
        <v>52</v>
      </c>
      <c r="C81" s="545"/>
      <c r="D81" s="916"/>
      <c r="E81" s="91">
        <v>100200</v>
      </c>
      <c r="F81" s="194"/>
      <c r="G81" s="917"/>
    </row>
    <row r="82" spans="1:7" s="25" customFormat="1" ht="15" customHeight="1" thickBot="1">
      <c r="A82" s="650">
        <v>801</v>
      </c>
      <c r="B82" s="651" t="s">
        <v>16</v>
      </c>
      <c r="C82" s="204" t="s">
        <v>13</v>
      </c>
      <c r="D82" s="636"/>
      <c r="E82" s="631">
        <f>E83++E89</f>
        <v>86700</v>
      </c>
      <c r="F82" s="96"/>
      <c r="G82" s="98">
        <f>G83+G89+G94</f>
        <v>82600</v>
      </c>
    </row>
    <row r="83" spans="1:7" s="48" customFormat="1" ht="14.25" customHeight="1" thickTop="1">
      <c r="A83" s="531">
        <v>80101</v>
      </c>
      <c r="B83" s="130" t="s">
        <v>90</v>
      </c>
      <c r="C83" s="93"/>
      <c r="D83" s="457"/>
      <c r="E83" s="114">
        <f>SUM(E84:E85)</f>
        <v>83200</v>
      </c>
      <c r="F83" s="123"/>
      <c r="G83" s="36">
        <f>SUM(G84:G88)</f>
        <v>51340</v>
      </c>
    </row>
    <row r="84" spans="1:7" s="25" customFormat="1" ht="77.25" customHeight="1">
      <c r="A84" s="173" t="s">
        <v>75</v>
      </c>
      <c r="B84" s="122" t="s">
        <v>76</v>
      </c>
      <c r="C84" s="68"/>
      <c r="D84" s="504"/>
      <c r="E84" s="37">
        <v>80200</v>
      </c>
      <c r="F84" s="52"/>
      <c r="G84" s="13"/>
    </row>
    <row r="85" spans="1:7" s="25" customFormat="1" ht="13.5" customHeight="1">
      <c r="A85" s="173" t="s">
        <v>28</v>
      </c>
      <c r="B85" s="174" t="s">
        <v>29</v>
      </c>
      <c r="C85" s="68"/>
      <c r="D85" s="504"/>
      <c r="E85" s="37">
        <v>3000</v>
      </c>
      <c r="F85" s="52"/>
      <c r="G85" s="13"/>
    </row>
    <row r="86" spans="1:7" s="25" customFormat="1" ht="13.5" customHeight="1">
      <c r="A86" s="198">
        <v>4210</v>
      </c>
      <c r="B86" s="47" t="s">
        <v>18</v>
      </c>
      <c r="C86" s="46"/>
      <c r="D86" s="458"/>
      <c r="E86" s="37"/>
      <c r="F86" s="52"/>
      <c r="G86" s="13">
        <v>10000</v>
      </c>
    </row>
    <row r="87" spans="1:7" s="25" customFormat="1" ht="31.5" customHeight="1">
      <c r="A87" s="198">
        <v>4240</v>
      </c>
      <c r="B87" s="47" t="s">
        <v>23</v>
      </c>
      <c r="C87" s="46"/>
      <c r="D87" s="458"/>
      <c r="E87" s="37"/>
      <c r="F87" s="52"/>
      <c r="G87" s="13">
        <v>2800</v>
      </c>
    </row>
    <row r="88" spans="1:7" s="25" customFormat="1" ht="12" customHeight="1">
      <c r="A88" s="635">
        <v>4270</v>
      </c>
      <c r="B88" s="192" t="s">
        <v>26</v>
      </c>
      <c r="C88" s="633"/>
      <c r="D88" s="634"/>
      <c r="E88" s="91"/>
      <c r="F88" s="451"/>
      <c r="G88" s="80">
        <v>38540</v>
      </c>
    </row>
    <row r="89" spans="1:7" s="25" customFormat="1" ht="14.25" customHeight="1">
      <c r="A89" s="200">
        <v>80110</v>
      </c>
      <c r="B89" s="201" t="s">
        <v>92</v>
      </c>
      <c r="C89" s="67"/>
      <c r="D89" s="505"/>
      <c r="E89" s="39">
        <f>E90</f>
        <v>3500</v>
      </c>
      <c r="F89" s="51"/>
      <c r="G89" s="26">
        <f>SUM(G91:G93)</f>
        <v>28020</v>
      </c>
    </row>
    <row r="90" spans="1:7" s="25" customFormat="1" ht="77.25" customHeight="1">
      <c r="A90" s="173" t="s">
        <v>75</v>
      </c>
      <c r="B90" s="122" t="s">
        <v>76</v>
      </c>
      <c r="C90" s="68"/>
      <c r="D90" s="623"/>
      <c r="E90" s="37">
        <v>3500</v>
      </c>
      <c r="F90" s="128"/>
      <c r="G90" s="120"/>
    </row>
    <row r="91" spans="1:7" s="25" customFormat="1" ht="13.5" customHeight="1">
      <c r="A91" s="173" t="s">
        <v>33</v>
      </c>
      <c r="B91" s="174" t="s">
        <v>18</v>
      </c>
      <c r="C91" s="46"/>
      <c r="D91" s="461"/>
      <c r="E91" s="37"/>
      <c r="F91" s="52"/>
      <c r="G91" s="13">
        <v>3140</v>
      </c>
    </row>
    <row r="92" spans="1:7" s="25" customFormat="1" ht="13.5" customHeight="1">
      <c r="A92" s="198">
        <v>4270</v>
      </c>
      <c r="B92" s="47" t="s">
        <v>26</v>
      </c>
      <c r="C92" s="46"/>
      <c r="D92" s="461"/>
      <c r="E92" s="37"/>
      <c r="F92" s="52"/>
      <c r="G92" s="13">
        <v>14260</v>
      </c>
    </row>
    <row r="93" spans="1:7" s="25" customFormat="1" ht="13.5" customHeight="1">
      <c r="A93" s="173" t="s">
        <v>17</v>
      </c>
      <c r="B93" s="174" t="s">
        <v>9</v>
      </c>
      <c r="C93" s="46"/>
      <c r="D93" s="461"/>
      <c r="E93" s="37"/>
      <c r="F93" s="52"/>
      <c r="G93" s="13">
        <v>10620</v>
      </c>
    </row>
    <row r="94" spans="1:7" s="25" customFormat="1" ht="12" customHeight="1">
      <c r="A94" s="200">
        <v>80195</v>
      </c>
      <c r="B94" s="201" t="s">
        <v>12</v>
      </c>
      <c r="C94" s="67"/>
      <c r="D94" s="505"/>
      <c r="E94" s="39"/>
      <c r="F94" s="51"/>
      <c r="G94" s="26">
        <f>SUM(G95)</f>
        <v>3240</v>
      </c>
    </row>
    <row r="95" spans="1:7" s="25" customFormat="1" ht="14.25" customHeight="1" thickBot="1">
      <c r="A95" s="173" t="s">
        <v>17</v>
      </c>
      <c r="B95" s="174" t="s">
        <v>9</v>
      </c>
      <c r="C95" s="46"/>
      <c r="D95" s="461"/>
      <c r="E95" s="37"/>
      <c r="F95" s="52"/>
      <c r="G95" s="13">
        <v>3240</v>
      </c>
    </row>
    <row r="96" spans="1:7" s="25" customFormat="1" ht="13.5" customHeight="1" thickBot="1" thickTop="1">
      <c r="A96" s="829">
        <v>803</v>
      </c>
      <c r="B96" s="830" t="s">
        <v>391</v>
      </c>
      <c r="C96" s="831" t="s">
        <v>13</v>
      </c>
      <c r="D96" s="832"/>
      <c r="E96" s="833"/>
      <c r="F96" s="834">
        <f>F97</f>
        <v>5000</v>
      </c>
      <c r="G96" s="825">
        <f>SUM(G97)</f>
        <v>12000</v>
      </c>
    </row>
    <row r="97" spans="1:7" s="25" customFormat="1" ht="15" customHeight="1" thickTop="1">
      <c r="A97" s="835">
        <v>80395</v>
      </c>
      <c r="B97" s="201" t="s">
        <v>12</v>
      </c>
      <c r="C97" s="79"/>
      <c r="D97" s="837"/>
      <c r="E97" s="838"/>
      <c r="F97" s="839">
        <f>SUM(F98:F99)</f>
        <v>5000</v>
      </c>
      <c r="G97" s="147">
        <f>SUM(G98:G99)</f>
        <v>12000</v>
      </c>
    </row>
    <row r="98" spans="1:7" s="25" customFormat="1" ht="30" customHeight="1">
      <c r="A98" s="173" t="s">
        <v>392</v>
      </c>
      <c r="B98" s="174" t="s">
        <v>393</v>
      </c>
      <c r="C98" s="628"/>
      <c r="D98" s="187"/>
      <c r="E98" s="37"/>
      <c r="F98" s="52">
        <v>5000</v>
      </c>
      <c r="G98" s="13"/>
    </row>
    <row r="99" spans="1:7" s="25" customFormat="1" ht="13.5" customHeight="1" thickBot="1">
      <c r="A99" s="59">
        <v>4300</v>
      </c>
      <c r="B99" s="174" t="s">
        <v>9</v>
      </c>
      <c r="C99" s="46"/>
      <c r="D99" s="187"/>
      <c r="E99" s="37"/>
      <c r="F99" s="52"/>
      <c r="G99" s="13">
        <v>12000</v>
      </c>
    </row>
    <row r="100" spans="1:7" s="25" customFormat="1" ht="13.5" customHeight="1" thickBot="1" thickTop="1">
      <c r="A100" s="829">
        <v>851</v>
      </c>
      <c r="B100" s="830" t="s">
        <v>367</v>
      </c>
      <c r="C100" s="831" t="s">
        <v>368</v>
      </c>
      <c r="D100" s="832"/>
      <c r="E100" s="833"/>
      <c r="F100" s="834">
        <f>SUM(F101)</f>
        <v>100000</v>
      </c>
      <c r="G100" s="825">
        <f>SUM(G101)</f>
        <v>100000</v>
      </c>
    </row>
    <row r="101" spans="1:7" s="25" customFormat="1" ht="15" customHeight="1" thickTop="1">
      <c r="A101" s="835">
        <v>85154</v>
      </c>
      <c r="B101" s="836" t="s">
        <v>369</v>
      </c>
      <c r="C101" s="79"/>
      <c r="D101" s="837"/>
      <c r="E101" s="838"/>
      <c r="F101" s="839">
        <f>SUM(F102:F104)</f>
        <v>100000</v>
      </c>
      <c r="G101" s="147">
        <f>SUM(G102:G104)</f>
        <v>100000</v>
      </c>
    </row>
    <row r="102" spans="1:7" s="25" customFormat="1" ht="13.5" customHeight="1">
      <c r="A102" s="173" t="s">
        <v>33</v>
      </c>
      <c r="B102" s="174" t="s">
        <v>18</v>
      </c>
      <c r="C102" s="628"/>
      <c r="D102" s="187"/>
      <c r="E102" s="37"/>
      <c r="F102" s="52"/>
      <c r="G102" s="13">
        <v>50000</v>
      </c>
    </row>
    <row r="103" spans="1:7" s="25" customFormat="1" ht="12.75" customHeight="1">
      <c r="A103" s="59">
        <v>6050</v>
      </c>
      <c r="B103" s="47" t="s">
        <v>34</v>
      </c>
      <c r="C103" s="46"/>
      <c r="D103" s="187"/>
      <c r="E103" s="37"/>
      <c r="F103" s="52">
        <v>100000</v>
      </c>
      <c r="G103" s="13"/>
    </row>
    <row r="104" spans="1:7" s="25" customFormat="1" ht="30" customHeight="1" thickBot="1">
      <c r="A104" s="173" t="s">
        <v>370</v>
      </c>
      <c r="B104" s="174" t="s">
        <v>345</v>
      </c>
      <c r="C104" s="853"/>
      <c r="D104" s="187"/>
      <c r="E104" s="37"/>
      <c r="F104" s="52"/>
      <c r="G104" s="13">
        <v>50000</v>
      </c>
    </row>
    <row r="105" spans="1:7" s="25" customFormat="1" ht="14.25" customHeight="1" thickBot="1" thickTop="1">
      <c r="A105" s="72">
        <v>852</v>
      </c>
      <c r="B105" s="112" t="s">
        <v>40</v>
      </c>
      <c r="C105" s="846" t="s">
        <v>56</v>
      </c>
      <c r="D105" s="632"/>
      <c r="E105" s="35">
        <f>E106+E108+E111+E114+E116+E119+E121+E123</f>
        <v>237600</v>
      </c>
      <c r="F105" s="50"/>
      <c r="G105" s="14"/>
    </row>
    <row r="106" spans="1:7" s="445" customFormat="1" ht="16.5" customHeight="1" thickTop="1">
      <c r="A106" s="543" t="s">
        <v>196</v>
      </c>
      <c r="B106" s="141" t="s">
        <v>197</v>
      </c>
      <c r="C106" s="854"/>
      <c r="D106" s="555"/>
      <c r="E106" s="86">
        <f>SUM(E107)</f>
        <v>2000</v>
      </c>
      <c r="F106" s="443"/>
      <c r="G106" s="82"/>
    </row>
    <row r="107" spans="1:7" s="25" customFormat="1" ht="13.5" customHeight="1">
      <c r="A107" s="53" t="s">
        <v>51</v>
      </c>
      <c r="B107" s="446" t="s">
        <v>52</v>
      </c>
      <c r="C107" s="75"/>
      <c r="D107" s="506"/>
      <c r="E107" s="199">
        <v>2000</v>
      </c>
      <c r="F107" s="51"/>
      <c r="G107" s="78"/>
    </row>
    <row r="108" spans="1:7" s="445" customFormat="1" ht="14.25" customHeight="1">
      <c r="A108" s="170" t="s">
        <v>198</v>
      </c>
      <c r="B108" s="70" t="s">
        <v>199</v>
      </c>
      <c r="C108" s="75"/>
      <c r="D108" s="506"/>
      <c r="E108" s="39">
        <f>SUM(E109:E110)</f>
        <v>8100</v>
      </c>
      <c r="F108" s="51"/>
      <c r="G108" s="26"/>
    </row>
    <row r="109" spans="1:7" s="25" customFormat="1" ht="14.25" customHeight="1">
      <c r="A109" s="53" t="s">
        <v>30</v>
      </c>
      <c r="B109" s="49" t="s">
        <v>27</v>
      </c>
      <c r="C109" s="129"/>
      <c r="D109" s="507"/>
      <c r="E109" s="37">
        <v>100</v>
      </c>
      <c r="F109" s="128"/>
      <c r="G109" s="13"/>
    </row>
    <row r="110" spans="1:7" s="25" customFormat="1" ht="14.25" customHeight="1">
      <c r="A110" s="53" t="s">
        <v>51</v>
      </c>
      <c r="B110" s="49" t="s">
        <v>52</v>
      </c>
      <c r="C110" s="129"/>
      <c r="D110" s="507"/>
      <c r="E110" s="37">
        <v>8000</v>
      </c>
      <c r="F110" s="128"/>
      <c r="G110" s="13"/>
    </row>
    <row r="111" spans="1:7" s="445" customFormat="1" ht="15" customHeight="1">
      <c r="A111" s="170" t="s">
        <v>200</v>
      </c>
      <c r="B111" s="70" t="s">
        <v>201</v>
      </c>
      <c r="C111" s="75"/>
      <c r="D111" s="506"/>
      <c r="E111" s="39">
        <f>SUM(E112:E113)</f>
        <v>2100</v>
      </c>
      <c r="F111" s="51"/>
      <c r="G111" s="26"/>
    </row>
    <row r="112" spans="1:7" s="25" customFormat="1" ht="13.5" customHeight="1">
      <c r="A112" s="53" t="s">
        <v>30</v>
      </c>
      <c r="B112" s="49" t="s">
        <v>27</v>
      </c>
      <c r="C112" s="129"/>
      <c r="D112" s="507"/>
      <c r="E112" s="37">
        <v>100</v>
      </c>
      <c r="F112" s="128"/>
      <c r="G112" s="13"/>
    </row>
    <row r="113" spans="1:7" s="25" customFormat="1" ht="13.5" customHeight="1">
      <c r="A113" s="191" t="s">
        <v>51</v>
      </c>
      <c r="B113" s="554" t="s">
        <v>52</v>
      </c>
      <c r="C113" s="854"/>
      <c r="D113" s="555"/>
      <c r="E113" s="91">
        <v>2000</v>
      </c>
      <c r="F113" s="443"/>
      <c r="G113" s="80"/>
    </row>
    <row r="114" spans="1:7" s="445" customFormat="1" ht="61.5" customHeight="1">
      <c r="A114" s="170" t="s">
        <v>202</v>
      </c>
      <c r="B114" s="70" t="s">
        <v>203</v>
      </c>
      <c r="C114" s="75"/>
      <c r="D114" s="506"/>
      <c r="E114" s="39">
        <f>SUM(E115)</f>
        <v>180000</v>
      </c>
      <c r="F114" s="51"/>
      <c r="G114" s="26"/>
    </row>
    <row r="115" spans="1:7" s="25" customFormat="1" ht="45" customHeight="1">
      <c r="A115" s="207" t="s">
        <v>204</v>
      </c>
      <c r="B115" s="695" t="s">
        <v>205</v>
      </c>
      <c r="C115" s="75"/>
      <c r="D115" s="506"/>
      <c r="E115" s="199">
        <v>180000</v>
      </c>
      <c r="F115" s="51"/>
      <c r="G115" s="78"/>
    </row>
    <row r="116" spans="1:7" s="445" customFormat="1" ht="31.5" customHeight="1">
      <c r="A116" s="170" t="s">
        <v>206</v>
      </c>
      <c r="B116" s="70" t="s">
        <v>207</v>
      </c>
      <c r="C116" s="75"/>
      <c r="D116" s="506"/>
      <c r="E116" s="39">
        <f>SUM(E117:E118)</f>
        <v>35100</v>
      </c>
      <c r="F116" s="51"/>
      <c r="G116" s="26"/>
    </row>
    <row r="117" spans="1:7" s="25" customFormat="1" ht="12.75" customHeight="1">
      <c r="A117" s="53" t="s">
        <v>30</v>
      </c>
      <c r="B117" s="49" t="s">
        <v>27</v>
      </c>
      <c r="C117" s="129"/>
      <c r="D117" s="507"/>
      <c r="E117" s="37">
        <v>100</v>
      </c>
      <c r="F117" s="128"/>
      <c r="G117" s="13"/>
    </row>
    <row r="118" spans="1:7" s="25" customFormat="1" ht="15" customHeight="1">
      <c r="A118" s="191" t="s">
        <v>51</v>
      </c>
      <c r="B118" s="554" t="s">
        <v>52</v>
      </c>
      <c r="C118" s="854"/>
      <c r="D118" s="555"/>
      <c r="E118" s="91">
        <v>35000</v>
      </c>
      <c r="F118" s="443"/>
      <c r="G118" s="80"/>
    </row>
    <row r="119" spans="1:7" s="445" customFormat="1" ht="15" customHeight="1">
      <c r="A119" s="170" t="s">
        <v>208</v>
      </c>
      <c r="B119" s="70" t="s">
        <v>209</v>
      </c>
      <c r="C119" s="75"/>
      <c r="D119" s="506"/>
      <c r="E119" s="39">
        <f>SUM(E120)</f>
        <v>200</v>
      </c>
      <c r="F119" s="51"/>
      <c r="G119" s="26"/>
    </row>
    <row r="120" spans="1:7" s="25" customFormat="1" ht="15.75" customHeight="1">
      <c r="A120" s="207" t="s">
        <v>30</v>
      </c>
      <c r="B120" s="446" t="s">
        <v>27</v>
      </c>
      <c r="C120" s="75"/>
      <c r="D120" s="506"/>
      <c r="E120" s="199">
        <v>200</v>
      </c>
      <c r="F120" s="51"/>
      <c r="G120" s="78"/>
    </row>
    <row r="121" spans="1:7" s="445" customFormat="1" ht="17.25" customHeight="1">
      <c r="A121" s="170" t="s">
        <v>210</v>
      </c>
      <c r="B121" s="70" t="s">
        <v>211</v>
      </c>
      <c r="C121" s="75"/>
      <c r="D121" s="506"/>
      <c r="E121" s="39">
        <f>SUM(E122)</f>
        <v>10000</v>
      </c>
      <c r="F121" s="51"/>
      <c r="G121" s="26"/>
    </row>
    <row r="122" spans="1:7" s="25" customFormat="1" ht="13.5" customHeight="1">
      <c r="A122" s="207" t="s">
        <v>51</v>
      </c>
      <c r="B122" s="446" t="s">
        <v>316</v>
      </c>
      <c r="C122" s="75"/>
      <c r="D122" s="506"/>
      <c r="E122" s="199">
        <v>10000</v>
      </c>
      <c r="F122" s="51"/>
      <c r="G122" s="78"/>
    </row>
    <row r="123" spans="1:7" s="445" customFormat="1" ht="30.75" customHeight="1">
      <c r="A123" s="170" t="s">
        <v>212</v>
      </c>
      <c r="B123" s="70" t="s">
        <v>213</v>
      </c>
      <c r="C123" s="75"/>
      <c r="D123" s="506"/>
      <c r="E123" s="39">
        <f>SUM(E124)</f>
        <v>100</v>
      </c>
      <c r="F123" s="51"/>
      <c r="G123" s="26"/>
    </row>
    <row r="124" spans="1:7" s="25" customFormat="1" ht="14.25" customHeight="1" thickBot="1">
      <c r="A124" s="171" t="s">
        <v>30</v>
      </c>
      <c r="B124" s="209" t="s">
        <v>27</v>
      </c>
      <c r="C124" s="855"/>
      <c r="D124" s="556"/>
      <c r="E124" s="60">
        <v>100</v>
      </c>
      <c r="F124" s="444"/>
      <c r="G124" s="62"/>
    </row>
    <row r="125" spans="1:7" s="56" customFormat="1" ht="32.25" customHeight="1" thickBot="1" thickTop="1">
      <c r="A125" s="92">
        <v>853</v>
      </c>
      <c r="B125" s="845" t="s">
        <v>241</v>
      </c>
      <c r="C125" s="58" t="s">
        <v>56</v>
      </c>
      <c r="D125" s="175"/>
      <c r="E125" s="35"/>
      <c r="F125" s="50"/>
      <c r="G125" s="14">
        <f>SUM(G126)</f>
        <v>80000</v>
      </c>
    </row>
    <row r="126" spans="1:7" s="48" customFormat="1" ht="13.5" customHeight="1" thickTop="1">
      <c r="A126" s="124" t="s">
        <v>377</v>
      </c>
      <c r="B126" s="113" t="s">
        <v>378</v>
      </c>
      <c r="C126" s="75"/>
      <c r="D126" s="902"/>
      <c r="E126" s="39"/>
      <c r="F126" s="51"/>
      <c r="G126" s="26">
        <f>SUM(G127)</f>
        <v>80000</v>
      </c>
    </row>
    <row r="127" spans="1:7" s="25" customFormat="1" ht="31.5" customHeight="1" thickBot="1">
      <c r="A127" s="53" t="s">
        <v>379</v>
      </c>
      <c r="B127" s="49" t="s">
        <v>380</v>
      </c>
      <c r="C127" s="129"/>
      <c r="D127" s="507"/>
      <c r="E127" s="37"/>
      <c r="F127" s="128"/>
      <c r="G127" s="13">
        <v>80000</v>
      </c>
    </row>
    <row r="128" spans="1:7" s="25" customFormat="1" ht="15.75" customHeight="1" thickBot="1" thickTop="1">
      <c r="A128" s="172" t="s">
        <v>81</v>
      </c>
      <c r="B128" s="112" t="s">
        <v>35</v>
      </c>
      <c r="C128" s="846" t="s">
        <v>13</v>
      </c>
      <c r="D128" s="632"/>
      <c r="E128" s="35"/>
      <c r="F128" s="50">
        <f>SUM(F129)</f>
        <v>801</v>
      </c>
      <c r="G128" s="14"/>
    </row>
    <row r="129" spans="1:7" s="25" customFormat="1" ht="16.5" customHeight="1" thickTop="1">
      <c r="A129" s="170" t="s">
        <v>302</v>
      </c>
      <c r="B129" s="139" t="s">
        <v>12</v>
      </c>
      <c r="C129" s="131"/>
      <c r="D129" s="630"/>
      <c r="E129" s="114"/>
      <c r="F129" s="123">
        <f>SUM(F130)</f>
        <v>801</v>
      </c>
      <c r="G129" s="36"/>
    </row>
    <row r="130" spans="1:7" s="25" customFormat="1" ht="19.5" customHeight="1" thickBot="1">
      <c r="A130" s="171" t="s">
        <v>33</v>
      </c>
      <c r="B130" s="209" t="s">
        <v>303</v>
      </c>
      <c r="C130" s="855"/>
      <c r="D130" s="556"/>
      <c r="E130" s="60"/>
      <c r="F130" s="61">
        <v>801</v>
      </c>
      <c r="G130" s="62"/>
    </row>
    <row r="131" spans="1:7" s="56" customFormat="1" ht="29.25" customHeight="1" thickBot="1" thickTop="1">
      <c r="A131" s="92">
        <v>900</v>
      </c>
      <c r="B131" s="108" t="s">
        <v>25</v>
      </c>
      <c r="C131" s="58"/>
      <c r="D131" s="460"/>
      <c r="E131" s="35">
        <f>E142+E132+E144+E147+E150</f>
        <v>30000</v>
      </c>
      <c r="F131" s="50">
        <f>F147+F150+F132+F144+F142</f>
        <v>2130000</v>
      </c>
      <c r="G131" s="14">
        <f>G147+G150+G132+G144+G142+G140</f>
        <v>1626920</v>
      </c>
    </row>
    <row r="132" spans="1:7" s="56" customFormat="1" ht="15" customHeight="1" thickTop="1">
      <c r="A132" s="111" t="s">
        <v>59</v>
      </c>
      <c r="B132" s="130" t="s">
        <v>60</v>
      </c>
      <c r="C132" s="131" t="s">
        <v>312</v>
      </c>
      <c r="D132" s="508"/>
      <c r="E132" s="114">
        <f>SUM(E134:E139)</f>
        <v>30000</v>
      </c>
      <c r="F132" s="123">
        <f>SUM(F135)</f>
        <v>1330000</v>
      </c>
      <c r="G132" s="36">
        <f>SUM(G133:G135)</f>
        <v>585000</v>
      </c>
    </row>
    <row r="133" spans="1:7" s="178" customFormat="1" ht="41.25" customHeight="1">
      <c r="A133" s="59">
        <v>4270</v>
      </c>
      <c r="B133" s="47" t="s">
        <v>365</v>
      </c>
      <c r="C133" s="73"/>
      <c r="D133" s="474"/>
      <c r="E133" s="37"/>
      <c r="F133" s="135"/>
      <c r="G133" s="13">
        <v>30000</v>
      </c>
    </row>
    <row r="134" spans="1:7" s="178" customFormat="1" ht="45" customHeight="1">
      <c r="A134" s="452">
        <v>2440</v>
      </c>
      <c r="B134" s="47" t="s">
        <v>366</v>
      </c>
      <c r="C134" s="73"/>
      <c r="D134" s="474"/>
      <c r="E134" s="37">
        <v>30000</v>
      </c>
      <c r="F134" s="135"/>
      <c r="G134" s="13"/>
    </row>
    <row r="135" spans="1:7" s="56" customFormat="1" ht="13.5" customHeight="1">
      <c r="A135" s="59">
        <v>6050</v>
      </c>
      <c r="B135" s="47" t="s">
        <v>38</v>
      </c>
      <c r="C135" s="129"/>
      <c r="D135" s="509"/>
      <c r="E135" s="84"/>
      <c r="F135" s="52">
        <f>SUM(F136:F139)</f>
        <v>1330000</v>
      </c>
      <c r="G135" s="13">
        <f>SUM(G136:G139)</f>
        <v>555000</v>
      </c>
    </row>
    <row r="136" spans="1:7" s="56" customFormat="1" ht="12" customHeight="1">
      <c r="A136" s="126"/>
      <c r="B136" s="142" t="s">
        <v>254</v>
      </c>
      <c r="C136" s="129"/>
      <c r="D136" s="509"/>
      <c r="E136" s="84"/>
      <c r="F136" s="85"/>
      <c r="G136" s="55">
        <v>555000</v>
      </c>
    </row>
    <row r="137" spans="1:7" s="56" customFormat="1" ht="12" customHeight="1">
      <c r="A137" s="126"/>
      <c r="B137" s="524" t="s">
        <v>255</v>
      </c>
      <c r="C137" s="129"/>
      <c r="D137" s="509"/>
      <c r="E137" s="84"/>
      <c r="F137" s="85">
        <v>280000</v>
      </c>
      <c r="G137" s="55"/>
    </row>
    <row r="138" spans="1:7" s="56" customFormat="1" ht="12" customHeight="1">
      <c r="A138" s="126"/>
      <c r="B138" s="524" t="s">
        <v>256</v>
      </c>
      <c r="C138" s="129"/>
      <c r="D138" s="509"/>
      <c r="E138" s="84"/>
      <c r="F138" s="85">
        <v>730000</v>
      </c>
      <c r="G138" s="55"/>
    </row>
    <row r="139" spans="1:7" s="56" customFormat="1" ht="12" customHeight="1">
      <c r="A139" s="126"/>
      <c r="B139" s="134" t="s">
        <v>257</v>
      </c>
      <c r="C139" s="129"/>
      <c r="D139" s="509"/>
      <c r="E139" s="84"/>
      <c r="F139" s="85">
        <v>320000</v>
      </c>
      <c r="G139" s="55"/>
    </row>
    <row r="140" spans="1:7" s="56" customFormat="1" ht="18" customHeight="1">
      <c r="A140" s="124" t="s">
        <v>382</v>
      </c>
      <c r="B140" s="497" t="s">
        <v>383</v>
      </c>
      <c r="C140" s="67" t="s">
        <v>312</v>
      </c>
      <c r="D140" s="503"/>
      <c r="E140" s="39"/>
      <c r="F140" s="51"/>
      <c r="G140" s="26">
        <f>G141</f>
        <v>500000</v>
      </c>
    </row>
    <row r="141" spans="1:7" s="56" customFormat="1" ht="53.25" customHeight="1">
      <c r="A141" s="59">
        <v>6050</v>
      </c>
      <c r="B141" s="47" t="s">
        <v>384</v>
      </c>
      <c r="C141" s="129"/>
      <c r="D141" s="509"/>
      <c r="E141" s="84"/>
      <c r="F141" s="52"/>
      <c r="G141" s="13">
        <v>500000</v>
      </c>
    </row>
    <row r="142" spans="1:7" s="56" customFormat="1" ht="15.75" customHeight="1">
      <c r="A142" s="124" t="s">
        <v>297</v>
      </c>
      <c r="B142" s="497" t="s">
        <v>304</v>
      </c>
      <c r="C142" s="67" t="s">
        <v>313</v>
      </c>
      <c r="D142" s="503"/>
      <c r="E142" s="39"/>
      <c r="F142" s="51"/>
      <c r="G142" s="26">
        <f>G143</f>
        <v>150000</v>
      </c>
    </row>
    <row r="143" spans="1:7" s="56" customFormat="1" ht="18.75" customHeight="1">
      <c r="A143" s="150" t="s">
        <v>17</v>
      </c>
      <c r="B143" s="106" t="s">
        <v>9</v>
      </c>
      <c r="C143" s="129"/>
      <c r="D143" s="509"/>
      <c r="E143" s="84"/>
      <c r="F143" s="52"/>
      <c r="G143" s="13">
        <v>150000</v>
      </c>
    </row>
    <row r="144" spans="1:7" s="56" customFormat="1" ht="15" customHeight="1">
      <c r="A144" s="124" t="s">
        <v>231</v>
      </c>
      <c r="B144" s="497" t="s">
        <v>230</v>
      </c>
      <c r="C144" s="67" t="s">
        <v>313</v>
      </c>
      <c r="D144" s="503"/>
      <c r="E144" s="206"/>
      <c r="F144" s="51">
        <f>F146</f>
        <v>200000</v>
      </c>
      <c r="G144" s="26">
        <f>G145</f>
        <v>120000</v>
      </c>
    </row>
    <row r="145" spans="1:7" s="56" customFormat="1" ht="14.25" customHeight="1">
      <c r="A145" s="150" t="s">
        <v>17</v>
      </c>
      <c r="B145" s="106" t="s">
        <v>9</v>
      </c>
      <c r="C145" s="129"/>
      <c r="D145" s="509"/>
      <c r="E145" s="84"/>
      <c r="F145" s="52"/>
      <c r="G145" s="13">
        <f>80000+40000</f>
        <v>120000</v>
      </c>
    </row>
    <row r="146" spans="1:7" s="56" customFormat="1" ht="33" customHeight="1">
      <c r="A146" s="150" t="s">
        <v>252</v>
      </c>
      <c r="B146" s="523" t="s">
        <v>307</v>
      </c>
      <c r="C146" s="854"/>
      <c r="D146" s="513"/>
      <c r="E146" s="660"/>
      <c r="F146" s="451">
        <v>200000</v>
      </c>
      <c r="G146" s="80"/>
    </row>
    <row r="147" spans="1:7" s="48" customFormat="1" ht="14.25" customHeight="1">
      <c r="A147" s="111" t="s">
        <v>61</v>
      </c>
      <c r="B147" s="109" t="s">
        <v>62</v>
      </c>
      <c r="C147" s="75" t="s">
        <v>313</v>
      </c>
      <c r="D147" s="510"/>
      <c r="E147" s="39"/>
      <c r="F147" s="51"/>
      <c r="G147" s="26">
        <f>SUM(G148:G149)</f>
        <v>271560</v>
      </c>
    </row>
    <row r="148" spans="1:7" s="48" customFormat="1" ht="15.75" customHeight="1">
      <c r="A148" s="150" t="s">
        <v>77</v>
      </c>
      <c r="B148" s="47" t="s">
        <v>45</v>
      </c>
      <c r="C148" s="129"/>
      <c r="D148" s="509"/>
      <c r="E148" s="127"/>
      <c r="F148" s="128"/>
      <c r="G148" s="13">
        <v>181660</v>
      </c>
    </row>
    <row r="149" spans="1:7" s="25" customFormat="1" ht="30.75" customHeight="1">
      <c r="A149" s="448">
        <v>4270</v>
      </c>
      <c r="B149" s="192" t="s">
        <v>26</v>
      </c>
      <c r="C149" s="905"/>
      <c r="D149" s="906"/>
      <c r="E149" s="91"/>
      <c r="F149" s="451"/>
      <c r="G149" s="80">
        <v>89900</v>
      </c>
    </row>
    <row r="150" spans="1:7" s="56" customFormat="1" ht="14.25" customHeight="1">
      <c r="A150" s="111" t="s">
        <v>63</v>
      </c>
      <c r="B150" s="109" t="s">
        <v>12</v>
      </c>
      <c r="C150" s="67" t="s">
        <v>312</v>
      </c>
      <c r="D150" s="503"/>
      <c r="E150" s="39"/>
      <c r="F150" s="51">
        <f>SUM(F152)</f>
        <v>600000</v>
      </c>
      <c r="G150" s="26">
        <f>SUM(G151:G154)</f>
        <v>360</v>
      </c>
    </row>
    <row r="151" spans="1:7" s="56" customFormat="1" ht="29.25" customHeight="1">
      <c r="A151" s="57">
        <v>6050</v>
      </c>
      <c r="B151" s="844" t="s">
        <v>389</v>
      </c>
      <c r="C151" s="855"/>
      <c r="D151" s="512"/>
      <c r="E151" s="521"/>
      <c r="F151" s="444"/>
      <c r="G151" s="62">
        <v>360</v>
      </c>
    </row>
    <row r="152" spans="1:7" s="56" customFormat="1" ht="14.25" customHeight="1">
      <c r="A152" s="59">
        <v>6050</v>
      </c>
      <c r="B152" s="47" t="s">
        <v>38</v>
      </c>
      <c r="C152" s="129"/>
      <c r="D152" s="462"/>
      <c r="E152" s="84"/>
      <c r="F152" s="52">
        <f>SUM(F153:F154)</f>
        <v>600000</v>
      </c>
      <c r="G152" s="13"/>
    </row>
    <row r="153" spans="1:7" s="56" customFormat="1" ht="14.25" customHeight="1">
      <c r="A153" s="99"/>
      <c r="B153" s="151" t="s">
        <v>258</v>
      </c>
      <c r="C153" s="518"/>
      <c r="D153" s="657"/>
      <c r="E153" s="84"/>
      <c r="F153" s="85">
        <v>100000</v>
      </c>
      <c r="G153" s="55"/>
    </row>
    <row r="154" spans="1:7" s="56" customFormat="1" ht="14.25" customHeight="1" thickBot="1">
      <c r="A154" s="99"/>
      <c r="B154" s="151" t="s">
        <v>381</v>
      </c>
      <c r="C154" s="518"/>
      <c r="D154" s="657"/>
      <c r="E154" s="84"/>
      <c r="F154" s="85">
        <v>500000</v>
      </c>
      <c r="G154" s="55"/>
    </row>
    <row r="155" spans="1:7" s="133" customFormat="1" ht="30.75" customHeight="1" thickBot="1" thickTop="1">
      <c r="A155" s="92">
        <v>921</v>
      </c>
      <c r="B155" s="845" t="s">
        <v>70</v>
      </c>
      <c r="C155" s="846"/>
      <c r="D155" s="907"/>
      <c r="E155" s="908"/>
      <c r="F155" s="50">
        <f>F156+F160+F162</f>
        <v>83700</v>
      </c>
      <c r="G155" s="14">
        <f>SUM(G156+G160+G162)</f>
        <v>356500</v>
      </c>
    </row>
    <row r="156" spans="1:7" s="133" customFormat="1" ht="13.5" customHeight="1" thickTop="1">
      <c r="A156" s="148">
        <v>92105</v>
      </c>
      <c r="B156" s="130" t="s">
        <v>71</v>
      </c>
      <c r="C156" s="131" t="s">
        <v>56</v>
      </c>
      <c r="D156" s="508"/>
      <c r="E156" s="132"/>
      <c r="F156" s="123">
        <f>SUM(F157:F159)</f>
        <v>3700</v>
      </c>
      <c r="G156" s="36">
        <f>SUM(G157:G159)</f>
        <v>202600</v>
      </c>
    </row>
    <row r="157" spans="1:7" s="133" customFormat="1" ht="48" customHeight="1">
      <c r="A157" s="57">
        <v>2710</v>
      </c>
      <c r="B157" s="745" t="s">
        <v>371</v>
      </c>
      <c r="C157" s="515"/>
      <c r="D157" s="903"/>
      <c r="E157" s="904"/>
      <c r="F157" s="516"/>
      <c r="G157" s="62">
        <v>200000</v>
      </c>
    </row>
    <row r="158" spans="1:7" s="133" customFormat="1" ht="45" customHeight="1">
      <c r="A158" s="59">
        <v>2820</v>
      </c>
      <c r="B158" s="106" t="s">
        <v>36</v>
      </c>
      <c r="C158" s="518"/>
      <c r="D158" s="657"/>
      <c r="E158" s="84"/>
      <c r="F158" s="85"/>
      <c r="G158" s="13">
        <v>2600</v>
      </c>
    </row>
    <row r="159" spans="1:7" s="133" customFormat="1" ht="18" customHeight="1">
      <c r="A159" s="448">
        <v>4300</v>
      </c>
      <c r="B159" s="449" t="s">
        <v>9</v>
      </c>
      <c r="C159" s="658"/>
      <c r="D159" s="659"/>
      <c r="E159" s="660"/>
      <c r="F159" s="451">
        <v>3700</v>
      </c>
      <c r="G159" s="80"/>
    </row>
    <row r="160" spans="1:7" s="133" customFormat="1" ht="27.75" customHeight="1">
      <c r="A160" s="87">
        <v>92109</v>
      </c>
      <c r="B160" s="208" t="s">
        <v>95</v>
      </c>
      <c r="C160" s="75" t="s">
        <v>56</v>
      </c>
      <c r="D160" s="510"/>
      <c r="E160" s="206"/>
      <c r="F160" s="51"/>
      <c r="G160" s="26">
        <f>SUM(G161)</f>
        <v>150000</v>
      </c>
    </row>
    <row r="161" spans="1:7" s="133" customFormat="1" ht="29.25" customHeight="1">
      <c r="A161" s="57">
        <v>2480</v>
      </c>
      <c r="B161" s="106" t="s">
        <v>217</v>
      </c>
      <c r="C161" s="73"/>
      <c r="D161" s="462"/>
      <c r="E161" s="84"/>
      <c r="F161" s="52"/>
      <c r="G161" s="13">
        <v>150000</v>
      </c>
    </row>
    <row r="162" spans="1:7" s="133" customFormat="1" ht="12.75" customHeight="1">
      <c r="A162" s="76">
        <v>92195</v>
      </c>
      <c r="B162" s="208" t="s">
        <v>12</v>
      </c>
      <c r="C162" s="75"/>
      <c r="D162" s="510"/>
      <c r="E162" s="206"/>
      <c r="F162" s="51">
        <f>SUM(F163:F169)</f>
        <v>80000</v>
      </c>
      <c r="G162" s="26">
        <f>G164+G167</f>
        <v>3900</v>
      </c>
    </row>
    <row r="163" spans="1:7" s="133" customFormat="1" ht="30.75" customHeight="1">
      <c r="A163" s="452">
        <v>2480</v>
      </c>
      <c r="B163" s="47" t="s">
        <v>217</v>
      </c>
      <c r="C163" s="129" t="s">
        <v>56</v>
      </c>
      <c r="D163" s="509"/>
      <c r="E163" s="84"/>
      <c r="F163" s="52">
        <v>80000</v>
      </c>
      <c r="G163" s="120"/>
    </row>
    <row r="164" spans="1:7" s="133" customFormat="1" ht="12" customHeight="1">
      <c r="A164" s="440"/>
      <c r="B164" s="441" t="s">
        <v>195</v>
      </c>
      <c r="C164" s="439" t="s">
        <v>193</v>
      </c>
      <c r="D164" s="511"/>
      <c r="E164" s="84"/>
      <c r="F164" s="442"/>
      <c r="G164" s="118">
        <f>SUM(G165:G166)</f>
        <v>2000</v>
      </c>
    </row>
    <row r="165" spans="1:7" s="133" customFormat="1" ht="15" customHeight="1">
      <c r="A165" s="59">
        <v>4210</v>
      </c>
      <c r="B165" s="106" t="s">
        <v>18</v>
      </c>
      <c r="C165" s="518"/>
      <c r="D165" s="657"/>
      <c r="E165" s="84"/>
      <c r="F165" s="648"/>
      <c r="G165" s="649">
        <v>1000</v>
      </c>
    </row>
    <row r="166" spans="1:7" s="133" customFormat="1" ht="15" customHeight="1">
      <c r="A166" s="59">
        <v>4300</v>
      </c>
      <c r="B166" s="106" t="s">
        <v>9</v>
      </c>
      <c r="C166" s="518"/>
      <c r="D166" s="657"/>
      <c r="E166" s="84"/>
      <c r="F166" s="648"/>
      <c r="G166" s="649">
        <v>1000</v>
      </c>
    </row>
    <row r="167" spans="1:7" s="133" customFormat="1" ht="12" customHeight="1">
      <c r="A167" s="440"/>
      <c r="B167" s="441" t="s">
        <v>322</v>
      </c>
      <c r="C167" s="439" t="s">
        <v>193</v>
      </c>
      <c r="D167" s="511"/>
      <c r="E167" s="84"/>
      <c r="F167" s="442"/>
      <c r="G167" s="118">
        <f>SUM(G168:G169)</f>
        <v>1900</v>
      </c>
    </row>
    <row r="168" spans="1:7" s="133" customFormat="1" ht="16.5" customHeight="1">
      <c r="A168" s="59">
        <v>4210</v>
      </c>
      <c r="B168" s="106" t="s">
        <v>18</v>
      </c>
      <c r="C168" s="518"/>
      <c r="D168" s="657"/>
      <c r="E168" s="84"/>
      <c r="F168" s="648"/>
      <c r="G168" s="649">
        <v>1000</v>
      </c>
    </row>
    <row r="169" spans="1:7" s="133" customFormat="1" ht="16.5" customHeight="1" thickBot="1">
      <c r="A169" s="59">
        <v>4300</v>
      </c>
      <c r="B169" s="106" t="s">
        <v>9</v>
      </c>
      <c r="C169" s="518"/>
      <c r="D169" s="657"/>
      <c r="E169" s="84"/>
      <c r="F169" s="648"/>
      <c r="G169" s="649">
        <v>900</v>
      </c>
    </row>
    <row r="170" spans="1:7" s="25" customFormat="1" ht="18" customHeight="1" thickBot="1" thickTop="1">
      <c r="A170" s="72">
        <v>926</v>
      </c>
      <c r="B170" s="652" t="s">
        <v>24</v>
      </c>
      <c r="C170" s="58"/>
      <c r="D170" s="460"/>
      <c r="E170" s="35"/>
      <c r="F170" s="50">
        <f>F171+F173</f>
        <v>1787</v>
      </c>
      <c r="G170" s="14">
        <f>G171+G173</f>
        <v>20000</v>
      </c>
    </row>
    <row r="171" spans="1:7" s="25" customFormat="1" ht="16.5" customHeight="1" thickTop="1">
      <c r="A171" s="136">
        <v>92605</v>
      </c>
      <c r="B171" s="137" t="s">
        <v>49</v>
      </c>
      <c r="C171" s="101" t="s">
        <v>56</v>
      </c>
      <c r="D171" s="513"/>
      <c r="E171" s="86"/>
      <c r="F171" s="138"/>
      <c r="G171" s="82">
        <f>SUM(G172)</f>
        <v>20000</v>
      </c>
    </row>
    <row r="172" spans="1:7" s="25" customFormat="1" ht="45.75" customHeight="1">
      <c r="A172" s="59">
        <v>2820</v>
      </c>
      <c r="B172" s="106" t="s">
        <v>36</v>
      </c>
      <c r="C172" s="149"/>
      <c r="D172" s="512"/>
      <c r="E172" s="521"/>
      <c r="F172" s="533"/>
      <c r="G172" s="62">
        <v>20000</v>
      </c>
    </row>
    <row r="173" spans="1:7" s="25" customFormat="1" ht="15.75" customHeight="1">
      <c r="A173" s="69">
        <v>92695</v>
      </c>
      <c r="B173" s="534" t="s">
        <v>12</v>
      </c>
      <c r="C173" s="67" t="s">
        <v>193</v>
      </c>
      <c r="D173" s="510"/>
      <c r="E173" s="39"/>
      <c r="F173" s="71">
        <f>SUM(F175:F176)</f>
        <v>1787</v>
      </c>
      <c r="G173" s="26"/>
    </row>
    <row r="174" spans="1:7" s="486" customFormat="1" ht="10.5" customHeight="1">
      <c r="A174" s="115"/>
      <c r="B174" s="116" t="s">
        <v>267</v>
      </c>
      <c r="C174" s="511"/>
      <c r="D174" s="535"/>
      <c r="E174" s="117"/>
      <c r="F174" s="536"/>
      <c r="G174" s="118"/>
    </row>
    <row r="175" spans="1:7" s="25" customFormat="1" ht="17.25" customHeight="1">
      <c r="A175" s="452">
        <v>4210</v>
      </c>
      <c r="B175" s="47" t="s">
        <v>18</v>
      </c>
      <c r="C175" s="509"/>
      <c r="D175" s="68"/>
      <c r="E175" s="127"/>
      <c r="F175" s="52">
        <v>787</v>
      </c>
      <c r="G175" s="13"/>
    </row>
    <row r="176" spans="1:7" s="25" customFormat="1" ht="16.5" customHeight="1" thickBot="1">
      <c r="A176" s="525">
        <v>4300</v>
      </c>
      <c r="B176" s="532" t="s">
        <v>9</v>
      </c>
      <c r="C176" s="509"/>
      <c r="D176" s="204"/>
      <c r="E176" s="127"/>
      <c r="F176" s="454">
        <v>1000</v>
      </c>
      <c r="G176" s="13"/>
    </row>
    <row r="177" spans="1:7" s="28" customFormat="1" ht="17.25" customHeight="1" thickBot="1" thickTop="1">
      <c r="A177" s="27"/>
      <c r="B177" s="2" t="s">
        <v>10</v>
      </c>
      <c r="C177" s="856"/>
      <c r="D177" s="478">
        <f>D11+D34+D42+D48+D64+D75+D78+D82+D105+D128+D131+D155+D170+D125</f>
        <v>1919100</v>
      </c>
      <c r="E177" s="478">
        <f>E11+E34+E42+E48+E64+E75+E78+E82+E105+E128+E131+E155+E170+E125</f>
        <v>3507300</v>
      </c>
      <c r="F177" s="653">
        <f>F11+F34+F42+F48+F64+F75+F78+F82+F105+F128+F131+F155+F170+F30+F100+F125+F96</f>
        <v>4835088</v>
      </c>
      <c r="G177" s="90">
        <f>G11+G34+G42+G48+G64+G75+G78+G82+G105+G128+G131+G155+G170+G30+G100+G125+G96</f>
        <v>3283138</v>
      </c>
    </row>
    <row r="178" spans="1:7" ht="17.25" customHeight="1" thickBot="1" thickTop="1">
      <c r="A178" s="40"/>
      <c r="B178" s="29" t="s">
        <v>19</v>
      </c>
      <c r="C178" s="856"/>
      <c r="D178" s="522">
        <f>E177-D177</f>
        <v>1588200</v>
      </c>
      <c r="E178" s="81"/>
      <c r="F178" s="557">
        <f>G177-F177</f>
        <v>-1551950</v>
      </c>
      <c r="G178" s="558"/>
    </row>
    <row r="179" ht="16.5" thickTop="1">
      <c r="E179" s="41"/>
    </row>
    <row r="180" spans="4:5" ht="15.75">
      <c r="D180" s="41"/>
      <c r="E180" s="41"/>
    </row>
    <row r="181" ht="15.75">
      <c r="E181" s="41"/>
    </row>
    <row r="182" ht="15.75">
      <c r="E182" s="41"/>
    </row>
    <row r="183" ht="15.75">
      <c r="E183" s="41"/>
    </row>
    <row r="184" spans="2:5" ht="15.75">
      <c r="B184" s="41"/>
      <c r="C184" s="41"/>
      <c r="D184" s="41"/>
      <c r="E184" s="41"/>
    </row>
    <row r="185" spans="2:5" ht="15.75">
      <c r="B185" s="41"/>
      <c r="C185" s="41"/>
      <c r="D185" s="41"/>
      <c r="E185" s="41"/>
    </row>
    <row r="186" spans="2:5" ht="15.75">
      <c r="B186" s="41"/>
      <c r="E186" s="41"/>
    </row>
    <row r="187" ht="15.75">
      <c r="E187" s="41"/>
    </row>
    <row r="188" ht="15.75">
      <c r="E188" s="41"/>
    </row>
    <row r="189" ht="15.75">
      <c r="E189" s="41"/>
    </row>
    <row r="190" ht="15.75">
      <c r="E190" s="41"/>
    </row>
    <row r="191" spans="5:6" ht="15.75">
      <c r="E191" s="668"/>
      <c r="F191" s="668"/>
    </row>
    <row r="192" ht="15.75">
      <c r="E192" s="41"/>
    </row>
    <row r="193" ht="15.75">
      <c r="E193" s="41"/>
    </row>
    <row r="194" spans="4:5" ht="15.75">
      <c r="D194" s="41"/>
      <c r="E194" s="41"/>
    </row>
    <row r="195" spans="5:6" ht="15.75">
      <c r="E195" s="668"/>
      <c r="F195" s="668"/>
    </row>
    <row r="196" ht="15.75">
      <c r="E196" s="41"/>
    </row>
    <row r="197" ht="15.75">
      <c r="E197" s="41"/>
    </row>
    <row r="198" ht="15.75">
      <c r="E198" s="41"/>
    </row>
    <row r="199" ht="15.75">
      <c r="E199" s="41"/>
    </row>
    <row r="200" ht="15.75">
      <c r="E200" s="41"/>
    </row>
    <row r="201" ht="15.75">
      <c r="E201" s="41"/>
    </row>
    <row r="202" ht="15.75">
      <c r="E202" s="41"/>
    </row>
    <row r="203" ht="15.75">
      <c r="E203" s="41"/>
    </row>
    <row r="204" ht="15.75">
      <c r="E204" s="41"/>
    </row>
    <row r="205" ht="15.75">
      <c r="E205" s="41"/>
    </row>
    <row r="206" ht="15.75">
      <c r="E206" s="41"/>
    </row>
    <row r="207" ht="15.75">
      <c r="E207" s="41"/>
    </row>
    <row r="208" ht="15.75">
      <c r="E208" s="41"/>
    </row>
    <row r="209" ht="15.75">
      <c r="E209" s="41"/>
    </row>
    <row r="210" ht="15.75">
      <c r="E210" s="41"/>
    </row>
    <row r="211" ht="15.75">
      <c r="E211" s="41"/>
    </row>
    <row r="212" ht="15.75">
      <c r="E212" s="41"/>
    </row>
    <row r="213" ht="15.75">
      <c r="E213" s="41"/>
    </row>
    <row r="214" ht="15.75">
      <c r="E214" s="41"/>
    </row>
    <row r="215" ht="15.75">
      <c r="E215" s="41"/>
    </row>
    <row r="216" ht="15.75">
      <c r="E216" s="41"/>
    </row>
    <row r="217" ht="15.75">
      <c r="E217" s="41"/>
    </row>
    <row r="218" ht="15.75">
      <c r="E218" s="41"/>
    </row>
    <row r="219" ht="15.75">
      <c r="E219" s="41"/>
    </row>
    <row r="220" ht="15.75">
      <c r="E220" s="41"/>
    </row>
    <row r="221" ht="15.75">
      <c r="E221" s="41"/>
    </row>
    <row r="222" ht="15.75">
      <c r="E222" s="41"/>
    </row>
    <row r="223" ht="15.75">
      <c r="E223" s="41"/>
    </row>
    <row r="224" ht="15.75">
      <c r="E224" s="41"/>
    </row>
    <row r="225" ht="15.75">
      <c r="E225" s="41"/>
    </row>
    <row r="226" ht="15.75">
      <c r="E226" s="41"/>
    </row>
    <row r="227" ht="15.75">
      <c r="E227" s="41"/>
    </row>
    <row r="228" ht="15.75">
      <c r="E228" s="41"/>
    </row>
    <row r="229" ht="15.75">
      <c r="E229" s="41"/>
    </row>
    <row r="230" ht="15.75">
      <c r="E230" s="41"/>
    </row>
    <row r="231" ht="15.75">
      <c r="E231" s="41"/>
    </row>
    <row r="232" ht="15.75">
      <c r="E232" s="41"/>
    </row>
    <row r="233" ht="15.75">
      <c r="E233" s="41"/>
    </row>
    <row r="234" ht="15.75">
      <c r="E234" s="41"/>
    </row>
    <row r="235" ht="15.75">
      <c r="E235" s="41"/>
    </row>
    <row r="236" ht="15.75">
      <c r="E236" s="41"/>
    </row>
    <row r="237" ht="15.75">
      <c r="E237" s="41"/>
    </row>
    <row r="238" ht="15.75">
      <c r="E238" s="41"/>
    </row>
    <row r="239" ht="15.75">
      <c r="E239" s="41"/>
    </row>
    <row r="240" ht="15.75">
      <c r="E240" s="41"/>
    </row>
    <row r="241" ht="15.75">
      <c r="E241" s="41"/>
    </row>
    <row r="242" ht="15.75">
      <c r="E242" s="41"/>
    </row>
    <row r="243" ht="15.75">
      <c r="E243" s="41"/>
    </row>
    <row r="244" ht="15.75">
      <c r="E244" s="41"/>
    </row>
    <row r="245" ht="15.75">
      <c r="E245" s="41"/>
    </row>
    <row r="246" ht="15.75">
      <c r="E246" s="41"/>
    </row>
    <row r="247" ht="15.75">
      <c r="E247" s="41"/>
    </row>
    <row r="248" ht="15.75">
      <c r="E248" s="41"/>
    </row>
    <row r="249" ht="15.75">
      <c r="E249" s="41"/>
    </row>
    <row r="250" ht="15.75">
      <c r="E250" s="41"/>
    </row>
    <row r="251" ht="15.75">
      <c r="E251" s="41"/>
    </row>
    <row r="252" ht="15.75">
      <c r="E252" s="41"/>
    </row>
    <row r="253" ht="15.75">
      <c r="E253" s="41"/>
    </row>
    <row r="254" ht="15.75">
      <c r="E254" s="41"/>
    </row>
    <row r="255" ht="15.75">
      <c r="E255" s="41"/>
    </row>
    <row r="256" ht="15.75">
      <c r="E256" s="41"/>
    </row>
    <row r="257" ht="15.75">
      <c r="E257" s="41"/>
    </row>
    <row r="258" ht="15.75">
      <c r="E258" s="41"/>
    </row>
    <row r="259" ht="15.75">
      <c r="E259" s="41"/>
    </row>
    <row r="260" ht="15.75">
      <c r="E260" s="41"/>
    </row>
    <row r="261" ht="15.75">
      <c r="E261" s="41"/>
    </row>
    <row r="262" ht="15.75">
      <c r="E262" s="41"/>
    </row>
    <row r="263" ht="15.75">
      <c r="E263" s="41"/>
    </row>
    <row r="264" ht="15.75">
      <c r="E264" s="41"/>
    </row>
    <row r="265" ht="15.75">
      <c r="E265" s="41"/>
    </row>
    <row r="266" ht="15.75">
      <c r="E266" s="41"/>
    </row>
    <row r="267" ht="15.75">
      <c r="E267" s="41"/>
    </row>
    <row r="268" ht="15.75">
      <c r="E268" s="41"/>
    </row>
    <row r="269" ht="15.75">
      <c r="E269" s="41"/>
    </row>
  </sheetData>
  <mergeCells count="1">
    <mergeCell ref="B8:B9"/>
  </mergeCells>
  <printOptions horizontalCentered="1"/>
  <pageMargins left="0" right="0" top="0.7874015748031497" bottom="0.3937007874015748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I81" sqref="I81"/>
    </sheetView>
  </sheetViews>
  <sheetFormatPr defaultColWidth="9.00390625" defaultRowHeight="12.75"/>
  <cols>
    <col min="1" max="1" width="6.875" style="161" customWidth="1"/>
    <col min="2" max="2" width="38.875" style="15" customWidth="1"/>
    <col min="3" max="3" width="5.375" style="15" customWidth="1"/>
    <col min="4" max="4" width="11.875" style="41" customWidth="1"/>
    <col min="5" max="5" width="12.00390625" style="41" customWidth="1"/>
    <col min="6" max="7" width="12.00390625" style="15" customWidth="1"/>
    <col min="8" max="16384" width="10.00390625" style="15" customWidth="1"/>
  </cols>
  <sheetData>
    <row r="1" spans="6:7" ht="11.25" customHeight="1">
      <c r="F1" s="1" t="s">
        <v>22</v>
      </c>
      <c r="G1" s="1"/>
    </row>
    <row r="2" spans="1:7" ht="11.25" customHeight="1">
      <c r="A2" s="162"/>
      <c r="B2" s="17"/>
      <c r="C2" s="18"/>
      <c r="D2" s="663"/>
      <c r="E2" s="663"/>
      <c r="F2" s="662" t="s">
        <v>396</v>
      </c>
      <c r="G2" s="31"/>
    </row>
    <row r="3" spans="1:7" ht="11.25" customHeight="1">
      <c r="A3" s="162"/>
      <c r="B3" s="17"/>
      <c r="C3" s="18"/>
      <c r="D3" s="663"/>
      <c r="E3" s="663"/>
      <c r="F3" s="31" t="s">
        <v>20</v>
      </c>
      <c r="G3" s="31"/>
    </row>
    <row r="4" spans="1:7" ht="14.25" customHeight="1">
      <c r="A4" s="162"/>
      <c r="B4" s="17"/>
      <c r="C4" s="18"/>
      <c r="D4" s="663"/>
      <c r="E4" s="663"/>
      <c r="F4" s="662" t="s">
        <v>321</v>
      </c>
      <c r="G4" s="31"/>
    </row>
    <row r="5" spans="1:7" ht="6.75" customHeight="1">
      <c r="A5" s="162"/>
      <c r="B5" s="17"/>
      <c r="C5" s="18"/>
      <c r="D5" s="663"/>
      <c r="E5" s="663"/>
      <c r="F5" s="18"/>
      <c r="G5" s="18"/>
    </row>
    <row r="6" spans="1:7" s="3" customFormat="1" ht="39.75" customHeight="1">
      <c r="A6" s="163" t="s">
        <v>78</v>
      </c>
      <c r="B6" s="6"/>
      <c r="C6" s="4"/>
      <c r="D6" s="664"/>
      <c r="E6" s="664"/>
      <c r="F6" s="4"/>
      <c r="G6" s="4"/>
    </row>
    <row r="7" spans="1:7" s="3" customFormat="1" ht="10.5" customHeight="1" thickBot="1">
      <c r="A7" s="163"/>
      <c r="B7" s="6"/>
      <c r="C7" s="4"/>
      <c r="D7" s="664"/>
      <c r="E7" s="664"/>
      <c r="F7" s="42"/>
      <c r="G7" s="42" t="s">
        <v>0</v>
      </c>
    </row>
    <row r="8" spans="1:7" s="22" customFormat="1" ht="22.5" customHeight="1">
      <c r="A8" s="164" t="s">
        <v>1</v>
      </c>
      <c r="B8" s="939" t="s">
        <v>2</v>
      </c>
      <c r="C8" s="7" t="s">
        <v>3</v>
      </c>
      <c r="D8" s="669" t="s">
        <v>4</v>
      </c>
      <c r="E8" s="669"/>
      <c r="F8" s="45" t="s">
        <v>5</v>
      </c>
      <c r="G8" s="45"/>
    </row>
    <row r="9" spans="1:7" s="22" customFormat="1" ht="15" customHeight="1">
      <c r="A9" s="165" t="s">
        <v>6</v>
      </c>
      <c r="B9" s="940"/>
      <c r="C9" s="8" t="s">
        <v>7</v>
      </c>
      <c r="D9" s="670" t="s">
        <v>15</v>
      </c>
      <c r="E9" s="671" t="s">
        <v>11</v>
      </c>
      <c r="F9" s="63" t="s">
        <v>15</v>
      </c>
      <c r="G9" s="44" t="s">
        <v>8</v>
      </c>
    </row>
    <row r="10" spans="1:7" s="24" customFormat="1" ht="10.5" customHeight="1" thickBot="1">
      <c r="A10" s="166">
        <v>1</v>
      </c>
      <c r="B10" s="30">
        <v>2</v>
      </c>
      <c r="C10" s="10">
        <v>3</v>
      </c>
      <c r="D10" s="672">
        <v>4</v>
      </c>
      <c r="E10" s="673">
        <v>5</v>
      </c>
      <c r="F10" s="30">
        <v>6</v>
      </c>
      <c r="G10" s="12">
        <v>7</v>
      </c>
    </row>
    <row r="11" spans="1:7" s="24" customFormat="1" ht="21" customHeight="1" thickBot="1" thickTop="1">
      <c r="A11" s="167">
        <v>600</v>
      </c>
      <c r="B11" s="34" t="s">
        <v>14</v>
      </c>
      <c r="C11" s="58" t="s">
        <v>313</v>
      </c>
      <c r="D11" s="482">
        <f>SUM(D12)</f>
        <v>5000000</v>
      </c>
      <c r="E11" s="674"/>
      <c r="F11" s="96">
        <f>SUM(F12)</f>
        <v>2196000</v>
      </c>
      <c r="G11" s="98"/>
    </row>
    <row r="12" spans="1:7" s="24" customFormat="1" ht="16.5" customHeight="1" thickTop="1">
      <c r="A12" s="168">
        <v>60015</v>
      </c>
      <c r="B12" s="97" t="s">
        <v>43</v>
      </c>
      <c r="C12" s="93"/>
      <c r="D12" s="483">
        <f>SUM(D13:D20)</f>
        <v>5000000</v>
      </c>
      <c r="E12" s="675"/>
      <c r="F12" s="95">
        <f>SUM(F13)</f>
        <v>2196000</v>
      </c>
      <c r="G12" s="36"/>
    </row>
    <row r="13" spans="1:7" s="24" customFormat="1" ht="18" customHeight="1">
      <c r="A13" s="53">
        <v>6050</v>
      </c>
      <c r="B13" s="47" t="s">
        <v>38</v>
      </c>
      <c r="C13" s="46"/>
      <c r="D13" s="484"/>
      <c r="E13" s="676"/>
      <c r="F13" s="65">
        <f>SUM(F14:F19)</f>
        <v>2196000</v>
      </c>
      <c r="G13" s="13"/>
    </row>
    <row r="14" spans="1:7" s="56" customFormat="1" ht="13.5" customHeight="1">
      <c r="A14" s="169"/>
      <c r="B14" s="151" t="s">
        <v>259</v>
      </c>
      <c r="C14" s="54"/>
      <c r="D14" s="484"/>
      <c r="E14" s="642"/>
      <c r="F14" s="140">
        <v>100000</v>
      </c>
      <c r="G14" s="55"/>
    </row>
    <row r="15" spans="1:7" s="56" customFormat="1" ht="13.5" customHeight="1">
      <c r="A15" s="169"/>
      <c r="B15" s="151" t="s">
        <v>260</v>
      </c>
      <c r="C15" s="54"/>
      <c r="D15" s="484"/>
      <c r="E15" s="642"/>
      <c r="F15" s="140">
        <v>7000</v>
      </c>
      <c r="G15" s="55"/>
    </row>
    <row r="16" spans="1:7" s="56" customFormat="1" ht="13.5" customHeight="1">
      <c r="A16" s="169"/>
      <c r="B16" s="151" t="s">
        <v>261</v>
      </c>
      <c r="C16" s="54"/>
      <c r="D16" s="484"/>
      <c r="E16" s="642"/>
      <c r="F16" s="140">
        <v>300000</v>
      </c>
      <c r="G16" s="55"/>
    </row>
    <row r="17" spans="1:7" s="56" customFormat="1" ht="13.5" customHeight="1">
      <c r="A17" s="169"/>
      <c r="B17" s="151" t="s">
        <v>262</v>
      </c>
      <c r="C17" s="54"/>
      <c r="D17" s="484"/>
      <c r="E17" s="642"/>
      <c r="F17" s="140">
        <v>280000</v>
      </c>
      <c r="G17" s="55"/>
    </row>
    <row r="18" spans="1:7" s="56" customFormat="1" ht="13.5" customHeight="1">
      <c r="A18" s="169"/>
      <c r="B18" s="151" t="s">
        <v>263</v>
      </c>
      <c r="C18" s="54"/>
      <c r="D18" s="484"/>
      <c r="E18" s="642"/>
      <c r="F18" s="140">
        <v>9000</v>
      </c>
      <c r="G18" s="55"/>
    </row>
    <row r="19" spans="1:7" s="56" customFormat="1" ht="13.5" customHeight="1">
      <c r="A19" s="169"/>
      <c r="B19" s="151" t="s">
        <v>264</v>
      </c>
      <c r="C19" s="54"/>
      <c r="D19" s="484"/>
      <c r="E19" s="642"/>
      <c r="F19" s="140">
        <v>1500000</v>
      </c>
      <c r="G19" s="55"/>
    </row>
    <row r="20" spans="1:7" s="56" customFormat="1" ht="32.25" customHeight="1" thickBot="1">
      <c r="A20" s="121" t="s">
        <v>219</v>
      </c>
      <c r="B20" s="465" t="s">
        <v>320</v>
      </c>
      <c r="C20" s="54"/>
      <c r="D20" s="484">
        <v>5000000</v>
      </c>
      <c r="E20" s="642"/>
      <c r="F20" s="140"/>
      <c r="G20" s="55"/>
    </row>
    <row r="21" spans="1:7" s="56" customFormat="1" ht="20.25" customHeight="1" thickBot="1" thickTop="1">
      <c r="A21" s="110">
        <v>750</v>
      </c>
      <c r="B21" s="103" t="s">
        <v>54</v>
      </c>
      <c r="C21" s="58" t="s">
        <v>94</v>
      </c>
      <c r="D21" s="467"/>
      <c r="E21" s="35"/>
      <c r="F21" s="50">
        <f>F22+F24</f>
        <v>1962180</v>
      </c>
      <c r="G21" s="14">
        <f>SUM(G22)</f>
        <v>176600</v>
      </c>
    </row>
    <row r="22" spans="1:7" s="56" customFormat="1" ht="17.25" customHeight="1" thickTop="1">
      <c r="A22" s="76">
        <v>75020</v>
      </c>
      <c r="B22" s="125" t="s">
        <v>237</v>
      </c>
      <c r="C22" s="520"/>
      <c r="D22" s="479"/>
      <c r="E22" s="677"/>
      <c r="F22" s="71">
        <f>SUM(F23:F24)</f>
        <v>1962180</v>
      </c>
      <c r="G22" s="26">
        <f>SUM(G23:G24)</f>
        <v>176600</v>
      </c>
    </row>
    <row r="23" spans="1:7" s="56" customFormat="1" ht="45" customHeight="1">
      <c r="A23" s="59">
        <v>2320</v>
      </c>
      <c r="B23" s="174" t="s">
        <v>238</v>
      </c>
      <c r="C23" s="492"/>
      <c r="D23" s="484"/>
      <c r="E23" s="678"/>
      <c r="F23" s="65">
        <v>1962180</v>
      </c>
      <c r="G23" s="13"/>
    </row>
    <row r="24" spans="1:7" s="25" customFormat="1" ht="63" customHeight="1" thickBot="1">
      <c r="A24" s="121" t="s">
        <v>239</v>
      </c>
      <c r="B24" s="465" t="s">
        <v>245</v>
      </c>
      <c r="C24" s="100"/>
      <c r="D24" s="484"/>
      <c r="E24" s="158"/>
      <c r="F24" s="65"/>
      <c r="G24" s="13">
        <v>176600</v>
      </c>
    </row>
    <row r="25" spans="1:7" s="25" customFormat="1" ht="19.5" customHeight="1" thickBot="1" thickTop="1">
      <c r="A25" s="110">
        <v>700</v>
      </c>
      <c r="B25" s="103" t="s">
        <v>46</v>
      </c>
      <c r="C25" s="58" t="s">
        <v>47</v>
      </c>
      <c r="D25" s="175"/>
      <c r="E25" s="35">
        <f>SUM(E26)</f>
        <v>100000</v>
      </c>
      <c r="F25" s="50"/>
      <c r="G25" s="14"/>
    </row>
    <row r="26" spans="1:7" s="25" customFormat="1" ht="18" customHeight="1" thickTop="1">
      <c r="A26" s="76">
        <v>70005</v>
      </c>
      <c r="B26" s="104" t="s">
        <v>48</v>
      </c>
      <c r="C26" s="67"/>
      <c r="D26" s="480"/>
      <c r="E26" s="39">
        <f>SUM(E27:E28)</f>
        <v>100000</v>
      </c>
      <c r="F26" s="51"/>
      <c r="G26" s="26"/>
    </row>
    <row r="27" spans="1:7" s="25" customFormat="1" ht="48.75" customHeight="1" thickBot="1">
      <c r="A27" s="637" t="s">
        <v>204</v>
      </c>
      <c r="B27" s="551" t="s">
        <v>276</v>
      </c>
      <c r="C27" s="552"/>
      <c r="D27" s="484"/>
      <c r="E27" s="37">
        <v>100000</v>
      </c>
      <c r="F27" s="52"/>
      <c r="G27" s="13"/>
    </row>
    <row r="28" spans="1:7" s="56" customFormat="1" ht="37.5" customHeight="1" thickBot="1" thickTop="1">
      <c r="A28" s="72">
        <v>754</v>
      </c>
      <c r="B28" s="112" t="s">
        <v>65</v>
      </c>
      <c r="C28" s="58" t="s">
        <v>314</v>
      </c>
      <c r="D28" s="488"/>
      <c r="E28" s="679"/>
      <c r="F28" s="489"/>
      <c r="G28" s="14">
        <f>SUM(G29+G31)</f>
        <v>333000</v>
      </c>
    </row>
    <row r="29" spans="1:7" s="56" customFormat="1" ht="16.5" customHeight="1" thickTop="1">
      <c r="A29" s="487" t="s">
        <v>223</v>
      </c>
      <c r="B29" s="88" t="s">
        <v>224</v>
      </c>
      <c r="C29" s="89"/>
      <c r="D29" s="490"/>
      <c r="E29" s="680"/>
      <c r="F29" s="491"/>
      <c r="G29" s="36">
        <f>SUM(G30)</f>
        <v>250000</v>
      </c>
    </row>
    <row r="30" spans="1:7" s="56" customFormat="1" ht="15" customHeight="1">
      <c r="A30" s="202">
        <v>3000</v>
      </c>
      <c r="B30" s="49" t="s">
        <v>225</v>
      </c>
      <c r="C30" s="54"/>
      <c r="D30" s="484"/>
      <c r="E30" s="642"/>
      <c r="F30" s="140"/>
      <c r="G30" s="13">
        <f>200000+50000</f>
        <v>250000</v>
      </c>
    </row>
    <row r="31" spans="1:7" s="56" customFormat="1" ht="13.5" customHeight="1">
      <c r="A31" s="487" t="s">
        <v>268</v>
      </c>
      <c r="B31" s="541" t="s">
        <v>269</v>
      </c>
      <c r="C31" s="205"/>
      <c r="D31" s="479"/>
      <c r="E31" s="681"/>
      <c r="F31" s="542"/>
      <c r="G31" s="26">
        <f>SUM(G32:G33)</f>
        <v>83000</v>
      </c>
    </row>
    <row r="32" spans="1:7" s="56" customFormat="1" ht="13.5" customHeight="1">
      <c r="A32" s="654" t="s">
        <v>298</v>
      </c>
      <c r="B32" s="655" t="s">
        <v>26</v>
      </c>
      <c r="C32" s="54"/>
      <c r="D32" s="484"/>
      <c r="E32" s="642"/>
      <c r="F32" s="140"/>
      <c r="G32" s="13">
        <v>60000</v>
      </c>
    </row>
    <row r="33" spans="1:7" s="56" customFormat="1" ht="33.75" thickBot="1">
      <c r="A33" s="202">
        <v>6060</v>
      </c>
      <c r="B33" s="49" t="s">
        <v>345</v>
      </c>
      <c r="C33" s="54"/>
      <c r="D33" s="484"/>
      <c r="E33" s="642"/>
      <c r="F33" s="140"/>
      <c r="G33" s="13">
        <v>23000</v>
      </c>
    </row>
    <row r="34" spans="1:7" s="56" customFormat="1" ht="21.75" customHeight="1" thickBot="1" thickTop="1">
      <c r="A34" s="167">
        <v>758</v>
      </c>
      <c r="B34" s="34" t="s">
        <v>73</v>
      </c>
      <c r="C34" s="58"/>
      <c r="D34" s="467"/>
      <c r="E34" s="35">
        <f>SUM(E35)</f>
        <v>2600</v>
      </c>
      <c r="F34" s="64"/>
      <c r="G34" s="14"/>
    </row>
    <row r="35" spans="1:7" s="56" customFormat="1" ht="18" customHeight="1" thickTop="1">
      <c r="A35" s="170">
        <v>75814</v>
      </c>
      <c r="B35" s="70" t="s">
        <v>74</v>
      </c>
      <c r="C35" s="79"/>
      <c r="D35" s="468"/>
      <c r="E35" s="39">
        <f>SUM(E36:E37)</f>
        <v>2600</v>
      </c>
      <c r="F35" s="71"/>
      <c r="G35" s="26"/>
    </row>
    <row r="36" spans="1:7" s="56" customFormat="1" ht="18.75" customHeight="1">
      <c r="A36" s="53" t="s">
        <v>30</v>
      </c>
      <c r="B36" s="47" t="s">
        <v>27</v>
      </c>
      <c r="C36" s="54"/>
      <c r="D36" s="466"/>
      <c r="E36" s="37">
        <v>2000</v>
      </c>
      <c r="F36" s="65"/>
      <c r="G36" s="13"/>
    </row>
    <row r="37" spans="1:7" s="56" customFormat="1" ht="18.75" customHeight="1">
      <c r="A37" s="191" t="s">
        <v>51</v>
      </c>
      <c r="B37" s="554" t="s">
        <v>52</v>
      </c>
      <c r="C37" s="545"/>
      <c r="D37" s="559"/>
      <c r="E37" s="91">
        <v>600</v>
      </c>
      <c r="F37" s="451"/>
      <c r="G37" s="80"/>
    </row>
    <row r="38" spans="1:7" s="56" customFormat="1" ht="21" customHeight="1" thickBot="1">
      <c r="A38" s="638">
        <v>801</v>
      </c>
      <c r="B38" s="639" t="s">
        <v>16</v>
      </c>
      <c r="C38" s="204"/>
      <c r="D38" s="640"/>
      <c r="E38" s="631">
        <f>E39+E48</f>
        <v>43100</v>
      </c>
      <c r="F38" s="482">
        <f>F39+F48</f>
        <v>75000</v>
      </c>
      <c r="G38" s="641">
        <f>G39+G48</f>
        <v>45700</v>
      </c>
    </row>
    <row r="39" spans="1:7" s="56" customFormat="1" ht="17.25" customHeight="1" thickTop="1">
      <c r="A39" s="170">
        <v>80120</v>
      </c>
      <c r="B39" s="70" t="s">
        <v>53</v>
      </c>
      <c r="C39" s="79" t="s">
        <v>315</v>
      </c>
      <c r="D39" s="468"/>
      <c r="E39" s="39">
        <f>SUM(E40:E47)</f>
        <v>43100</v>
      </c>
      <c r="F39" s="71">
        <f>SUM(F47)</f>
        <v>60000</v>
      </c>
      <c r="G39" s="26">
        <f>SUM(G41:G47)</f>
        <v>33600</v>
      </c>
    </row>
    <row r="40" spans="1:7" s="56" customFormat="1" ht="13.5" customHeight="1">
      <c r="A40" s="171" t="s">
        <v>79</v>
      </c>
      <c r="B40" s="209" t="s">
        <v>235</v>
      </c>
      <c r="C40" s="160"/>
      <c r="D40" s="469"/>
      <c r="E40" s="37">
        <v>600</v>
      </c>
      <c r="F40" s="135"/>
      <c r="G40" s="13"/>
    </row>
    <row r="41" spans="1:7" s="56" customFormat="1" ht="81.75" customHeight="1">
      <c r="A41" s="173" t="s">
        <v>75</v>
      </c>
      <c r="B41" s="122" t="s">
        <v>76</v>
      </c>
      <c r="C41" s="160"/>
      <c r="D41" s="469"/>
      <c r="E41" s="37">
        <v>42000</v>
      </c>
      <c r="F41" s="135"/>
      <c r="G41" s="13"/>
    </row>
    <row r="42" spans="1:7" s="56" customFormat="1" ht="15" customHeight="1">
      <c r="A42" s="173" t="s">
        <v>91</v>
      </c>
      <c r="B42" s="174" t="s">
        <v>93</v>
      </c>
      <c r="C42" s="160"/>
      <c r="D42" s="469"/>
      <c r="E42" s="37">
        <v>300</v>
      </c>
      <c r="F42" s="135"/>
      <c r="G42" s="13"/>
    </row>
    <row r="43" spans="1:7" s="56" customFormat="1" ht="15" customHeight="1">
      <c r="A43" s="53" t="s">
        <v>30</v>
      </c>
      <c r="B43" s="47" t="s">
        <v>27</v>
      </c>
      <c r="C43" s="160"/>
      <c r="D43" s="469"/>
      <c r="E43" s="37">
        <v>200</v>
      </c>
      <c r="F43" s="135"/>
      <c r="G43" s="13"/>
    </row>
    <row r="44" spans="1:7" s="56" customFormat="1" ht="15" customHeight="1">
      <c r="A44" s="53" t="s">
        <v>33</v>
      </c>
      <c r="B44" s="47" t="s">
        <v>18</v>
      </c>
      <c r="C44" s="160"/>
      <c r="D44" s="469"/>
      <c r="E44" s="37"/>
      <c r="F44" s="135"/>
      <c r="G44" s="13">
        <v>15400</v>
      </c>
    </row>
    <row r="45" spans="1:7" s="56" customFormat="1" ht="19.5" customHeight="1">
      <c r="A45" s="53" t="s">
        <v>298</v>
      </c>
      <c r="B45" s="47" t="s">
        <v>26</v>
      </c>
      <c r="C45" s="160"/>
      <c r="D45" s="469"/>
      <c r="E45" s="37"/>
      <c r="F45" s="135"/>
      <c r="G45" s="13">
        <v>3200</v>
      </c>
    </row>
    <row r="46" spans="1:7" s="56" customFormat="1" ht="21" customHeight="1">
      <c r="A46" s="53">
        <v>6050</v>
      </c>
      <c r="B46" s="47" t="s">
        <v>34</v>
      </c>
      <c r="C46" s="160"/>
      <c r="D46" s="469"/>
      <c r="E46" s="37"/>
      <c r="F46" s="135"/>
      <c r="G46" s="13">
        <v>15000</v>
      </c>
    </row>
    <row r="47" spans="1:7" s="56" customFormat="1" ht="29.25" customHeight="1">
      <c r="A47" s="191">
        <v>6050</v>
      </c>
      <c r="B47" s="192" t="s">
        <v>96</v>
      </c>
      <c r="C47" s="101" t="s">
        <v>312</v>
      </c>
      <c r="D47" s="559"/>
      <c r="E47" s="560"/>
      <c r="F47" s="194">
        <v>60000</v>
      </c>
      <c r="G47" s="80"/>
    </row>
    <row r="48" spans="1:7" s="56" customFormat="1" ht="15" customHeight="1">
      <c r="A48" s="170">
        <v>80195</v>
      </c>
      <c r="B48" s="70" t="s">
        <v>12</v>
      </c>
      <c r="C48" s="79"/>
      <c r="D48" s="468"/>
      <c r="E48" s="156"/>
      <c r="F48" s="71">
        <f>SUM(F50)</f>
        <v>15000</v>
      </c>
      <c r="G48" s="26">
        <f>SUM(G49:G50)</f>
        <v>12100</v>
      </c>
    </row>
    <row r="49" spans="1:7" s="56" customFormat="1" ht="15" customHeight="1">
      <c r="A49" s="171" t="s">
        <v>299</v>
      </c>
      <c r="B49" s="209" t="s">
        <v>300</v>
      </c>
      <c r="C49" s="624"/>
      <c r="D49" s="625"/>
      <c r="E49" s="626"/>
      <c r="F49" s="77"/>
      <c r="G49" s="62">
        <v>12100</v>
      </c>
    </row>
    <row r="50" spans="1:7" s="56" customFormat="1" ht="36.75" customHeight="1" thickBot="1">
      <c r="A50" s="53">
        <v>6050</v>
      </c>
      <c r="B50" s="47" t="s">
        <v>69</v>
      </c>
      <c r="C50" s="68" t="s">
        <v>312</v>
      </c>
      <c r="D50" s="466"/>
      <c r="E50" s="642"/>
      <c r="F50" s="65">
        <v>15000</v>
      </c>
      <c r="G50" s="13"/>
    </row>
    <row r="51" spans="1:7" s="56" customFormat="1" ht="26.25" customHeight="1" thickBot="1" thickTop="1">
      <c r="A51" s="172">
        <v>852</v>
      </c>
      <c r="B51" s="112" t="s">
        <v>40</v>
      </c>
      <c r="C51" s="58" t="s">
        <v>56</v>
      </c>
      <c r="D51" s="643"/>
      <c r="E51" s="644">
        <f>SUM(E52+E54)</f>
        <v>400</v>
      </c>
      <c r="F51" s="144"/>
      <c r="G51" s="14"/>
    </row>
    <row r="52" spans="1:7" s="56" customFormat="1" ht="21" customHeight="1" thickTop="1">
      <c r="A52" s="170">
        <v>85201</v>
      </c>
      <c r="B52" s="141" t="s">
        <v>64</v>
      </c>
      <c r="C52" s="143"/>
      <c r="D52" s="563"/>
      <c r="E52" s="94">
        <f>SUM(E53)</f>
        <v>100</v>
      </c>
      <c r="F52" s="154"/>
      <c r="G52" s="36"/>
    </row>
    <row r="53" spans="1:7" s="56" customFormat="1" ht="21.75" customHeight="1">
      <c r="A53" s="207" t="s">
        <v>51</v>
      </c>
      <c r="B53" s="446" t="s">
        <v>52</v>
      </c>
      <c r="C53" s="185"/>
      <c r="D53" s="498"/>
      <c r="E53" s="561">
        <v>100</v>
      </c>
      <c r="F53" s="186"/>
      <c r="G53" s="78"/>
    </row>
    <row r="54" spans="1:7" s="56" customFormat="1" ht="24.75" customHeight="1">
      <c r="A54" s="170" t="s">
        <v>214</v>
      </c>
      <c r="B54" s="70" t="s">
        <v>215</v>
      </c>
      <c r="C54" s="185"/>
      <c r="D54" s="498"/>
      <c r="E54" s="74">
        <f>SUM(E55)</f>
        <v>300</v>
      </c>
      <c r="F54" s="186"/>
      <c r="G54" s="26"/>
    </row>
    <row r="55" spans="1:7" s="56" customFormat="1" ht="16.5" customHeight="1" thickBot="1">
      <c r="A55" s="53" t="s">
        <v>30</v>
      </c>
      <c r="B55" s="49" t="s">
        <v>27</v>
      </c>
      <c r="C55" s="100"/>
      <c r="D55" s="500"/>
      <c r="E55" s="562">
        <v>300</v>
      </c>
      <c r="F55" s="65"/>
      <c r="G55" s="13"/>
    </row>
    <row r="56" spans="1:7" s="56" customFormat="1" ht="40.5" customHeight="1" thickBot="1" thickTop="1">
      <c r="A56" s="172" t="s">
        <v>240</v>
      </c>
      <c r="B56" s="112" t="s">
        <v>241</v>
      </c>
      <c r="C56" s="58" t="s">
        <v>94</v>
      </c>
      <c r="D56" s="467"/>
      <c r="E56" s="35"/>
      <c r="F56" s="144"/>
      <c r="G56" s="14">
        <f>G57+G60+G62</f>
        <v>1785580</v>
      </c>
    </row>
    <row r="57" spans="1:7" s="56" customFormat="1" ht="21.75" customHeight="1" thickTop="1">
      <c r="A57" s="170" t="s">
        <v>242</v>
      </c>
      <c r="B57" s="70" t="s">
        <v>243</v>
      </c>
      <c r="C57" s="185"/>
      <c r="D57" s="472"/>
      <c r="E57" s="189"/>
      <c r="F57" s="186"/>
      <c r="G57" s="26">
        <f>SUM(G58)</f>
        <v>1785580</v>
      </c>
    </row>
    <row r="58" spans="1:7" s="56" customFormat="1" ht="50.25" customHeight="1" thickBot="1">
      <c r="A58" s="53" t="s">
        <v>244</v>
      </c>
      <c r="B58" s="174" t="s">
        <v>238</v>
      </c>
      <c r="C58" s="100"/>
      <c r="D58" s="471"/>
      <c r="E58" s="158"/>
      <c r="F58" s="65"/>
      <c r="G58" s="13">
        <v>1785580</v>
      </c>
    </row>
    <row r="59" spans="1:7" s="56" customFormat="1" ht="16.5" customHeight="1" hidden="1" thickBot="1" thickTop="1">
      <c r="A59" s="172" t="s">
        <v>81</v>
      </c>
      <c r="B59" s="112" t="s">
        <v>35</v>
      </c>
      <c r="C59" s="58" t="s">
        <v>13</v>
      </c>
      <c r="D59" s="467"/>
      <c r="E59" s="35">
        <f>E60+E63+E65</f>
        <v>0</v>
      </c>
      <c r="F59" s="144"/>
      <c r="G59" s="14">
        <f>G60+G63+G65</f>
        <v>0</v>
      </c>
    </row>
    <row r="60" spans="1:7" s="56" customFormat="1" ht="16.5" customHeight="1" hidden="1" thickTop="1">
      <c r="A60" s="170" t="s">
        <v>82</v>
      </c>
      <c r="B60" s="141" t="s">
        <v>83</v>
      </c>
      <c r="C60" s="143"/>
      <c r="D60" s="470"/>
      <c r="E60" s="86">
        <f>SUM(E61)</f>
        <v>0</v>
      </c>
      <c r="F60" s="154"/>
      <c r="G60" s="36">
        <f>SUM(G61:G62)</f>
        <v>0</v>
      </c>
    </row>
    <row r="61" spans="1:7" s="56" customFormat="1" ht="16.5" customHeight="1" hidden="1">
      <c r="A61" s="171" t="s">
        <v>28</v>
      </c>
      <c r="B61" s="49" t="s">
        <v>29</v>
      </c>
      <c r="C61" s="100"/>
      <c r="D61" s="471"/>
      <c r="E61" s="37"/>
      <c r="F61" s="65"/>
      <c r="G61" s="13"/>
    </row>
    <row r="62" spans="1:7" s="25" customFormat="1" ht="16.5" customHeight="1" hidden="1">
      <c r="A62" s="53" t="s">
        <v>33</v>
      </c>
      <c r="B62" s="107" t="s">
        <v>18</v>
      </c>
      <c r="C62" s="100"/>
      <c r="D62" s="471"/>
      <c r="E62" s="158"/>
      <c r="F62" s="65"/>
      <c r="G62" s="13"/>
    </row>
    <row r="63" spans="1:7" s="56" customFormat="1" ht="30.75" customHeight="1" hidden="1">
      <c r="A63" s="170" t="s">
        <v>84</v>
      </c>
      <c r="B63" s="70" t="s">
        <v>85</v>
      </c>
      <c r="C63" s="185"/>
      <c r="D63" s="472"/>
      <c r="E63" s="39">
        <f>SUM(E64)</f>
        <v>0</v>
      </c>
      <c r="F63" s="186"/>
      <c r="G63" s="26"/>
    </row>
    <row r="64" spans="1:7" s="56" customFormat="1" ht="16.5" customHeight="1" hidden="1">
      <c r="A64" s="171" t="s">
        <v>51</v>
      </c>
      <c r="B64" s="49" t="s">
        <v>52</v>
      </c>
      <c r="C64" s="100"/>
      <c r="D64" s="471"/>
      <c r="E64" s="37"/>
      <c r="F64" s="65"/>
      <c r="G64" s="13"/>
    </row>
    <row r="65" spans="1:7" s="56" customFormat="1" ht="16.5" customHeight="1" hidden="1">
      <c r="A65" s="170" t="s">
        <v>86</v>
      </c>
      <c r="B65" s="70" t="s">
        <v>87</v>
      </c>
      <c r="C65" s="185"/>
      <c r="D65" s="472"/>
      <c r="E65" s="39">
        <f>SUM(E66)</f>
        <v>0</v>
      </c>
      <c r="F65" s="186"/>
      <c r="G65" s="26">
        <f>SUM(G66:G68)</f>
        <v>0</v>
      </c>
    </row>
    <row r="66" spans="1:7" s="56" customFormat="1" ht="16.5" customHeight="1" hidden="1">
      <c r="A66" s="171" t="s">
        <v>28</v>
      </c>
      <c r="B66" s="49" t="s">
        <v>29</v>
      </c>
      <c r="C66" s="100"/>
      <c r="D66" s="471"/>
      <c r="E66" s="37"/>
      <c r="F66" s="65"/>
      <c r="G66" s="13"/>
    </row>
    <row r="67" spans="1:7" s="25" customFormat="1" ht="16.5" customHeight="1" hidden="1">
      <c r="A67" s="191" t="s">
        <v>33</v>
      </c>
      <c r="B67" s="193" t="s">
        <v>18</v>
      </c>
      <c r="C67" s="143"/>
      <c r="D67" s="470"/>
      <c r="E67" s="157"/>
      <c r="F67" s="194"/>
      <c r="G67" s="80"/>
    </row>
    <row r="68" spans="1:7" s="25" customFormat="1" ht="33" customHeight="1" hidden="1" thickBot="1">
      <c r="A68" s="53" t="s">
        <v>88</v>
      </c>
      <c r="B68" s="107" t="s">
        <v>89</v>
      </c>
      <c r="C68" s="100"/>
      <c r="D68" s="471"/>
      <c r="E68" s="158"/>
      <c r="F68" s="65"/>
      <c r="G68" s="13"/>
    </row>
    <row r="69" spans="1:7" s="176" customFormat="1" ht="36.75" customHeight="1" thickBot="1" thickTop="1">
      <c r="A69" s="172">
        <v>900</v>
      </c>
      <c r="B69" s="108" t="s">
        <v>25</v>
      </c>
      <c r="C69" s="58" t="s">
        <v>313</v>
      </c>
      <c r="D69" s="473"/>
      <c r="E69" s="35">
        <f>E70</f>
        <v>300</v>
      </c>
      <c r="F69" s="64"/>
      <c r="G69" s="14">
        <f>G72+G74</f>
        <v>206440</v>
      </c>
    </row>
    <row r="70" spans="1:7" s="56" customFormat="1" ht="19.5" customHeight="1" thickTop="1">
      <c r="A70" s="124" t="s">
        <v>297</v>
      </c>
      <c r="B70" s="497" t="s">
        <v>304</v>
      </c>
      <c r="C70" s="67"/>
      <c r="D70" s="503"/>
      <c r="E70" s="39">
        <f>SUM(E71)</f>
        <v>300</v>
      </c>
      <c r="F70" s="51"/>
      <c r="G70" s="26"/>
    </row>
    <row r="71" spans="1:7" s="56" customFormat="1" ht="15.75" customHeight="1">
      <c r="A71" s="53" t="s">
        <v>51</v>
      </c>
      <c r="B71" s="49" t="s">
        <v>52</v>
      </c>
      <c r="C71" s="129"/>
      <c r="D71" s="509"/>
      <c r="E71" s="37">
        <v>300</v>
      </c>
      <c r="F71" s="128"/>
      <c r="G71" s="120"/>
    </row>
    <row r="72" spans="1:7" s="176" customFormat="1" ht="17.25" customHeight="1">
      <c r="A72" s="124" t="s">
        <v>231</v>
      </c>
      <c r="B72" s="497" t="s">
        <v>230</v>
      </c>
      <c r="C72" s="447"/>
      <c r="D72" s="495"/>
      <c r="E72" s="496"/>
      <c r="F72" s="71"/>
      <c r="G72" s="26">
        <f>SUM(G73:G73)</f>
        <v>40000</v>
      </c>
    </row>
    <row r="73" spans="1:7" s="178" customFormat="1" ht="16.5" customHeight="1">
      <c r="A73" s="150" t="s">
        <v>17</v>
      </c>
      <c r="B73" s="106" t="s">
        <v>9</v>
      </c>
      <c r="C73" s="177"/>
      <c r="D73" s="474"/>
      <c r="E73" s="158"/>
      <c r="F73" s="135"/>
      <c r="G73" s="13">
        <v>40000</v>
      </c>
    </row>
    <row r="74" spans="1:7" s="178" customFormat="1" ht="17.25" customHeight="1">
      <c r="A74" s="111" t="s">
        <v>61</v>
      </c>
      <c r="B74" s="113" t="s">
        <v>62</v>
      </c>
      <c r="C74" s="188"/>
      <c r="D74" s="498"/>
      <c r="E74" s="189"/>
      <c r="F74" s="51"/>
      <c r="G74" s="26">
        <f>SUM(G75:G76)</f>
        <v>166440</v>
      </c>
    </row>
    <row r="75" spans="1:7" s="176" customFormat="1" ht="15" customHeight="1">
      <c r="A75" s="150" t="s">
        <v>77</v>
      </c>
      <c r="B75" s="47" t="s">
        <v>45</v>
      </c>
      <c r="C75" s="187"/>
      <c r="D75" s="499"/>
      <c r="E75" s="158"/>
      <c r="F75" s="52"/>
      <c r="G75" s="13">
        <v>111340</v>
      </c>
    </row>
    <row r="76" spans="1:7" s="178" customFormat="1" ht="19.5" customHeight="1">
      <c r="A76" s="448">
        <v>4270</v>
      </c>
      <c r="B76" s="192" t="s">
        <v>226</v>
      </c>
      <c r="C76" s="685"/>
      <c r="D76" s="563"/>
      <c r="E76" s="157"/>
      <c r="F76" s="443"/>
      <c r="G76" s="80">
        <v>55100</v>
      </c>
    </row>
    <row r="77" spans="1:7" s="48" customFormat="1" ht="31.5" customHeight="1" thickBot="1">
      <c r="A77" s="682">
        <v>921</v>
      </c>
      <c r="B77" s="683" t="s">
        <v>70</v>
      </c>
      <c r="C77" s="204"/>
      <c r="D77" s="684">
        <f>SUM(D78)</f>
        <v>1424079</v>
      </c>
      <c r="E77" s="631"/>
      <c r="F77" s="96">
        <f>F78+F80+F83</f>
        <v>400000</v>
      </c>
      <c r="G77" s="641">
        <f>G78+G80+G83</f>
        <v>112000</v>
      </c>
    </row>
    <row r="78" spans="1:7" s="48" customFormat="1" ht="15.75" customHeight="1" thickTop="1">
      <c r="A78" s="148">
        <v>92106</v>
      </c>
      <c r="B78" s="113" t="s">
        <v>216</v>
      </c>
      <c r="C78" s="67" t="s">
        <v>312</v>
      </c>
      <c r="D78" s="480">
        <f>SUM(D79)</f>
        <v>1424079</v>
      </c>
      <c r="E78" s="39"/>
      <c r="F78" s="71"/>
      <c r="G78" s="26"/>
    </row>
    <row r="79" spans="1:7" s="25" customFormat="1" ht="36" customHeight="1">
      <c r="A79" s="53" t="s">
        <v>219</v>
      </c>
      <c r="B79" s="465" t="s">
        <v>220</v>
      </c>
      <c r="C79" s="83"/>
      <c r="D79" s="475">
        <v>1424079</v>
      </c>
      <c r="E79" s="60"/>
      <c r="F79" s="77"/>
      <c r="G79" s="62"/>
    </row>
    <row r="80" spans="1:7" s="48" customFormat="1" ht="18" customHeight="1">
      <c r="A80" s="76">
        <v>92108</v>
      </c>
      <c r="B80" s="113" t="s">
        <v>221</v>
      </c>
      <c r="C80" s="453"/>
      <c r="D80" s="480"/>
      <c r="E80" s="39"/>
      <c r="F80" s="71">
        <f>SUM(F81)</f>
        <v>400000</v>
      </c>
      <c r="G80" s="26">
        <f>SUM(G82)</f>
        <v>80000</v>
      </c>
    </row>
    <row r="81" spans="1:7" s="48" customFormat="1" ht="21" customHeight="1">
      <c r="A81" s="171">
        <v>6050</v>
      </c>
      <c r="B81" s="844" t="s">
        <v>34</v>
      </c>
      <c r="C81" s="857" t="s">
        <v>312</v>
      </c>
      <c r="D81" s="858"/>
      <c r="E81" s="521"/>
      <c r="F81" s="77">
        <v>400000</v>
      </c>
      <c r="G81" s="859"/>
    </row>
    <row r="82" spans="1:7" s="48" customFormat="1" ht="66" customHeight="1">
      <c r="A82" s="448">
        <v>6220</v>
      </c>
      <c r="B82" s="47" t="s">
        <v>218</v>
      </c>
      <c r="C82" s="73" t="s">
        <v>56</v>
      </c>
      <c r="D82" s="477"/>
      <c r="E82" s="37"/>
      <c r="F82" s="52"/>
      <c r="G82" s="13">
        <v>80000</v>
      </c>
    </row>
    <row r="83" spans="1:7" s="48" customFormat="1" ht="17.25" customHeight="1">
      <c r="A83" s="38">
        <v>92116</v>
      </c>
      <c r="B83" s="113" t="s">
        <v>222</v>
      </c>
      <c r="C83" s="453" t="s">
        <v>56</v>
      </c>
      <c r="D83" s="480"/>
      <c r="E83" s="39"/>
      <c r="F83" s="71"/>
      <c r="G83" s="26">
        <f>SUM(G84)</f>
        <v>32000</v>
      </c>
    </row>
    <row r="84" spans="1:7" s="48" customFormat="1" ht="36.75" customHeight="1" thickBot="1">
      <c r="A84" s="452">
        <v>2480</v>
      </c>
      <c r="B84" s="47" t="s">
        <v>217</v>
      </c>
      <c r="C84" s="46"/>
      <c r="D84" s="476"/>
      <c r="E84" s="37"/>
      <c r="F84" s="65"/>
      <c r="G84" s="13">
        <f>28300+3700</f>
        <v>32000</v>
      </c>
    </row>
    <row r="85" spans="1:7" s="180" customFormat="1" ht="21.75" customHeight="1" thickBot="1" thickTop="1">
      <c r="A85" s="179"/>
      <c r="B85" s="2" t="s">
        <v>10</v>
      </c>
      <c r="C85" s="2"/>
      <c r="D85" s="481">
        <f>D69+D38+D11+D51+D59+D77+D28+D51</f>
        <v>6424079</v>
      </c>
      <c r="E85" s="159">
        <f>E34+E38+E59+E77+E28+E25+E51+E69</f>
        <v>146400</v>
      </c>
      <c r="F85" s="102">
        <f>F69+F38+F11+F51+F59+F77+F28+F21</f>
        <v>4633180</v>
      </c>
      <c r="G85" s="90">
        <f>G69+G38+G11+G51+G59+G77+G28+G56+G21</f>
        <v>2659320</v>
      </c>
    </row>
    <row r="86" spans="1:7" s="176" customFormat="1" ht="19.5" customHeight="1" thickBot="1" thickTop="1">
      <c r="A86" s="181"/>
      <c r="B86" s="29" t="s">
        <v>19</v>
      </c>
      <c r="C86" s="153"/>
      <c r="D86" s="464">
        <f>E85-D85</f>
        <v>-6277679</v>
      </c>
      <c r="E86" s="463"/>
      <c r="F86" s="66">
        <f>G85-F85</f>
        <v>-1973860</v>
      </c>
      <c r="G86" s="195"/>
    </row>
    <row r="87" spans="1:7" s="183" customFormat="1" ht="17.25" thickTop="1">
      <c r="A87" s="182"/>
      <c r="D87" s="539"/>
      <c r="E87" s="539"/>
      <c r="F87" s="184"/>
      <c r="G87" s="184"/>
    </row>
    <row r="88" spans="1:5" s="183" customFormat="1" ht="16.5">
      <c r="A88" s="182"/>
      <c r="D88" s="539"/>
      <c r="E88" s="539"/>
    </row>
    <row r="89" spans="1:5" s="183" customFormat="1" ht="16.5">
      <c r="A89" s="182"/>
      <c r="D89" s="539"/>
      <c r="E89" s="539"/>
    </row>
    <row r="90" spans="1:5" s="183" customFormat="1" ht="16.5">
      <c r="A90" s="182"/>
      <c r="D90" s="539"/>
      <c r="E90" s="539"/>
    </row>
    <row r="91" spans="1:6" s="183" customFormat="1" ht="16.5">
      <c r="A91" s="182"/>
      <c r="D91" s="539"/>
      <c r="E91" s="539"/>
      <c r="F91" s="540"/>
    </row>
    <row r="92" spans="1:6" s="183" customFormat="1" ht="16.5">
      <c r="A92" s="182"/>
      <c r="D92" s="539"/>
      <c r="E92" s="539"/>
      <c r="F92" s="539"/>
    </row>
    <row r="93" spans="1:5" s="183" customFormat="1" ht="16.5">
      <c r="A93" s="182"/>
      <c r="D93" s="539"/>
      <c r="E93" s="539"/>
    </row>
    <row r="101" spans="4:5" ht="15.75">
      <c r="D101" s="668"/>
      <c r="E101" s="668"/>
    </row>
    <row r="103" ht="15.75">
      <c r="F103" s="668"/>
    </row>
    <row r="104" ht="15.75">
      <c r="F104" s="41"/>
    </row>
    <row r="105" ht="15.75">
      <c r="F105" s="41"/>
    </row>
  </sheetData>
  <mergeCells count="1">
    <mergeCell ref="B8:B9"/>
  </mergeCells>
  <printOptions horizontalCentered="1"/>
  <pageMargins left="0" right="0" top="0.984251968503937" bottom="0.3937007874015748" header="0.5118110236220472" footer="0.5118110236220472"/>
  <pageSetup firstPageNumber="10" useFirstPageNumber="1" horizontalDpi="300" verticalDpi="300" orientation="portrait" paperSize="9" r:id="rId2"/>
  <headerFooter alignWithMargins="0">
    <oddHeader>&amp;C&amp;"Times New Roman,Normalny"&amp;P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" sqref="C2"/>
    </sheetView>
  </sheetViews>
  <sheetFormatPr defaultColWidth="9.00390625" defaultRowHeight="12.75"/>
  <cols>
    <col min="1" max="1" width="7.875" style="375" customWidth="1"/>
    <col min="2" max="2" width="50.125" style="375" customWidth="1"/>
    <col min="3" max="3" width="14.375" style="375" customWidth="1"/>
    <col min="4" max="4" width="14.75390625" style="375" customWidth="1"/>
    <col min="5" max="16384" width="9.125" style="375" customWidth="1"/>
  </cols>
  <sheetData>
    <row r="1" ht="12.75">
      <c r="C1" s="1" t="s">
        <v>55</v>
      </c>
    </row>
    <row r="2" ht="14.25" customHeight="1">
      <c r="C2" s="662" t="s">
        <v>396</v>
      </c>
    </row>
    <row r="3" spans="1:4" ht="15.75" customHeight="1">
      <c r="A3" s="565"/>
      <c r="B3" s="565"/>
      <c r="C3" s="31" t="s">
        <v>20</v>
      </c>
      <c r="D3" s="566"/>
    </row>
    <row r="4" spans="1:4" ht="13.5" customHeight="1">
      <c r="A4" s="565"/>
      <c r="B4" s="565"/>
      <c r="C4" s="662" t="s">
        <v>321</v>
      </c>
      <c r="D4" s="566"/>
    </row>
    <row r="5" spans="1:4" ht="6.75" customHeight="1">
      <c r="A5" s="565"/>
      <c r="B5" s="565"/>
      <c r="C5" s="376"/>
      <c r="D5" s="566"/>
    </row>
    <row r="6" spans="1:4" ht="18">
      <c r="A6" s="567" t="s">
        <v>281</v>
      </c>
      <c r="B6" s="568"/>
      <c r="C6" s="568"/>
      <c r="D6" s="566"/>
    </row>
    <row r="7" spans="1:4" ht="23.25" customHeight="1">
      <c r="A7" s="567" t="s">
        <v>282</v>
      </c>
      <c r="B7" s="568"/>
      <c r="C7" s="565"/>
      <c r="D7" s="566"/>
    </row>
    <row r="8" spans="1:4" ht="18">
      <c r="A8" s="569" t="s">
        <v>283</v>
      </c>
      <c r="B8" s="568"/>
      <c r="C8" s="565"/>
      <c r="D8" s="566"/>
    </row>
    <row r="9" spans="1:4" ht="18">
      <c r="A9" s="569" t="s">
        <v>185</v>
      </c>
      <c r="B9" s="568"/>
      <c r="C9" s="565"/>
      <c r="D9" s="566"/>
    </row>
    <row r="10" ht="18" customHeight="1" thickBot="1">
      <c r="D10" s="383" t="s">
        <v>0</v>
      </c>
    </row>
    <row r="11" spans="1:4" ht="28.5" customHeight="1" thickBot="1">
      <c r="A11" s="570" t="s">
        <v>284</v>
      </c>
      <c r="B11" s="571" t="s">
        <v>105</v>
      </c>
      <c r="C11" s="571" t="s">
        <v>285</v>
      </c>
      <c r="D11" s="572" t="s">
        <v>286</v>
      </c>
    </row>
    <row r="12" spans="1:4" s="576" customFormat="1" ht="12" customHeight="1" thickBot="1" thickTop="1">
      <c r="A12" s="573">
        <v>1</v>
      </c>
      <c r="B12" s="574">
        <v>2</v>
      </c>
      <c r="C12" s="574">
        <v>3</v>
      </c>
      <c r="D12" s="575">
        <v>4</v>
      </c>
    </row>
    <row r="13" spans="1:4" s="581" customFormat="1" ht="45" customHeight="1" thickTop="1">
      <c r="A13" s="577">
        <v>952</v>
      </c>
      <c r="B13" s="578" t="s">
        <v>287</v>
      </c>
      <c r="C13" s="579">
        <f>SUM(C16:C19)</f>
        <v>35000000</v>
      </c>
      <c r="D13" s="580"/>
    </row>
    <row r="14" spans="1:4" ht="9.75" customHeight="1">
      <c r="A14" s="582"/>
      <c r="B14" s="583" t="s">
        <v>126</v>
      </c>
      <c r="C14" s="584"/>
      <c r="D14" s="585"/>
    </row>
    <row r="15" spans="1:4" ht="12" customHeight="1">
      <c r="A15" s="582"/>
      <c r="B15" s="583"/>
      <c r="C15" s="584"/>
      <c r="D15" s="585"/>
    </row>
    <row r="16" spans="1:4" ht="18" customHeight="1">
      <c r="A16" s="582"/>
      <c r="B16" s="586" t="s">
        <v>288</v>
      </c>
      <c r="C16" s="587">
        <v>35000000</v>
      </c>
      <c r="D16" s="585"/>
    </row>
    <row r="17" spans="1:4" ht="6" customHeight="1">
      <c r="A17" s="582"/>
      <c r="B17" s="588"/>
      <c r="C17" s="589"/>
      <c r="D17" s="590"/>
    </row>
    <row r="18" spans="1:4" ht="6" customHeight="1">
      <c r="A18" s="582"/>
      <c r="B18" s="588"/>
      <c r="C18" s="591"/>
      <c r="D18" s="585"/>
    </row>
    <row r="19" spans="1:4" ht="6" customHeight="1">
      <c r="A19" s="582"/>
      <c r="B19" s="588"/>
      <c r="C19" s="591"/>
      <c r="D19" s="590"/>
    </row>
    <row r="20" spans="1:4" s="581" customFormat="1" ht="24.75" customHeight="1">
      <c r="A20" s="577">
        <v>955</v>
      </c>
      <c r="B20" s="592" t="s">
        <v>289</v>
      </c>
      <c r="C20" s="593">
        <f>20000000+3925100-2699400-500+15000+32000+30000+100000+13000+150000+1000+2350000+700000+3921800+500000+4118588+393669+500000+50000-30000+80000+70000+100000</f>
        <v>34320257</v>
      </c>
      <c r="D20" s="594"/>
    </row>
    <row r="21" spans="1:4" s="581" customFormat="1" ht="16.5" customHeight="1">
      <c r="A21" s="595"/>
      <c r="B21" s="596"/>
      <c r="C21" s="597"/>
      <c r="D21" s="580"/>
    </row>
    <row r="22" spans="1:4" s="581" customFormat="1" ht="16.5">
      <c r="A22" s="577">
        <v>992</v>
      </c>
      <c r="B22" s="592" t="s">
        <v>290</v>
      </c>
      <c r="C22" s="598"/>
      <c r="D22" s="599">
        <f>SUM(D24:D27)</f>
        <v>8973100</v>
      </c>
    </row>
    <row r="23" spans="1:4" ht="15.75" customHeight="1">
      <c r="A23" s="582"/>
      <c r="B23" s="583" t="s">
        <v>126</v>
      </c>
      <c r="C23" s="600"/>
      <c r="D23" s="601"/>
    </row>
    <row r="24" spans="1:4" ht="19.5" customHeight="1">
      <c r="A24" s="582"/>
      <c r="B24" s="602" t="s">
        <v>291</v>
      </c>
      <c r="C24" s="603"/>
      <c r="D24" s="604">
        <v>6166700</v>
      </c>
    </row>
    <row r="25" spans="1:4" ht="19.5" customHeight="1">
      <c r="A25" s="582"/>
      <c r="B25" s="602" t="s">
        <v>292</v>
      </c>
      <c r="C25" s="605"/>
      <c r="D25" s="606">
        <v>1666700</v>
      </c>
    </row>
    <row r="26" spans="1:4" ht="19.5" customHeight="1">
      <c r="A26" s="582"/>
      <c r="B26" s="607" t="s">
        <v>293</v>
      </c>
      <c r="C26" s="605"/>
      <c r="D26" s="606">
        <v>200000</v>
      </c>
    </row>
    <row r="27" spans="1:4" ht="19.5" customHeight="1">
      <c r="A27" s="582"/>
      <c r="B27" s="607" t="s">
        <v>294</v>
      </c>
      <c r="C27" s="605"/>
      <c r="D27" s="606">
        <v>939700</v>
      </c>
    </row>
    <row r="28" spans="1:4" ht="19.5" customHeight="1" thickBot="1">
      <c r="A28" s="608"/>
      <c r="B28" s="609"/>
      <c r="C28" s="610"/>
      <c r="D28" s="611"/>
    </row>
    <row r="29" spans="1:4" ht="19.5" customHeight="1" thickBot="1" thickTop="1">
      <c r="A29" s="612"/>
      <c r="B29" s="613" t="s">
        <v>295</v>
      </c>
      <c r="C29" s="614">
        <f>C20+C13+C21</f>
        <v>69320257</v>
      </c>
      <c r="D29" s="615">
        <f>D22</f>
        <v>8973100</v>
      </c>
    </row>
    <row r="30" spans="1:4" s="581" customFormat="1" ht="19.5" customHeight="1" thickBot="1" thickTop="1">
      <c r="A30" s="612"/>
      <c r="B30" s="613" t="s">
        <v>296</v>
      </c>
      <c r="C30" s="616">
        <f>D29-C29</f>
        <v>-60347157</v>
      </c>
      <c r="D30" s="617"/>
    </row>
    <row r="31" spans="1:4" ht="16.5" thickTop="1">
      <c r="A31" s="618"/>
      <c r="B31" s="619"/>
      <c r="C31" s="620"/>
      <c r="D31" s="620"/>
    </row>
    <row r="32" spans="1:4" ht="15.75">
      <c r="A32" s="618"/>
      <c r="B32" s="621"/>
      <c r="C32" s="620"/>
      <c r="D32" s="620"/>
    </row>
    <row r="33" spans="1:4" ht="15.75">
      <c r="A33" s="618"/>
      <c r="B33" s="621"/>
      <c r="C33" s="620"/>
      <c r="D33" s="620"/>
    </row>
    <row r="34" spans="1:4" ht="15.75">
      <c r="A34" s="618"/>
      <c r="B34" s="621"/>
      <c r="C34" s="620"/>
      <c r="D34" s="620"/>
    </row>
    <row r="35" spans="1:4" ht="15.75">
      <c r="A35" s="618"/>
      <c r="B35" s="621"/>
      <c r="C35" s="620"/>
      <c r="D35" s="620"/>
    </row>
    <row r="36" spans="1:4" ht="12.75">
      <c r="A36" s="618"/>
      <c r="B36" s="618"/>
      <c r="C36" s="622"/>
      <c r="D36" s="622"/>
    </row>
    <row r="37" spans="1:4" ht="12.75">
      <c r="A37" s="618"/>
      <c r="B37" s="618"/>
      <c r="C37" s="622"/>
      <c r="D37" s="622"/>
    </row>
    <row r="38" spans="1:4" ht="12.75">
      <c r="A38" s="618"/>
      <c r="B38" s="618"/>
      <c r="C38" s="622"/>
      <c r="D38" s="622"/>
    </row>
    <row r="39" spans="3:4" ht="12.75">
      <c r="C39" s="564"/>
      <c r="D39" s="564"/>
    </row>
    <row r="40" spans="3:4" ht="12.75">
      <c r="C40" s="564"/>
      <c r="D40" s="564"/>
    </row>
    <row r="41" spans="3:4" ht="12.75">
      <c r="C41" s="564"/>
      <c r="D41" s="564"/>
    </row>
    <row r="42" spans="3:4" ht="12.75">
      <c r="C42" s="564"/>
      <c r="D42" s="564"/>
    </row>
    <row r="43" spans="3:4" ht="12.75">
      <c r="C43" s="564"/>
      <c r="D43" s="564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3" sqref="E3"/>
    </sheetView>
  </sheetViews>
  <sheetFormatPr defaultColWidth="9.00390625" defaultRowHeight="12.75"/>
  <cols>
    <col min="1" max="1" width="7.375" style="375" customWidth="1"/>
    <col min="2" max="2" width="40.125" style="375" customWidth="1"/>
    <col min="3" max="3" width="1.00390625" style="375" hidden="1" customWidth="1"/>
    <col min="4" max="6" width="11.75390625" style="375" customWidth="1"/>
    <col min="7" max="9" width="9.75390625" style="375" customWidth="1"/>
    <col min="10" max="16384" width="9.125" style="375" customWidth="1"/>
  </cols>
  <sheetData>
    <row r="1" ht="1.5" customHeight="1"/>
    <row r="2" ht="12.75">
      <c r="E2" s="376" t="s">
        <v>97</v>
      </c>
    </row>
    <row r="3" ht="12.75">
      <c r="E3" s="662" t="s">
        <v>396</v>
      </c>
    </row>
    <row r="4" ht="12.75">
      <c r="E4" s="31" t="s">
        <v>20</v>
      </c>
    </row>
    <row r="5" ht="12.75">
      <c r="E5" s="31" t="s">
        <v>321</v>
      </c>
    </row>
    <row r="6" spans="3:4" ht="15.75" customHeight="1">
      <c r="C6" s="377"/>
      <c r="D6" s="377"/>
    </row>
    <row r="7" spans="1:9" ht="34.5" customHeight="1">
      <c r="A7" s="941" t="s">
        <v>326</v>
      </c>
      <c r="B7" s="942"/>
      <c r="C7" s="942"/>
      <c r="D7" s="942"/>
      <c r="E7" s="942"/>
      <c r="F7" s="942"/>
      <c r="G7" s="376"/>
      <c r="H7" s="376"/>
      <c r="I7" s="376"/>
    </row>
    <row r="8" spans="1:9" ht="15.75" customHeight="1">
      <c r="A8" s="943" t="s">
        <v>185</v>
      </c>
      <c r="B8" s="944"/>
      <c r="C8" s="944"/>
      <c r="D8" s="944"/>
      <c r="E8" s="944"/>
      <c r="F8" s="944"/>
      <c r="G8" s="378"/>
      <c r="H8" s="378"/>
      <c r="I8" s="378"/>
    </row>
    <row r="9" spans="1:5" ht="9" customHeight="1">
      <c r="A9" s="379"/>
      <c r="B9" s="380"/>
      <c r="C9" s="381"/>
      <c r="D9" s="381"/>
      <c r="E9" s="381"/>
    </row>
    <row r="10" spans="1:9" ht="13.5" customHeight="1" thickBot="1">
      <c r="A10" s="379"/>
      <c r="B10" s="382"/>
      <c r="C10" s="381"/>
      <c r="D10" s="381"/>
      <c r="E10" s="383"/>
      <c r="F10" s="383" t="s">
        <v>0</v>
      </c>
      <c r="I10" s="383"/>
    </row>
    <row r="11" ht="13.5" hidden="1" thickBot="1">
      <c r="E11" s="383" t="s">
        <v>0</v>
      </c>
    </row>
    <row r="12" spans="1:6" ht="41.25" customHeight="1">
      <c r="A12" s="384" t="s">
        <v>104</v>
      </c>
      <c r="B12" s="226" t="s">
        <v>105</v>
      </c>
      <c r="C12" s="385" t="s">
        <v>186</v>
      </c>
      <c r="D12" s="230" t="s">
        <v>187</v>
      </c>
      <c r="E12" s="230" t="s">
        <v>108</v>
      </c>
      <c r="F12" s="386" t="s">
        <v>111</v>
      </c>
    </row>
    <row r="13" spans="1:6" s="391" customFormat="1" ht="10.5" customHeight="1" thickBot="1">
      <c r="A13" s="387">
        <v>1</v>
      </c>
      <c r="B13" s="388">
        <v>2</v>
      </c>
      <c r="C13" s="389">
        <v>3</v>
      </c>
      <c r="D13" s="388">
        <v>3</v>
      </c>
      <c r="E13" s="388">
        <v>4</v>
      </c>
      <c r="F13" s="390">
        <v>5</v>
      </c>
    </row>
    <row r="14" spans="1:6" s="397" customFormat="1" ht="18.75" customHeight="1" thickBot="1" thickTop="1">
      <c r="A14" s="392">
        <v>801</v>
      </c>
      <c r="B14" s="393" t="s">
        <v>16</v>
      </c>
      <c r="C14" s="394"/>
      <c r="D14" s="395"/>
      <c r="E14" s="395"/>
      <c r="F14" s="396"/>
    </row>
    <row r="15" spans="1:6" s="403" customFormat="1" ht="18.75" customHeight="1" thickTop="1">
      <c r="A15" s="697" t="s">
        <v>112</v>
      </c>
      <c r="B15" s="698" t="s">
        <v>188</v>
      </c>
      <c r="C15" s="400"/>
      <c r="D15" s="401">
        <v>18500</v>
      </c>
      <c r="E15" s="401"/>
      <c r="F15" s="402">
        <f>SUM(F16:F16)</f>
        <v>18500</v>
      </c>
    </row>
    <row r="16" spans="1:6" s="408" customFormat="1" ht="15" customHeight="1">
      <c r="A16" s="699">
        <v>80101</v>
      </c>
      <c r="B16" s="700" t="s">
        <v>90</v>
      </c>
      <c r="C16" s="406"/>
      <c r="D16" s="406">
        <f>SUM(D15:E15)</f>
        <v>18500</v>
      </c>
      <c r="E16" s="406"/>
      <c r="F16" s="407">
        <f>D16+E16</f>
        <v>18500</v>
      </c>
    </row>
    <row r="17" spans="1:6" s="413" customFormat="1" ht="17.25" customHeight="1">
      <c r="A17" s="409" t="s">
        <v>114</v>
      </c>
      <c r="B17" s="701" t="s">
        <v>189</v>
      </c>
      <c r="C17" s="410" t="e">
        <f>SUM(#REF!)</f>
        <v>#REF!</v>
      </c>
      <c r="D17" s="411">
        <f>D18</f>
        <v>13200</v>
      </c>
      <c r="E17" s="411">
        <f>E18</f>
        <v>6880</v>
      </c>
      <c r="F17" s="412">
        <f>F18</f>
        <v>20080</v>
      </c>
    </row>
    <row r="18" spans="1:6" s="421" customFormat="1" ht="17.25" customHeight="1">
      <c r="A18" s="702">
        <v>80101</v>
      </c>
      <c r="B18" s="703" t="s">
        <v>90</v>
      </c>
      <c r="C18" s="406"/>
      <c r="D18" s="406">
        <f>SUM(D19:D21)</f>
        <v>13200</v>
      </c>
      <c r="E18" s="406">
        <f>SUM(E19:E21)</f>
        <v>6880</v>
      </c>
      <c r="F18" s="704">
        <f>SUM(F19:F21)</f>
        <v>20080</v>
      </c>
    </row>
    <row r="19" spans="1:6" s="421" customFormat="1" ht="17.25" customHeight="1">
      <c r="A19" s="416" t="s">
        <v>30</v>
      </c>
      <c r="B19" s="422" t="s">
        <v>27</v>
      </c>
      <c r="C19" s="419"/>
      <c r="D19" s="419">
        <v>0</v>
      </c>
      <c r="E19" s="419">
        <v>80</v>
      </c>
      <c r="F19" s="420">
        <f>SUM(D19:E19)</f>
        <v>80</v>
      </c>
    </row>
    <row r="20" spans="1:6" s="421" customFormat="1" ht="15" customHeight="1">
      <c r="A20" s="416" t="s">
        <v>190</v>
      </c>
      <c r="B20" s="417" t="s">
        <v>191</v>
      </c>
      <c r="C20" s="418">
        <v>25844</v>
      </c>
      <c r="D20" s="419">
        <v>2400</v>
      </c>
      <c r="E20" s="419">
        <v>3800</v>
      </c>
      <c r="F20" s="420">
        <f>SUM(D20:E20)</f>
        <v>6200</v>
      </c>
    </row>
    <row r="21" spans="1:6" s="421" customFormat="1" ht="15" customHeight="1" thickBot="1">
      <c r="A21" s="416" t="s">
        <v>51</v>
      </c>
      <c r="B21" s="417" t="s">
        <v>52</v>
      </c>
      <c r="C21" s="418">
        <v>16731</v>
      </c>
      <c r="D21" s="419">
        <v>10800</v>
      </c>
      <c r="E21" s="419">
        <v>3000</v>
      </c>
      <c r="F21" s="420">
        <f>E21+D21</f>
        <v>13800</v>
      </c>
    </row>
    <row r="22" spans="1:6" s="413" customFormat="1" ht="18.75" customHeight="1" thickBot="1" thickTop="1">
      <c r="A22" s="423" t="s">
        <v>119</v>
      </c>
      <c r="B22" s="424" t="s">
        <v>120</v>
      </c>
      <c r="C22" s="425"/>
      <c r="D22" s="425">
        <f>D17+D15</f>
        <v>31700</v>
      </c>
      <c r="E22" s="425">
        <f>E17</f>
        <v>6880</v>
      </c>
      <c r="F22" s="426">
        <f>F17+F15</f>
        <v>38580</v>
      </c>
    </row>
    <row r="23" spans="1:6" s="430" customFormat="1" ht="19.5" customHeight="1" thickBot="1" thickTop="1">
      <c r="A23" s="427" t="s">
        <v>121</v>
      </c>
      <c r="B23" s="428" t="s">
        <v>122</v>
      </c>
      <c r="C23" s="429">
        <f>SUM(C26:C26)</f>
        <v>0</v>
      </c>
      <c r="D23" s="425">
        <f>D24</f>
        <v>26600</v>
      </c>
      <c r="E23" s="425">
        <f>E24</f>
        <v>11980</v>
      </c>
      <c r="F23" s="426">
        <f>F24</f>
        <v>38580</v>
      </c>
    </row>
    <row r="24" spans="1:6" s="421" customFormat="1" ht="15" customHeight="1" thickTop="1">
      <c r="A24" s="705">
        <v>80101</v>
      </c>
      <c r="B24" s="706" t="s">
        <v>90</v>
      </c>
      <c r="C24" s="419"/>
      <c r="D24" s="918">
        <f>SUM(D25:D28)</f>
        <v>26600</v>
      </c>
      <c r="E24" s="918">
        <f>SUM(E25:E28)</f>
        <v>11980</v>
      </c>
      <c r="F24" s="919">
        <f>SUM(F25:F28)</f>
        <v>38580</v>
      </c>
    </row>
    <row r="25" spans="1:6" s="421" customFormat="1" ht="15" customHeight="1">
      <c r="A25" s="431">
        <v>4210</v>
      </c>
      <c r="B25" s="417" t="s">
        <v>18</v>
      </c>
      <c r="C25" s="419"/>
      <c r="D25" s="418">
        <v>20100</v>
      </c>
      <c r="E25" s="418">
        <v>6760</v>
      </c>
      <c r="F25" s="707">
        <f>E25+D25</f>
        <v>26860</v>
      </c>
    </row>
    <row r="26" spans="1:6" s="421" customFormat="1" ht="15" customHeight="1">
      <c r="A26" s="432">
        <v>4240</v>
      </c>
      <c r="B26" s="417" t="s">
        <v>23</v>
      </c>
      <c r="C26" s="419"/>
      <c r="D26" s="418">
        <v>2000</v>
      </c>
      <c r="E26" s="418">
        <v>3100</v>
      </c>
      <c r="F26" s="707">
        <f>E26+D26</f>
        <v>5100</v>
      </c>
    </row>
    <row r="27" spans="1:6" s="421" customFormat="1" ht="15" customHeight="1">
      <c r="A27" s="432">
        <v>4270</v>
      </c>
      <c r="B27" s="417" t="s">
        <v>26</v>
      </c>
      <c r="C27" s="419"/>
      <c r="D27" s="418">
        <v>4500</v>
      </c>
      <c r="E27" s="418">
        <v>1500</v>
      </c>
      <c r="F27" s="707">
        <f>E27+D27</f>
        <v>6000</v>
      </c>
    </row>
    <row r="28" spans="1:6" s="421" customFormat="1" ht="15" customHeight="1" thickBot="1">
      <c r="A28" s="416" t="s">
        <v>17</v>
      </c>
      <c r="B28" s="417" t="s">
        <v>9</v>
      </c>
      <c r="C28" s="419"/>
      <c r="D28" s="708">
        <v>0</v>
      </c>
      <c r="E28" s="709">
        <v>620</v>
      </c>
      <c r="F28" s="707">
        <f>E28+D28</f>
        <v>620</v>
      </c>
    </row>
    <row r="29" spans="1:6" s="430" customFormat="1" ht="21" customHeight="1" thickBot="1" thickTop="1">
      <c r="A29" s="427" t="s">
        <v>181</v>
      </c>
      <c r="B29" s="424" t="s">
        <v>192</v>
      </c>
      <c r="C29" s="429" t="e">
        <f>#REF!+C5-C24</f>
        <v>#REF!</v>
      </c>
      <c r="D29" s="425">
        <f>D15+D17-D23</f>
        <v>5100</v>
      </c>
      <c r="E29" s="425">
        <f>E15+E17-E23</f>
        <v>-5100</v>
      </c>
      <c r="F29" s="426">
        <f>F15+F17-F23</f>
        <v>0</v>
      </c>
    </row>
    <row r="30" spans="1:6" s="408" customFormat="1" ht="17.25" customHeight="1" hidden="1">
      <c r="A30" s="435">
        <v>80120</v>
      </c>
      <c r="B30" s="436" t="s">
        <v>53</v>
      </c>
      <c r="C30" s="437"/>
      <c r="D30" s="437">
        <v>0</v>
      </c>
      <c r="E30" s="437"/>
      <c r="F30" s="438">
        <f>SUM(D30:E30)</f>
        <v>0</v>
      </c>
    </row>
    <row r="31" ht="13.5" thickTop="1"/>
  </sheetData>
  <mergeCells count="2">
    <mergeCell ref="A7:F7"/>
    <mergeCell ref="A8:F8"/>
  </mergeCells>
  <printOptions horizontalCentered="1"/>
  <pageMargins left="0" right="0" top="0.984251968503937" bottom="0.787401574803149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5">
      <selection activeCell="E2" sqref="E2"/>
    </sheetView>
  </sheetViews>
  <sheetFormatPr defaultColWidth="9.00390625" defaultRowHeight="12.75"/>
  <cols>
    <col min="1" max="1" width="7.375" style="375" customWidth="1"/>
    <col min="2" max="2" width="43.125" style="375" customWidth="1"/>
    <col min="3" max="3" width="1.00390625" style="375" hidden="1" customWidth="1"/>
    <col min="4" max="6" width="11.75390625" style="375" customWidth="1"/>
    <col min="7" max="9" width="9.75390625" style="375" customWidth="1"/>
    <col min="10" max="16384" width="9.125" style="375" customWidth="1"/>
  </cols>
  <sheetData>
    <row r="1" ht="12.75">
      <c r="E1" s="376" t="s">
        <v>183</v>
      </c>
    </row>
    <row r="2" ht="12.75">
      <c r="E2" s="662" t="s">
        <v>396</v>
      </c>
    </row>
    <row r="3" ht="12.75">
      <c r="E3" s="31" t="s">
        <v>20</v>
      </c>
    </row>
    <row r="4" ht="12.75">
      <c r="E4" s="31" t="s">
        <v>321</v>
      </c>
    </row>
    <row r="5" spans="3:4" ht="15.75" customHeight="1">
      <c r="C5" s="377"/>
      <c r="D5" s="377"/>
    </row>
    <row r="6" spans="1:9" ht="34.5" customHeight="1">
      <c r="A6" s="941" t="s">
        <v>184</v>
      </c>
      <c r="B6" s="942"/>
      <c r="C6" s="942"/>
      <c r="D6" s="942"/>
      <c r="E6" s="942"/>
      <c r="F6" s="942"/>
      <c r="G6" s="376"/>
      <c r="H6" s="376"/>
      <c r="I6" s="376"/>
    </row>
    <row r="7" spans="1:9" ht="15.75" customHeight="1">
      <c r="A7" s="943" t="s">
        <v>185</v>
      </c>
      <c r="B7" s="944"/>
      <c r="C7" s="944"/>
      <c r="D7" s="944"/>
      <c r="E7" s="944"/>
      <c r="F7" s="944"/>
      <c r="G7" s="378"/>
      <c r="H7" s="378"/>
      <c r="I7" s="378"/>
    </row>
    <row r="8" spans="1:5" ht="9" customHeight="1">
      <c r="A8" s="379"/>
      <c r="B8" s="380"/>
      <c r="C8" s="381"/>
      <c r="D8" s="381"/>
      <c r="E8" s="381"/>
    </row>
    <row r="9" spans="1:9" ht="13.5" customHeight="1" thickBot="1">
      <c r="A9" s="379"/>
      <c r="B9" s="382"/>
      <c r="C9" s="381"/>
      <c r="D9" s="381"/>
      <c r="E9" s="383"/>
      <c r="F9" s="383" t="s">
        <v>0</v>
      </c>
      <c r="I9" s="383"/>
    </row>
    <row r="10" ht="13.5" hidden="1" thickBot="1">
      <c r="E10" s="383" t="s">
        <v>0</v>
      </c>
    </row>
    <row r="11" spans="1:6" ht="41.25" customHeight="1">
      <c r="A11" s="384" t="s">
        <v>104</v>
      </c>
      <c r="B11" s="226" t="s">
        <v>105</v>
      </c>
      <c r="C11" s="385" t="s">
        <v>186</v>
      </c>
      <c r="D11" s="230" t="s">
        <v>187</v>
      </c>
      <c r="E11" s="230" t="s">
        <v>108</v>
      </c>
      <c r="F11" s="386" t="s">
        <v>111</v>
      </c>
    </row>
    <row r="12" spans="1:6" s="391" customFormat="1" ht="10.5" customHeight="1" thickBot="1">
      <c r="A12" s="387">
        <v>1</v>
      </c>
      <c r="B12" s="388">
        <v>2</v>
      </c>
      <c r="C12" s="389">
        <v>3</v>
      </c>
      <c r="D12" s="388">
        <v>3</v>
      </c>
      <c r="E12" s="388">
        <v>4</v>
      </c>
      <c r="F12" s="390">
        <v>5</v>
      </c>
    </row>
    <row r="13" spans="1:6" s="397" customFormat="1" ht="18.75" customHeight="1" thickBot="1" thickTop="1">
      <c r="A13" s="392">
        <v>801</v>
      </c>
      <c r="B13" s="393" t="s">
        <v>16</v>
      </c>
      <c r="C13" s="394"/>
      <c r="D13" s="395"/>
      <c r="E13" s="395"/>
      <c r="F13" s="396"/>
    </row>
    <row r="14" spans="1:6" s="403" customFormat="1" ht="18.75" customHeight="1" thickTop="1">
      <c r="A14" s="398" t="s">
        <v>112</v>
      </c>
      <c r="B14" s="399" t="s">
        <v>188</v>
      </c>
      <c r="C14" s="400"/>
      <c r="D14" s="401">
        <f>SUM(D15:D15)</f>
        <v>5727</v>
      </c>
      <c r="E14" s="401"/>
      <c r="F14" s="402">
        <f>SUM(F15:F15)</f>
        <v>5727</v>
      </c>
    </row>
    <row r="15" spans="1:6" s="408" customFormat="1" ht="15" customHeight="1">
      <c r="A15" s="404">
        <v>80120</v>
      </c>
      <c r="B15" s="405" t="s">
        <v>53</v>
      </c>
      <c r="C15" s="406"/>
      <c r="D15" s="406">
        <v>5727</v>
      </c>
      <c r="E15" s="406"/>
      <c r="F15" s="407">
        <f>D15+E15</f>
        <v>5727</v>
      </c>
    </row>
    <row r="16" spans="1:6" s="413" customFormat="1" ht="17.25" customHeight="1">
      <c r="A16" s="409" t="s">
        <v>114</v>
      </c>
      <c r="B16" s="399" t="s">
        <v>189</v>
      </c>
      <c r="C16" s="410" t="e">
        <f>SUM(#REF!)</f>
        <v>#REF!</v>
      </c>
      <c r="D16" s="411">
        <f>D17</f>
        <v>20000</v>
      </c>
      <c r="E16" s="411">
        <f>E17</f>
        <v>14000</v>
      </c>
      <c r="F16" s="412">
        <f>F17</f>
        <v>34000</v>
      </c>
    </row>
    <row r="17" spans="1:6" s="421" customFormat="1" ht="17.25" customHeight="1">
      <c r="A17" s="404">
        <v>80120</v>
      </c>
      <c r="B17" s="405" t="s">
        <v>53</v>
      </c>
      <c r="C17" s="406"/>
      <c r="D17" s="406">
        <f>SUM(D18:D20)</f>
        <v>20000</v>
      </c>
      <c r="E17" s="406">
        <f>SUM(E18:E20)</f>
        <v>14000</v>
      </c>
      <c r="F17" s="704">
        <f>SUM(F18:F20)</f>
        <v>34000</v>
      </c>
    </row>
    <row r="18" spans="1:6" s="421" customFormat="1" ht="12.75">
      <c r="A18" s="416" t="s">
        <v>30</v>
      </c>
      <c r="B18" s="422" t="s">
        <v>27</v>
      </c>
      <c r="C18" s="419"/>
      <c r="D18" s="419">
        <v>600</v>
      </c>
      <c r="E18" s="419"/>
      <c r="F18" s="420">
        <f>SUM(D18:E18)</f>
        <v>600</v>
      </c>
    </row>
    <row r="19" spans="1:6" s="421" customFormat="1" ht="12.75">
      <c r="A19" s="416" t="s">
        <v>190</v>
      </c>
      <c r="B19" s="417" t="s">
        <v>191</v>
      </c>
      <c r="C19" s="418">
        <v>25844</v>
      </c>
      <c r="D19" s="419">
        <v>12800</v>
      </c>
      <c r="E19" s="419">
        <v>14000</v>
      </c>
      <c r="F19" s="420">
        <f>SUM(D19:E19)</f>
        <v>26800</v>
      </c>
    </row>
    <row r="20" spans="1:6" s="421" customFormat="1" ht="13.5" thickBot="1">
      <c r="A20" s="416" t="s">
        <v>51</v>
      </c>
      <c r="B20" s="417" t="s">
        <v>52</v>
      </c>
      <c r="C20" s="418">
        <v>16731</v>
      </c>
      <c r="D20" s="419">
        <v>6600</v>
      </c>
      <c r="E20" s="419"/>
      <c r="F20" s="420">
        <f>E20+D20</f>
        <v>6600</v>
      </c>
    </row>
    <row r="21" spans="1:6" s="413" customFormat="1" ht="18.75" customHeight="1" thickBot="1" thickTop="1">
      <c r="A21" s="423" t="s">
        <v>119</v>
      </c>
      <c r="B21" s="424" t="s">
        <v>120</v>
      </c>
      <c r="C21" s="425"/>
      <c r="D21" s="425">
        <f>D16+D14</f>
        <v>25727</v>
      </c>
      <c r="E21" s="425">
        <f>E16</f>
        <v>14000</v>
      </c>
      <c r="F21" s="426">
        <f>F16+F14</f>
        <v>39727</v>
      </c>
    </row>
    <row r="22" spans="1:6" s="430" customFormat="1" ht="19.5" customHeight="1" thickBot="1" thickTop="1">
      <c r="A22" s="427" t="s">
        <v>121</v>
      </c>
      <c r="B22" s="428" t="s">
        <v>122</v>
      </c>
      <c r="C22" s="429">
        <f>SUM(C25:C25)</f>
        <v>0</v>
      </c>
      <c r="D22" s="425">
        <f>D23</f>
        <v>25727</v>
      </c>
      <c r="E22" s="425">
        <f>E23</f>
        <v>14000</v>
      </c>
      <c r="F22" s="426">
        <f>F23</f>
        <v>39727</v>
      </c>
    </row>
    <row r="23" spans="1:6" s="421" customFormat="1" ht="15" customHeight="1" thickTop="1">
      <c r="A23" s="404">
        <v>80120</v>
      </c>
      <c r="B23" s="405" t="s">
        <v>53</v>
      </c>
      <c r="C23" s="419"/>
      <c r="D23" s="860">
        <f>SUM(D24:D26)</f>
        <v>25727</v>
      </c>
      <c r="E23" s="860">
        <f>SUM(E24:E26)</f>
        <v>14000</v>
      </c>
      <c r="F23" s="861">
        <f>SUM(F24:F26)</f>
        <v>39727</v>
      </c>
    </row>
    <row r="24" spans="1:6" s="421" customFormat="1" ht="12.75">
      <c r="A24" s="431">
        <v>4210</v>
      </c>
      <c r="B24" s="417" t="s">
        <v>18</v>
      </c>
      <c r="C24" s="419"/>
      <c r="D24" s="418">
        <v>6000</v>
      </c>
      <c r="E24" s="418">
        <v>15135</v>
      </c>
      <c r="F24" s="707">
        <f>E24+D24</f>
        <v>21135</v>
      </c>
    </row>
    <row r="25" spans="1:6" s="421" customFormat="1" ht="12.75">
      <c r="A25" s="416" t="s">
        <v>298</v>
      </c>
      <c r="B25" s="417" t="s">
        <v>26</v>
      </c>
      <c r="C25" s="419"/>
      <c r="D25" s="418">
        <v>16727</v>
      </c>
      <c r="E25" s="418">
        <v>-2135</v>
      </c>
      <c r="F25" s="707">
        <f>E25+D25</f>
        <v>14592</v>
      </c>
    </row>
    <row r="26" spans="1:6" s="421" customFormat="1" ht="13.5" thickBot="1">
      <c r="A26" s="416" t="s">
        <v>17</v>
      </c>
      <c r="B26" s="417" t="s">
        <v>9</v>
      </c>
      <c r="C26" s="419"/>
      <c r="D26" s="709">
        <v>3000</v>
      </c>
      <c r="E26" s="709">
        <v>1000</v>
      </c>
      <c r="F26" s="707">
        <f>E26+D26</f>
        <v>4000</v>
      </c>
    </row>
    <row r="27" spans="1:6" s="430" customFormat="1" ht="21" customHeight="1" thickBot="1" thickTop="1">
      <c r="A27" s="427" t="s">
        <v>181</v>
      </c>
      <c r="B27" s="424" t="s">
        <v>192</v>
      </c>
      <c r="C27" s="429" t="e">
        <f>#REF!+C4-C23</f>
        <v>#REF!</v>
      </c>
      <c r="D27" s="425">
        <f>SUM(D28:D28)</f>
        <v>0</v>
      </c>
      <c r="E27" s="425">
        <f>SUM(E28:E28)</f>
        <v>0</v>
      </c>
      <c r="F27" s="426">
        <f>SUM(F28:F28)</f>
        <v>0</v>
      </c>
    </row>
    <row r="28" spans="1:6" s="397" customFormat="1" ht="18.75" customHeight="1" thickBot="1" thickTop="1">
      <c r="A28" s="392">
        <v>854</v>
      </c>
      <c r="B28" s="393" t="s">
        <v>327</v>
      </c>
      <c r="C28" s="394"/>
      <c r="D28" s="395"/>
      <c r="E28" s="710"/>
      <c r="F28" s="711"/>
    </row>
    <row r="29" spans="1:6" s="403" customFormat="1" ht="18.75" customHeight="1" thickTop="1">
      <c r="A29" s="398" t="s">
        <v>112</v>
      </c>
      <c r="B29" s="399" t="s">
        <v>188</v>
      </c>
      <c r="C29" s="400"/>
      <c r="D29" s="401">
        <f>SUM(D30:D30)</f>
        <v>599</v>
      </c>
      <c r="E29" s="401"/>
      <c r="F29" s="402">
        <f>SUM(F30:F30)</f>
        <v>599</v>
      </c>
    </row>
    <row r="30" spans="1:6" s="408" customFormat="1" ht="15" customHeight="1">
      <c r="A30" s="712" t="s">
        <v>86</v>
      </c>
      <c r="B30" s="414" t="s">
        <v>328</v>
      </c>
      <c r="C30" s="406"/>
      <c r="D30" s="406">
        <v>599</v>
      </c>
      <c r="E30" s="406"/>
      <c r="F30" s="407">
        <f>D30+E30</f>
        <v>599</v>
      </c>
    </row>
    <row r="31" spans="1:6" s="413" customFormat="1" ht="17.25" customHeight="1">
      <c r="A31" s="409" t="s">
        <v>114</v>
      </c>
      <c r="B31" s="399" t="s">
        <v>189</v>
      </c>
      <c r="C31" s="410" t="e">
        <f>SUM(#REF!)</f>
        <v>#REF!</v>
      </c>
      <c r="D31" s="411">
        <f>D32</f>
        <v>10900</v>
      </c>
      <c r="E31" s="411">
        <f>E32</f>
        <v>1200</v>
      </c>
      <c r="F31" s="412">
        <f>F32</f>
        <v>12100</v>
      </c>
    </row>
    <row r="32" spans="1:6" s="408" customFormat="1" ht="15" customHeight="1">
      <c r="A32" s="712" t="s">
        <v>86</v>
      </c>
      <c r="B32" s="414" t="s">
        <v>328</v>
      </c>
      <c r="C32" s="406"/>
      <c r="D32" s="406">
        <f>D34+D33</f>
        <v>10900</v>
      </c>
      <c r="E32" s="406">
        <f>E34</f>
        <v>1200</v>
      </c>
      <c r="F32" s="407">
        <f>E32+D32</f>
        <v>12100</v>
      </c>
    </row>
    <row r="33" spans="1:6" s="408" customFormat="1" ht="12.75">
      <c r="A33" s="416" t="s">
        <v>190</v>
      </c>
      <c r="B33" s="417" t="s">
        <v>191</v>
      </c>
      <c r="C33" s="406"/>
      <c r="D33" s="419">
        <v>10900</v>
      </c>
      <c r="E33" s="419"/>
      <c r="F33" s="420">
        <f>E33+D33</f>
        <v>10900</v>
      </c>
    </row>
    <row r="34" spans="1:6" s="421" customFormat="1" ht="13.5" thickBot="1">
      <c r="A34" s="416" t="s">
        <v>51</v>
      </c>
      <c r="B34" s="417" t="s">
        <v>52</v>
      </c>
      <c r="C34" s="419"/>
      <c r="D34" s="419">
        <v>0</v>
      </c>
      <c r="E34" s="419">
        <v>1200</v>
      </c>
      <c r="F34" s="420">
        <f>E34+D34</f>
        <v>1200</v>
      </c>
    </row>
    <row r="35" spans="1:6" s="413" customFormat="1" ht="18.75" customHeight="1" thickBot="1" thickTop="1">
      <c r="A35" s="423" t="s">
        <v>119</v>
      </c>
      <c r="B35" s="424" t="s">
        <v>120</v>
      </c>
      <c r="C35" s="425"/>
      <c r="D35" s="425">
        <f>D31+D29</f>
        <v>11499</v>
      </c>
      <c r="E35" s="425">
        <f>E31</f>
        <v>1200</v>
      </c>
      <c r="F35" s="426">
        <f>F31+F29</f>
        <v>12699</v>
      </c>
    </row>
    <row r="36" spans="1:6" s="430" customFormat="1" ht="19.5" customHeight="1" thickBot="1" thickTop="1">
      <c r="A36" s="427" t="s">
        <v>121</v>
      </c>
      <c r="B36" s="428" t="s">
        <v>122</v>
      </c>
      <c r="C36" s="429">
        <f>SUM(C38:C38)</f>
        <v>59220</v>
      </c>
      <c r="D36" s="425">
        <f>D37</f>
        <v>11499</v>
      </c>
      <c r="E36" s="425">
        <f>E37</f>
        <v>1200</v>
      </c>
      <c r="F36" s="426">
        <f>F37</f>
        <v>12699</v>
      </c>
    </row>
    <row r="37" spans="1:6" s="408" customFormat="1" ht="15" customHeight="1" thickTop="1">
      <c r="A37" s="712" t="s">
        <v>86</v>
      </c>
      <c r="B37" s="414" t="s">
        <v>328</v>
      </c>
      <c r="C37" s="415"/>
      <c r="D37" s="406">
        <f>SUM(D38:D39)</f>
        <v>11499</v>
      </c>
      <c r="E37" s="406">
        <f>SUM(E38:E38)</f>
        <v>1200</v>
      </c>
      <c r="F37" s="407">
        <f>SUM(F38:F39)</f>
        <v>12699</v>
      </c>
    </row>
    <row r="38" spans="1:6" s="421" customFormat="1" ht="12.75">
      <c r="A38" s="431">
        <v>4210</v>
      </c>
      <c r="B38" s="417" t="s">
        <v>18</v>
      </c>
      <c r="C38" s="418">
        <v>59220</v>
      </c>
      <c r="D38" s="419">
        <v>5499</v>
      </c>
      <c r="E38" s="419">
        <v>1200</v>
      </c>
      <c r="F38" s="420">
        <f>SUM(D38:E38)</f>
        <v>6699</v>
      </c>
    </row>
    <row r="39" spans="1:6" s="421" customFormat="1" ht="12.75" customHeight="1" thickBot="1">
      <c r="A39" s="416" t="s">
        <v>298</v>
      </c>
      <c r="B39" s="417" t="s">
        <v>26</v>
      </c>
      <c r="C39" s="434"/>
      <c r="D39" s="419">
        <v>6000</v>
      </c>
      <c r="E39" s="419"/>
      <c r="F39" s="420">
        <f>E39+D39</f>
        <v>6000</v>
      </c>
    </row>
    <row r="40" spans="1:6" s="430" customFormat="1" ht="21" customHeight="1" thickBot="1" thickTop="1">
      <c r="A40" s="427" t="s">
        <v>181</v>
      </c>
      <c r="B40" s="424" t="s">
        <v>192</v>
      </c>
      <c r="C40" s="429" t="e">
        <f>#REF!+C16-C36</f>
        <v>#REF!</v>
      </c>
      <c r="D40" s="425">
        <f>SUM(D41:D41)</f>
        <v>0</v>
      </c>
      <c r="E40" s="425">
        <f>SUM(E41:E41)</f>
        <v>0</v>
      </c>
      <c r="F40" s="426">
        <f>SUM(F41:F41)</f>
        <v>0</v>
      </c>
    </row>
    <row r="41" spans="1:6" s="408" customFormat="1" ht="10.5" customHeight="1" hidden="1">
      <c r="A41" s="435">
        <v>80120</v>
      </c>
      <c r="B41" s="436" t="s">
        <v>53</v>
      </c>
      <c r="C41" s="437"/>
      <c r="D41" s="437">
        <v>0</v>
      </c>
      <c r="E41" s="437"/>
      <c r="F41" s="438">
        <f>SUM(D41:E41)</f>
        <v>0</v>
      </c>
    </row>
    <row r="42" ht="13.5" thickTop="1"/>
  </sheetData>
  <mergeCells count="2">
    <mergeCell ref="A6:F6"/>
    <mergeCell ref="A7:F7"/>
  </mergeCells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H2" sqref="H2"/>
    </sheetView>
  </sheetViews>
  <sheetFormatPr defaultColWidth="9.00390625" defaultRowHeight="12.75"/>
  <cols>
    <col min="1" max="1" width="5.875" style="210" customWidth="1"/>
    <col min="2" max="2" width="7.00390625" style="211" customWidth="1"/>
    <col min="3" max="3" width="48.75390625" style="212" customWidth="1"/>
    <col min="4" max="4" width="0.74609375" style="213" hidden="1" customWidth="1"/>
    <col min="5" max="5" width="9.75390625" style="214" hidden="1" customWidth="1"/>
    <col min="6" max="6" width="9.25390625" style="212" hidden="1" customWidth="1"/>
    <col min="7" max="7" width="9.75390625" style="212" hidden="1" customWidth="1"/>
    <col min="8" max="10" width="9.75390625" style="212" customWidth="1"/>
    <col min="11" max="16384" width="9.125" style="212" customWidth="1"/>
  </cols>
  <sheetData>
    <row r="1" ht="13.5">
      <c r="H1" s="1" t="s">
        <v>325</v>
      </c>
    </row>
    <row r="2" ht="13.5">
      <c r="H2" s="662" t="s">
        <v>396</v>
      </c>
    </row>
    <row r="3" ht="13.5">
      <c r="H3" s="31" t="s">
        <v>20</v>
      </c>
    </row>
    <row r="4" ht="13.5">
      <c r="H4" s="31" t="s">
        <v>321</v>
      </c>
    </row>
    <row r="5" ht="17.25" customHeight="1">
      <c r="H5" s="31"/>
    </row>
    <row r="6" spans="1:5" s="218" customFormat="1" ht="17.25" customHeight="1">
      <c r="A6" s="215"/>
      <c r="B6" s="216"/>
      <c r="C6" s="217" t="s">
        <v>98</v>
      </c>
      <c r="E6" s="219"/>
    </row>
    <row r="7" spans="1:5" s="218" customFormat="1" ht="17.25">
      <c r="A7" s="215"/>
      <c r="B7" s="216"/>
      <c r="C7" s="217" t="s">
        <v>99</v>
      </c>
      <c r="E7" s="219"/>
    </row>
    <row r="8" spans="1:5" s="218" customFormat="1" ht="18" customHeight="1">
      <c r="A8" s="215"/>
      <c r="B8" s="216"/>
      <c r="C8" s="217" t="s">
        <v>100</v>
      </c>
      <c r="D8" s="220"/>
      <c r="E8" s="219"/>
    </row>
    <row r="9" spans="1:5" s="218" customFormat="1" ht="15.75" customHeight="1">
      <c r="A9" s="215"/>
      <c r="B9" s="216"/>
      <c r="C9" s="217" t="s">
        <v>101</v>
      </c>
      <c r="D9" s="220"/>
      <c r="E9" s="219"/>
    </row>
    <row r="10" spans="1:10" ht="12.75" customHeight="1" thickBot="1">
      <c r="A10" s="210" t="s">
        <v>102</v>
      </c>
      <c r="C10" s="221"/>
      <c r="E10" s="222"/>
      <c r="G10" s="222" t="s">
        <v>0</v>
      </c>
      <c r="H10" s="222"/>
      <c r="I10" s="222"/>
      <c r="J10" s="222" t="s">
        <v>0</v>
      </c>
    </row>
    <row r="11" ht="8.25" customHeight="1" hidden="1">
      <c r="B11" s="223"/>
    </row>
    <row r="12" spans="1:10" s="233" customFormat="1" ht="45" customHeight="1">
      <c r="A12" s="224" t="s">
        <v>103</v>
      </c>
      <c r="B12" s="225" t="s">
        <v>104</v>
      </c>
      <c r="C12" s="226" t="s">
        <v>105</v>
      </c>
      <c r="D12" s="227" t="s">
        <v>106</v>
      </c>
      <c r="E12" s="228" t="s">
        <v>107</v>
      </c>
      <c r="F12" s="229" t="s">
        <v>108</v>
      </c>
      <c r="G12" s="230" t="s">
        <v>109</v>
      </c>
      <c r="H12" s="231" t="s">
        <v>110</v>
      </c>
      <c r="I12" s="231" t="s">
        <v>108</v>
      </c>
      <c r="J12" s="232" t="s">
        <v>111</v>
      </c>
    </row>
    <row r="13" spans="1:10" s="242" customFormat="1" ht="12.75" customHeight="1" thickBot="1">
      <c r="A13" s="234">
        <v>1</v>
      </c>
      <c r="B13" s="235">
        <v>2</v>
      </c>
      <c r="C13" s="236">
        <v>3</v>
      </c>
      <c r="D13" s="237">
        <v>3</v>
      </c>
      <c r="E13" s="238">
        <v>4</v>
      </c>
      <c r="F13" s="239">
        <v>5</v>
      </c>
      <c r="G13" s="240">
        <v>6</v>
      </c>
      <c r="H13" s="239">
        <v>4</v>
      </c>
      <c r="I13" s="239">
        <v>5</v>
      </c>
      <c r="J13" s="241">
        <v>6</v>
      </c>
    </row>
    <row r="14" spans="1:10" s="252" customFormat="1" ht="27.75" customHeight="1" thickBot="1" thickTop="1">
      <c r="A14" s="243" t="s">
        <v>112</v>
      </c>
      <c r="B14" s="244"/>
      <c r="C14" s="245" t="s">
        <v>113</v>
      </c>
      <c r="D14" s="246"/>
      <c r="E14" s="247">
        <v>345000</v>
      </c>
      <c r="F14" s="248">
        <v>1909858</v>
      </c>
      <c r="G14" s="249">
        <f>E14+F14</f>
        <v>2254858</v>
      </c>
      <c r="H14" s="250">
        <f>G14</f>
        <v>2254858</v>
      </c>
      <c r="I14" s="250"/>
      <c r="J14" s="251">
        <f>H14+I14</f>
        <v>2254858</v>
      </c>
    </row>
    <row r="15" spans="1:10" s="259" customFormat="1" ht="24.75" customHeight="1" thickBot="1" thickTop="1">
      <c r="A15" s="243" t="s">
        <v>114</v>
      </c>
      <c r="B15" s="253" t="s">
        <v>115</v>
      </c>
      <c r="C15" s="254" t="s">
        <v>116</v>
      </c>
      <c r="D15" s="255">
        <f>SUM(D16:D17)</f>
        <v>629047</v>
      </c>
      <c r="E15" s="256">
        <f aca="true" t="shared" si="0" ref="E15:J15">SUM(E16:E18)</f>
        <v>1655000</v>
      </c>
      <c r="F15" s="248">
        <f t="shared" si="0"/>
        <v>-409858</v>
      </c>
      <c r="G15" s="257">
        <f t="shared" si="0"/>
        <v>1245142</v>
      </c>
      <c r="H15" s="248">
        <f t="shared" si="0"/>
        <v>1245142</v>
      </c>
      <c r="I15" s="248">
        <f t="shared" si="0"/>
        <v>-830000</v>
      </c>
      <c r="J15" s="258">
        <f t="shared" si="0"/>
        <v>415142</v>
      </c>
    </row>
    <row r="16" spans="1:10" s="268" customFormat="1" ht="29.25" customHeight="1" thickTop="1">
      <c r="A16" s="260"/>
      <c r="B16" s="261" t="s">
        <v>117</v>
      </c>
      <c r="C16" s="262" t="s">
        <v>118</v>
      </c>
      <c r="D16" s="263">
        <v>594047</v>
      </c>
      <c r="E16" s="264">
        <v>4000</v>
      </c>
      <c r="F16" s="265"/>
      <c r="G16" s="266">
        <f>E16+F16</f>
        <v>4000</v>
      </c>
      <c r="H16" s="265">
        <f>F16+G16</f>
        <v>4000</v>
      </c>
      <c r="I16" s="265"/>
      <c r="J16" s="267">
        <f>H16+I16</f>
        <v>4000</v>
      </c>
    </row>
    <row r="17" spans="1:10" s="268" customFormat="1" ht="17.25" customHeight="1">
      <c r="A17" s="260"/>
      <c r="B17" s="261" t="s">
        <v>79</v>
      </c>
      <c r="C17" s="269" t="s">
        <v>80</v>
      </c>
      <c r="D17" s="263">
        <v>35000</v>
      </c>
      <c r="E17" s="264">
        <v>1621000</v>
      </c>
      <c r="F17" s="270">
        <v>-429858</v>
      </c>
      <c r="G17" s="271">
        <f>E17+F17</f>
        <v>1191142</v>
      </c>
      <c r="H17" s="270">
        <f>G17</f>
        <v>1191142</v>
      </c>
      <c r="I17" s="270">
        <v>-830000</v>
      </c>
      <c r="J17" s="272">
        <f>H17+I17</f>
        <v>361142</v>
      </c>
    </row>
    <row r="18" spans="1:10" s="268" customFormat="1" ht="17.25" customHeight="1" thickBot="1">
      <c r="A18" s="260"/>
      <c r="B18" s="273" t="s">
        <v>30</v>
      </c>
      <c r="C18" s="274" t="s">
        <v>27</v>
      </c>
      <c r="D18" s="275"/>
      <c r="E18" s="276">
        <v>30000</v>
      </c>
      <c r="F18" s="265">
        <v>20000</v>
      </c>
      <c r="G18" s="266">
        <f>E18+F18</f>
        <v>50000</v>
      </c>
      <c r="H18" s="265">
        <f>G18</f>
        <v>50000</v>
      </c>
      <c r="I18" s="265"/>
      <c r="J18" s="267">
        <f>H18+I18</f>
        <v>50000</v>
      </c>
    </row>
    <row r="19" spans="1:10" s="259" customFormat="1" ht="23.25" customHeight="1" thickBot="1" thickTop="1">
      <c r="A19" s="277" t="s">
        <v>119</v>
      </c>
      <c r="B19" s="278"/>
      <c r="C19" s="245" t="s">
        <v>120</v>
      </c>
      <c r="D19" s="247"/>
      <c r="E19" s="256">
        <f aca="true" t="shared" si="1" ref="E19:J19">E14+E15</f>
        <v>2000000</v>
      </c>
      <c r="F19" s="256">
        <f t="shared" si="1"/>
        <v>1500000</v>
      </c>
      <c r="G19" s="256">
        <f t="shared" si="1"/>
        <v>3500000</v>
      </c>
      <c r="H19" s="255">
        <f t="shared" si="1"/>
        <v>3500000</v>
      </c>
      <c r="I19" s="255">
        <f t="shared" si="1"/>
        <v>-830000</v>
      </c>
      <c r="J19" s="279">
        <f t="shared" si="1"/>
        <v>2670000</v>
      </c>
    </row>
    <row r="20" spans="1:10" s="259" customFormat="1" ht="25.5" customHeight="1" thickBot="1" thickTop="1">
      <c r="A20" s="280" t="s">
        <v>121</v>
      </c>
      <c r="B20" s="253" t="s">
        <v>115</v>
      </c>
      <c r="C20" s="254" t="s">
        <v>122</v>
      </c>
      <c r="D20" s="255" t="e">
        <f>D21+D31+#REF!+D45</f>
        <v>#REF!</v>
      </c>
      <c r="E20" s="256">
        <f aca="true" t="shared" si="2" ref="E20:J20">E21+E31+E45+E63</f>
        <v>2000000</v>
      </c>
      <c r="F20" s="256">
        <f t="shared" si="2"/>
        <v>310000</v>
      </c>
      <c r="G20" s="256">
        <f t="shared" si="2"/>
        <v>2310000</v>
      </c>
      <c r="H20" s="255">
        <f t="shared" si="2"/>
        <v>3303000</v>
      </c>
      <c r="I20" s="255">
        <f t="shared" si="2"/>
        <v>-633000</v>
      </c>
      <c r="J20" s="279">
        <f t="shared" si="2"/>
        <v>2670000</v>
      </c>
    </row>
    <row r="21" spans="1:10" s="289" customFormat="1" ht="21.75" customHeight="1" thickTop="1">
      <c r="A21" s="281" t="s">
        <v>123</v>
      </c>
      <c r="B21" s="282"/>
      <c r="C21" s="283" t="s">
        <v>124</v>
      </c>
      <c r="D21" s="284">
        <f>SUM(D25:D29)</f>
        <v>113000</v>
      </c>
      <c r="E21" s="285">
        <f aca="true" t="shared" si="3" ref="E21:J21">E22+E26+E29+E30</f>
        <v>184000</v>
      </c>
      <c r="F21" s="285">
        <f t="shared" si="3"/>
        <v>27000</v>
      </c>
      <c r="G21" s="286">
        <f t="shared" si="3"/>
        <v>211000</v>
      </c>
      <c r="H21" s="287">
        <f t="shared" si="3"/>
        <v>411000</v>
      </c>
      <c r="I21" s="287"/>
      <c r="J21" s="288">
        <f t="shared" si="3"/>
        <v>411000</v>
      </c>
    </row>
    <row r="22" spans="1:10" s="289" customFormat="1" ht="30" customHeight="1">
      <c r="A22" s="290"/>
      <c r="B22" s="291">
        <v>2450</v>
      </c>
      <c r="C22" s="262" t="s">
        <v>125</v>
      </c>
      <c r="D22" s="292"/>
      <c r="E22" s="263">
        <v>70000</v>
      </c>
      <c r="F22" s="270">
        <v>20000</v>
      </c>
      <c r="G22" s="293">
        <f aca="true" t="shared" si="4" ref="G22:G30">E22+F22</f>
        <v>90000</v>
      </c>
      <c r="H22" s="294">
        <f>G22</f>
        <v>90000</v>
      </c>
      <c r="I22" s="294"/>
      <c r="J22" s="295">
        <f aca="true" t="shared" si="5" ref="J22:J30">H22+I22</f>
        <v>90000</v>
      </c>
    </row>
    <row r="23" spans="1:10" s="289" customFormat="1" ht="13.5" customHeight="1" hidden="1">
      <c r="A23" s="290"/>
      <c r="B23" s="296"/>
      <c r="C23" s="297" t="s">
        <v>126</v>
      </c>
      <c r="D23" s="284"/>
      <c r="E23" s="275"/>
      <c r="F23" s="287"/>
      <c r="G23" s="293">
        <f t="shared" si="4"/>
        <v>0</v>
      </c>
      <c r="H23" s="294">
        <f aca="true" t="shared" si="6" ref="H23:H30">G23</f>
        <v>0</v>
      </c>
      <c r="I23" s="294">
        <f>G23+H23</f>
        <v>0</v>
      </c>
      <c r="J23" s="295">
        <f t="shared" si="5"/>
        <v>0</v>
      </c>
    </row>
    <row r="24" spans="1:10" s="289" customFormat="1" ht="37.5" customHeight="1" hidden="1">
      <c r="A24" s="290"/>
      <c r="B24" s="296"/>
      <c r="C24" s="298" t="s">
        <v>127</v>
      </c>
      <c r="D24" s="284"/>
      <c r="E24" s="299">
        <v>15000</v>
      </c>
      <c r="F24" s="287"/>
      <c r="G24" s="293">
        <f t="shared" si="4"/>
        <v>15000</v>
      </c>
      <c r="H24" s="294">
        <f t="shared" si="6"/>
        <v>15000</v>
      </c>
      <c r="I24" s="294">
        <f>G24+H24</f>
        <v>30000</v>
      </c>
      <c r="J24" s="295">
        <f t="shared" si="5"/>
        <v>45000</v>
      </c>
    </row>
    <row r="25" spans="1:10" s="289" customFormat="1" ht="40.5" hidden="1">
      <c r="A25" s="290"/>
      <c r="B25" s="296"/>
      <c r="C25" s="300" t="s">
        <v>128</v>
      </c>
      <c r="D25" s="301">
        <v>50000</v>
      </c>
      <c r="E25" s="299">
        <v>15000</v>
      </c>
      <c r="F25" s="287"/>
      <c r="G25" s="293">
        <f t="shared" si="4"/>
        <v>15000</v>
      </c>
      <c r="H25" s="294">
        <f t="shared" si="6"/>
        <v>15000</v>
      </c>
      <c r="I25" s="294">
        <f>G25+H25</f>
        <v>30000</v>
      </c>
      <c r="J25" s="295">
        <f t="shared" si="5"/>
        <v>45000</v>
      </c>
    </row>
    <row r="26" spans="1:10" s="268" customFormat="1" ht="16.5" customHeight="1">
      <c r="A26" s="302"/>
      <c r="B26" s="303" t="s">
        <v>33</v>
      </c>
      <c r="C26" s="304" t="s">
        <v>18</v>
      </c>
      <c r="D26" s="305">
        <v>37600</v>
      </c>
      <c r="E26" s="306">
        <v>68000</v>
      </c>
      <c r="F26" s="265">
        <v>6000</v>
      </c>
      <c r="G26" s="293">
        <f t="shared" si="4"/>
        <v>74000</v>
      </c>
      <c r="H26" s="294">
        <v>174000</v>
      </c>
      <c r="I26" s="294"/>
      <c r="J26" s="295">
        <f t="shared" si="5"/>
        <v>174000</v>
      </c>
    </row>
    <row r="27" spans="1:10" s="268" customFormat="1" ht="24.75" customHeight="1" hidden="1">
      <c r="A27" s="302"/>
      <c r="B27" s="307"/>
      <c r="C27" s="308" t="s">
        <v>129</v>
      </c>
      <c r="D27" s="309"/>
      <c r="E27" s="310">
        <v>8000</v>
      </c>
      <c r="F27" s="265"/>
      <c r="G27" s="293">
        <f t="shared" si="4"/>
        <v>8000</v>
      </c>
      <c r="H27" s="294">
        <f t="shared" si="6"/>
        <v>8000</v>
      </c>
      <c r="I27" s="294"/>
      <c r="J27" s="295">
        <f t="shared" si="5"/>
        <v>8000</v>
      </c>
    </row>
    <row r="28" spans="1:10" s="268" customFormat="1" ht="27" hidden="1">
      <c r="A28" s="302"/>
      <c r="B28" s="273"/>
      <c r="C28" s="311" t="s">
        <v>130</v>
      </c>
      <c r="D28" s="301"/>
      <c r="E28" s="299"/>
      <c r="F28" s="265"/>
      <c r="G28" s="293">
        <f t="shared" si="4"/>
        <v>0</v>
      </c>
      <c r="H28" s="294">
        <f t="shared" si="6"/>
        <v>0</v>
      </c>
      <c r="I28" s="294"/>
      <c r="J28" s="295">
        <f t="shared" si="5"/>
        <v>0</v>
      </c>
    </row>
    <row r="29" spans="1:10" s="268" customFormat="1" ht="17.25" customHeight="1">
      <c r="A29" s="302"/>
      <c r="B29" s="261" t="s">
        <v>17</v>
      </c>
      <c r="C29" s="269" t="s">
        <v>9</v>
      </c>
      <c r="D29" s="312">
        <v>25400</v>
      </c>
      <c r="E29" s="263">
        <v>41000</v>
      </c>
      <c r="F29" s="294"/>
      <c r="G29" s="293">
        <f t="shared" si="4"/>
        <v>41000</v>
      </c>
      <c r="H29" s="294">
        <v>141000</v>
      </c>
      <c r="I29" s="294"/>
      <c r="J29" s="295">
        <f t="shared" si="5"/>
        <v>141000</v>
      </c>
    </row>
    <row r="30" spans="1:10" s="268" customFormat="1" ht="31.5" customHeight="1">
      <c r="A30" s="302"/>
      <c r="B30" s="273" t="s">
        <v>88</v>
      </c>
      <c r="C30" s="313" t="s">
        <v>131</v>
      </c>
      <c r="D30" s="314"/>
      <c r="E30" s="315">
        <v>5000</v>
      </c>
      <c r="F30" s="294">
        <v>1000</v>
      </c>
      <c r="G30" s="293">
        <f t="shared" si="4"/>
        <v>6000</v>
      </c>
      <c r="H30" s="294">
        <f t="shared" si="6"/>
        <v>6000</v>
      </c>
      <c r="I30" s="294"/>
      <c r="J30" s="295">
        <f t="shared" si="5"/>
        <v>6000</v>
      </c>
    </row>
    <row r="31" spans="1:10" s="289" customFormat="1" ht="31.5" customHeight="1">
      <c r="A31" s="316" t="s">
        <v>132</v>
      </c>
      <c r="B31" s="317"/>
      <c r="C31" s="318" t="s">
        <v>133</v>
      </c>
      <c r="D31" s="292">
        <f>SUM(D34:D43)</f>
        <v>393000</v>
      </c>
      <c r="E31" s="319">
        <f>E32+E33+E34</f>
        <v>815000</v>
      </c>
      <c r="F31" s="320">
        <f>SUM(F34:F44)</f>
        <v>98000</v>
      </c>
      <c r="G31" s="321">
        <f>G32+G33+G34</f>
        <v>913000</v>
      </c>
      <c r="H31" s="320">
        <f>H32+H33+H34</f>
        <v>991000</v>
      </c>
      <c r="I31" s="320">
        <f>I32+I33+I34</f>
        <v>70000</v>
      </c>
      <c r="J31" s="322">
        <f>J32+J33+J34</f>
        <v>1061000</v>
      </c>
    </row>
    <row r="32" spans="1:10" s="289" customFormat="1" ht="33.75" customHeight="1">
      <c r="A32" s="323"/>
      <c r="B32" s="296">
        <v>2450</v>
      </c>
      <c r="C32" s="324" t="s">
        <v>134</v>
      </c>
      <c r="D32" s="305">
        <v>0</v>
      </c>
      <c r="E32" s="306">
        <v>15000</v>
      </c>
      <c r="F32" s="320"/>
      <c r="G32" s="293">
        <f>E32+F32</f>
        <v>15000</v>
      </c>
      <c r="H32" s="294">
        <f>G32</f>
        <v>15000</v>
      </c>
      <c r="I32" s="294"/>
      <c r="J32" s="295">
        <f>H32+I32</f>
        <v>15000</v>
      </c>
    </row>
    <row r="33" spans="1:10" s="268" customFormat="1" ht="16.5" customHeight="1">
      <c r="A33" s="302"/>
      <c r="B33" s="303" t="s">
        <v>33</v>
      </c>
      <c r="C33" s="304" t="s">
        <v>18</v>
      </c>
      <c r="D33" s="305">
        <v>37600</v>
      </c>
      <c r="E33" s="306">
        <v>80000</v>
      </c>
      <c r="F33" s="265"/>
      <c r="G33" s="293">
        <f>E33+F33</f>
        <v>80000</v>
      </c>
      <c r="H33" s="294">
        <f>G33</f>
        <v>80000</v>
      </c>
      <c r="I33" s="294"/>
      <c r="J33" s="295">
        <f>H33+I33</f>
        <v>80000</v>
      </c>
    </row>
    <row r="34" spans="1:10" s="268" customFormat="1" ht="18" customHeight="1">
      <c r="A34" s="325"/>
      <c r="B34" s="261" t="s">
        <v>17</v>
      </c>
      <c r="C34" s="269" t="s">
        <v>9</v>
      </c>
      <c r="D34" s="312">
        <v>234000</v>
      </c>
      <c r="E34" s="263">
        <v>720000</v>
      </c>
      <c r="F34" s="270">
        <v>98000</v>
      </c>
      <c r="G34" s="271">
        <f>E34+F34</f>
        <v>818000</v>
      </c>
      <c r="H34" s="294">
        <v>896000</v>
      </c>
      <c r="I34" s="270">
        <v>70000</v>
      </c>
      <c r="J34" s="272">
        <f>H34+I34</f>
        <v>966000</v>
      </c>
    </row>
    <row r="35" spans="1:10" s="268" customFormat="1" ht="12" customHeight="1" hidden="1">
      <c r="A35" s="326"/>
      <c r="B35" s="273"/>
      <c r="C35" s="297" t="s">
        <v>126</v>
      </c>
      <c r="D35" s="301"/>
      <c r="E35" s="275"/>
      <c r="F35" s="265"/>
      <c r="G35" s="266">
        <f aca="true" t="shared" si="7" ref="G35:J44">E35+F35</f>
        <v>0</v>
      </c>
      <c r="H35" s="265">
        <f t="shared" si="7"/>
        <v>0</v>
      </c>
      <c r="I35" s="265">
        <f t="shared" si="7"/>
        <v>0</v>
      </c>
      <c r="J35" s="267">
        <f t="shared" si="7"/>
        <v>0</v>
      </c>
    </row>
    <row r="36" spans="1:10" s="268" customFormat="1" ht="24.75" customHeight="1" hidden="1">
      <c r="A36" s="327"/>
      <c r="B36" s="328"/>
      <c r="C36" s="329" t="s">
        <v>135</v>
      </c>
      <c r="D36" s="330">
        <v>60000</v>
      </c>
      <c r="E36" s="299">
        <v>80000</v>
      </c>
      <c r="F36" s="265"/>
      <c r="G36" s="266">
        <f t="shared" si="7"/>
        <v>80000</v>
      </c>
      <c r="H36" s="265">
        <f t="shared" si="7"/>
        <v>80000</v>
      </c>
      <c r="I36" s="265">
        <f t="shared" si="7"/>
        <v>160000</v>
      </c>
      <c r="J36" s="267">
        <f t="shared" si="7"/>
        <v>240000</v>
      </c>
    </row>
    <row r="37" spans="1:10" s="268" customFormat="1" ht="26.25" customHeight="1" hidden="1">
      <c r="A37" s="327"/>
      <c r="B37" s="328"/>
      <c r="C37" s="329" t="s">
        <v>136</v>
      </c>
      <c r="D37" s="330">
        <v>20000</v>
      </c>
      <c r="E37" s="299">
        <v>25000</v>
      </c>
      <c r="F37" s="265"/>
      <c r="G37" s="266">
        <f t="shared" si="7"/>
        <v>25000</v>
      </c>
      <c r="H37" s="265">
        <f t="shared" si="7"/>
        <v>25000</v>
      </c>
      <c r="I37" s="265">
        <f t="shared" si="7"/>
        <v>50000</v>
      </c>
      <c r="J37" s="267">
        <f t="shared" si="7"/>
        <v>75000</v>
      </c>
    </row>
    <row r="38" spans="1:10" s="268" customFormat="1" ht="23.25" customHeight="1" hidden="1">
      <c r="A38" s="327"/>
      <c r="B38" s="328"/>
      <c r="C38" s="329" t="s">
        <v>137</v>
      </c>
      <c r="D38" s="331">
        <v>20000</v>
      </c>
      <c r="E38" s="299">
        <v>15000</v>
      </c>
      <c r="F38" s="265"/>
      <c r="G38" s="266">
        <f t="shared" si="7"/>
        <v>15000</v>
      </c>
      <c r="H38" s="265">
        <f t="shared" si="7"/>
        <v>15000</v>
      </c>
      <c r="I38" s="265">
        <f t="shared" si="7"/>
        <v>30000</v>
      </c>
      <c r="J38" s="267">
        <f t="shared" si="7"/>
        <v>45000</v>
      </c>
    </row>
    <row r="39" spans="1:10" s="268" customFormat="1" ht="16.5" customHeight="1" hidden="1">
      <c r="A39" s="327"/>
      <c r="B39" s="328"/>
      <c r="C39" s="329" t="s">
        <v>138</v>
      </c>
      <c r="D39" s="332">
        <v>20000</v>
      </c>
      <c r="E39" s="299">
        <v>25000</v>
      </c>
      <c r="F39" s="265"/>
      <c r="G39" s="266">
        <f t="shared" si="7"/>
        <v>25000</v>
      </c>
      <c r="H39" s="265">
        <f t="shared" si="7"/>
        <v>25000</v>
      </c>
      <c r="I39" s="265">
        <f t="shared" si="7"/>
        <v>50000</v>
      </c>
      <c r="J39" s="267">
        <f t="shared" si="7"/>
        <v>75000</v>
      </c>
    </row>
    <row r="40" spans="1:10" s="268" customFormat="1" ht="15.75" customHeight="1" hidden="1">
      <c r="A40" s="327"/>
      <c r="B40" s="328"/>
      <c r="C40" s="329" t="s">
        <v>139</v>
      </c>
      <c r="D40" s="330">
        <v>14000</v>
      </c>
      <c r="E40" s="299">
        <v>11000</v>
      </c>
      <c r="F40" s="265"/>
      <c r="G40" s="266">
        <f t="shared" si="7"/>
        <v>11000</v>
      </c>
      <c r="H40" s="265">
        <f t="shared" si="7"/>
        <v>11000</v>
      </c>
      <c r="I40" s="265">
        <f t="shared" si="7"/>
        <v>22000</v>
      </c>
      <c r="J40" s="267">
        <f t="shared" si="7"/>
        <v>33000</v>
      </c>
    </row>
    <row r="41" spans="1:10" s="268" customFormat="1" ht="27" customHeight="1" hidden="1">
      <c r="A41" s="333"/>
      <c r="B41" s="334"/>
      <c r="C41" s="335" t="s">
        <v>140</v>
      </c>
      <c r="D41" s="336">
        <v>20000</v>
      </c>
      <c r="E41" s="310">
        <v>20000</v>
      </c>
      <c r="F41" s="265"/>
      <c r="G41" s="266">
        <f t="shared" si="7"/>
        <v>20000</v>
      </c>
      <c r="H41" s="265">
        <f t="shared" si="7"/>
        <v>20000</v>
      </c>
      <c r="I41" s="265">
        <f t="shared" si="7"/>
        <v>40000</v>
      </c>
      <c r="J41" s="267">
        <f t="shared" si="7"/>
        <v>60000</v>
      </c>
    </row>
    <row r="42" spans="1:10" s="268" customFormat="1" ht="30" customHeight="1" hidden="1">
      <c r="A42" s="327"/>
      <c r="B42" s="328"/>
      <c r="C42" s="337" t="s">
        <v>141</v>
      </c>
      <c r="D42" s="338"/>
      <c r="E42" s="299">
        <v>30000</v>
      </c>
      <c r="F42" s="265"/>
      <c r="G42" s="266">
        <f t="shared" si="7"/>
        <v>30000</v>
      </c>
      <c r="H42" s="265">
        <f t="shared" si="7"/>
        <v>30000</v>
      </c>
      <c r="I42" s="265">
        <f t="shared" si="7"/>
        <v>60000</v>
      </c>
      <c r="J42" s="267">
        <f t="shared" si="7"/>
        <v>90000</v>
      </c>
    </row>
    <row r="43" spans="1:10" s="268" customFormat="1" ht="27" customHeight="1" hidden="1">
      <c r="A43" s="327"/>
      <c r="B43" s="328"/>
      <c r="C43" s="329" t="s">
        <v>142</v>
      </c>
      <c r="D43" s="339">
        <v>5000</v>
      </c>
      <c r="E43" s="299">
        <v>10000</v>
      </c>
      <c r="F43" s="265"/>
      <c r="G43" s="266">
        <f t="shared" si="7"/>
        <v>10000</v>
      </c>
      <c r="H43" s="265">
        <f t="shared" si="7"/>
        <v>10000</v>
      </c>
      <c r="I43" s="265">
        <f t="shared" si="7"/>
        <v>20000</v>
      </c>
      <c r="J43" s="267">
        <f t="shared" si="7"/>
        <v>30000</v>
      </c>
    </row>
    <row r="44" spans="1:10" s="268" customFormat="1" ht="26.25" customHeight="1" hidden="1">
      <c r="A44" s="340"/>
      <c r="B44" s="261" t="s">
        <v>143</v>
      </c>
      <c r="C44" s="341" t="s">
        <v>144</v>
      </c>
      <c r="D44" s="342"/>
      <c r="E44" s="263">
        <v>0</v>
      </c>
      <c r="F44" s="270"/>
      <c r="G44" s="271">
        <f t="shared" si="7"/>
        <v>0</v>
      </c>
      <c r="H44" s="270">
        <f t="shared" si="7"/>
        <v>0</v>
      </c>
      <c r="I44" s="270">
        <f t="shared" si="7"/>
        <v>0</v>
      </c>
      <c r="J44" s="272">
        <f t="shared" si="7"/>
        <v>0</v>
      </c>
    </row>
    <row r="45" spans="1:10" s="289" customFormat="1" ht="28.5" customHeight="1">
      <c r="A45" s="281" t="s">
        <v>145</v>
      </c>
      <c r="B45" s="343"/>
      <c r="C45" s="344" t="s">
        <v>146</v>
      </c>
      <c r="D45" s="345">
        <f>SUM(D51:D55)</f>
        <v>270000</v>
      </c>
      <c r="E45" s="346">
        <f aca="true" t="shared" si="8" ref="E45:J45">E46+E50+E51+E62</f>
        <v>300000</v>
      </c>
      <c r="F45" s="346">
        <f t="shared" si="8"/>
        <v>95000</v>
      </c>
      <c r="G45" s="319">
        <f t="shared" si="8"/>
        <v>395000</v>
      </c>
      <c r="H45" s="292">
        <f t="shared" si="8"/>
        <v>450000</v>
      </c>
      <c r="I45" s="292"/>
      <c r="J45" s="347">
        <f t="shared" si="8"/>
        <v>450000</v>
      </c>
    </row>
    <row r="46" spans="1:10" s="289" customFormat="1" ht="39.75" customHeight="1">
      <c r="A46" s="323"/>
      <c r="B46" s="296">
        <v>2450</v>
      </c>
      <c r="C46" s="324" t="s">
        <v>147</v>
      </c>
      <c r="D46" s="312">
        <v>0</v>
      </c>
      <c r="E46" s="263">
        <v>220000</v>
      </c>
      <c r="F46" s="270">
        <v>-5000</v>
      </c>
      <c r="G46" s="271">
        <f aca="true" t="shared" si="9" ref="G46:G62">E46+F46</f>
        <v>215000</v>
      </c>
      <c r="H46" s="270">
        <f>G46</f>
        <v>215000</v>
      </c>
      <c r="I46" s="270"/>
      <c r="J46" s="272">
        <f aca="true" t="shared" si="10" ref="J46:J62">H46+I46</f>
        <v>215000</v>
      </c>
    </row>
    <row r="47" spans="1:10" s="289" customFormat="1" ht="25.5" customHeight="1" hidden="1">
      <c r="A47" s="290"/>
      <c r="B47" s="296"/>
      <c r="C47" s="348" t="s">
        <v>148</v>
      </c>
      <c r="D47" s="305"/>
      <c r="E47" s="349">
        <v>80000</v>
      </c>
      <c r="F47" s="265"/>
      <c r="G47" s="271">
        <f t="shared" si="9"/>
        <v>80000</v>
      </c>
      <c r="H47" s="270">
        <f aca="true" t="shared" si="11" ref="H47:H62">G47</f>
        <v>80000</v>
      </c>
      <c r="I47" s="270">
        <f>G47+H47</f>
        <v>160000</v>
      </c>
      <c r="J47" s="272">
        <f t="shared" si="10"/>
        <v>240000</v>
      </c>
    </row>
    <row r="48" spans="1:10" s="289" customFormat="1" ht="17.25" customHeight="1" hidden="1">
      <c r="A48" s="290"/>
      <c r="B48" s="296"/>
      <c r="C48" s="348" t="s">
        <v>149</v>
      </c>
      <c r="D48" s="305"/>
      <c r="E48" s="349">
        <v>50000</v>
      </c>
      <c r="F48" s="265"/>
      <c r="G48" s="271">
        <f t="shared" si="9"/>
        <v>50000</v>
      </c>
      <c r="H48" s="270">
        <f t="shared" si="11"/>
        <v>50000</v>
      </c>
      <c r="I48" s="270">
        <f>G48+H48</f>
        <v>100000</v>
      </c>
      <c r="J48" s="272">
        <f t="shared" si="10"/>
        <v>150000</v>
      </c>
    </row>
    <row r="49" spans="1:10" s="289" customFormat="1" ht="16.5" customHeight="1" hidden="1">
      <c r="A49" s="290"/>
      <c r="B49" s="296"/>
      <c r="C49" s="348" t="s">
        <v>150</v>
      </c>
      <c r="D49" s="305"/>
      <c r="E49" s="349">
        <v>70000</v>
      </c>
      <c r="F49" s="265"/>
      <c r="G49" s="271">
        <f t="shared" si="9"/>
        <v>70000</v>
      </c>
      <c r="H49" s="270">
        <f t="shared" si="11"/>
        <v>70000</v>
      </c>
      <c r="I49" s="270">
        <f>G49+H49</f>
        <v>140000</v>
      </c>
      <c r="J49" s="272">
        <f t="shared" si="10"/>
        <v>210000</v>
      </c>
    </row>
    <row r="50" spans="1:10" s="289" customFormat="1" ht="17.25" customHeight="1">
      <c r="A50" s="290"/>
      <c r="B50" s="303" t="s">
        <v>33</v>
      </c>
      <c r="C50" s="304" t="s">
        <v>18</v>
      </c>
      <c r="D50" s="305"/>
      <c r="E50" s="306">
        <v>0</v>
      </c>
      <c r="F50" s="265">
        <v>50000</v>
      </c>
      <c r="G50" s="271">
        <f t="shared" si="9"/>
        <v>50000</v>
      </c>
      <c r="H50" s="270">
        <f t="shared" si="11"/>
        <v>50000</v>
      </c>
      <c r="I50" s="270"/>
      <c r="J50" s="272">
        <f t="shared" si="10"/>
        <v>50000</v>
      </c>
    </row>
    <row r="51" spans="1:10" s="289" customFormat="1" ht="17.25" customHeight="1">
      <c r="A51" s="325"/>
      <c r="B51" s="261" t="s">
        <v>17</v>
      </c>
      <c r="C51" s="262" t="s">
        <v>9</v>
      </c>
      <c r="D51" s="312">
        <v>70000</v>
      </c>
      <c r="E51" s="264">
        <v>80000</v>
      </c>
      <c r="F51" s="270"/>
      <c r="G51" s="271">
        <f t="shared" si="9"/>
        <v>80000</v>
      </c>
      <c r="H51" s="270">
        <v>135000</v>
      </c>
      <c r="I51" s="270"/>
      <c r="J51" s="272">
        <f t="shared" si="10"/>
        <v>135000</v>
      </c>
    </row>
    <row r="52" spans="1:10" s="289" customFormat="1" ht="13.5" customHeight="1" hidden="1">
      <c r="A52" s="326"/>
      <c r="B52" s="350"/>
      <c r="C52" s="297" t="s">
        <v>126</v>
      </c>
      <c r="D52" s="301"/>
      <c r="E52" s="275"/>
      <c r="F52" s="287"/>
      <c r="G52" s="351">
        <f t="shared" si="9"/>
        <v>0</v>
      </c>
      <c r="H52" s="352">
        <f t="shared" si="11"/>
        <v>0</v>
      </c>
      <c r="I52" s="352">
        <f aca="true" t="shared" si="12" ref="I52:I61">G52+H52</f>
        <v>0</v>
      </c>
      <c r="J52" s="353">
        <f t="shared" si="10"/>
        <v>0</v>
      </c>
    </row>
    <row r="53" spans="1:10" s="289" customFormat="1" ht="27" customHeight="1" hidden="1">
      <c r="A53" s="326"/>
      <c r="B53" s="350"/>
      <c r="C53" s="329" t="s">
        <v>151</v>
      </c>
      <c r="D53" s="301"/>
      <c r="E53" s="299">
        <v>5000</v>
      </c>
      <c r="F53" s="287"/>
      <c r="G53" s="271">
        <f t="shared" si="9"/>
        <v>5000</v>
      </c>
      <c r="H53" s="270">
        <f t="shared" si="11"/>
        <v>5000</v>
      </c>
      <c r="I53" s="270">
        <f t="shared" si="12"/>
        <v>10000</v>
      </c>
      <c r="J53" s="272">
        <f t="shared" si="10"/>
        <v>15000</v>
      </c>
    </row>
    <row r="54" spans="1:10" s="289" customFormat="1" ht="40.5" hidden="1">
      <c r="A54" s="326"/>
      <c r="B54" s="350"/>
      <c r="C54" s="335" t="s">
        <v>152</v>
      </c>
      <c r="D54" s="309"/>
      <c r="E54" s="310">
        <v>50000</v>
      </c>
      <c r="F54" s="287"/>
      <c r="G54" s="271">
        <f t="shared" si="9"/>
        <v>50000</v>
      </c>
      <c r="H54" s="270">
        <f t="shared" si="11"/>
        <v>50000</v>
      </c>
      <c r="I54" s="270">
        <f t="shared" si="12"/>
        <v>100000</v>
      </c>
      <c r="J54" s="272">
        <f t="shared" si="10"/>
        <v>150000</v>
      </c>
    </row>
    <row r="55" spans="1:10" s="289" customFormat="1" ht="40.5" customHeight="1" hidden="1">
      <c r="A55" s="325"/>
      <c r="B55" s="261" t="s">
        <v>153</v>
      </c>
      <c r="C55" s="354" t="s">
        <v>154</v>
      </c>
      <c r="D55" s="309">
        <v>200000</v>
      </c>
      <c r="E55" s="315">
        <v>0</v>
      </c>
      <c r="F55" s="352"/>
      <c r="G55" s="271">
        <f t="shared" si="9"/>
        <v>0</v>
      </c>
      <c r="H55" s="270">
        <f t="shared" si="11"/>
        <v>0</v>
      </c>
      <c r="I55" s="270">
        <f t="shared" si="12"/>
        <v>0</v>
      </c>
      <c r="J55" s="272">
        <f t="shared" si="10"/>
        <v>0</v>
      </c>
    </row>
    <row r="56" spans="1:10" s="289" customFormat="1" ht="12" customHeight="1" hidden="1">
      <c r="A56" s="326"/>
      <c r="B56" s="328"/>
      <c r="C56" s="355" t="s">
        <v>126</v>
      </c>
      <c r="D56" s="356"/>
      <c r="E56" s="299"/>
      <c r="F56" s="287"/>
      <c r="G56" s="271">
        <f t="shared" si="9"/>
        <v>0</v>
      </c>
      <c r="H56" s="270">
        <f t="shared" si="11"/>
        <v>0</v>
      </c>
      <c r="I56" s="270">
        <f t="shared" si="12"/>
        <v>0</v>
      </c>
      <c r="J56" s="272">
        <f t="shared" si="10"/>
        <v>0</v>
      </c>
    </row>
    <row r="57" spans="1:10" s="289" customFormat="1" ht="15" customHeight="1" hidden="1">
      <c r="A57" s="326"/>
      <c r="B57" s="328"/>
      <c r="C57" s="329" t="s">
        <v>155</v>
      </c>
      <c r="D57" s="357">
        <v>50000</v>
      </c>
      <c r="E57" s="299"/>
      <c r="F57" s="287"/>
      <c r="G57" s="271">
        <f t="shared" si="9"/>
        <v>0</v>
      </c>
      <c r="H57" s="270">
        <f t="shared" si="11"/>
        <v>0</v>
      </c>
      <c r="I57" s="270">
        <f t="shared" si="12"/>
        <v>0</v>
      </c>
      <c r="J57" s="272">
        <f t="shared" si="10"/>
        <v>0</v>
      </c>
    </row>
    <row r="58" spans="1:10" s="289" customFormat="1" ht="14.25" customHeight="1" hidden="1">
      <c r="A58" s="326"/>
      <c r="B58" s="328"/>
      <c r="C58" s="329" t="s">
        <v>156</v>
      </c>
      <c r="D58" s="358">
        <v>40000</v>
      </c>
      <c r="E58" s="299"/>
      <c r="F58" s="287"/>
      <c r="G58" s="271">
        <f t="shared" si="9"/>
        <v>0</v>
      </c>
      <c r="H58" s="270">
        <f t="shared" si="11"/>
        <v>0</v>
      </c>
      <c r="I58" s="270">
        <f t="shared" si="12"/>
        <v>0</v>
      </c>
      <c r="J58" s="272">
        <f t="shared" si="10"/>
        <v>0</v>
      </c>
    </row>
    <row r="59" spans="1:10" s="289" customFormat="1" ht="15.75" customHeight="1" hidden="1">
      <c r="A59" s="326"/>
      <c r="B59" s="328"/>
      <c r="C59" s="329" t="s">
        <v>157</v>
      </c>
      <c r="D59" s="358">
        <v>40000</v>
      </c>
      <c r="E59" s="299"/>
      <c r="F59" s="287"/>
      <c r="G59" s="271">
        <f t="shared" si="9"/>
        <v>0</v>
      </c>
      <c r="H59" s="270">
        <f t="shared" si="11"/>
        <v>0</v>
      </c>
      <c r="I59" s="270">
        <f t="shared" si="12"/>
        <v>0</v>
      </c>
      <c r="J59" s="272">
        <f t="shared" si="10"/>
        <v>0</v>
      </c>
    </row>
    <row r="60" spans="1:10" s="289" customFormat="1" ht="18.75" customHeight="1" hidden="1">
      <c r="A60" s="326"/>
      <c r="B60" s="328"/>
      <c r="C60" s="329" t="s">
        <v>158</v>
      </c>
      <c r="D60" s="358">
        <v>40000</v>
      </c>
      <c r="E60" s="299"/>
      <c r="F60" s="287"/>
      <c r="G60" s="271">
        <f t="shared" si="9"/>
        <v>0</v>
      </c>
      <c r="H60" s="270">
        <f t="shared" si="11"/>
        <v>0</v>
      </c>
      <c r="I60" s="270">
        <f t="shared" si="12"/>
        <v>0</v>
      </c>
      <c r="J60" s="272">
        <f t="shared" si="10"/>
        <v>0</v>
      </c>
    </row>
    <row r="61" spans="1:10" s="289" customFormat="1" ht="16.5" customHeight="1" hidden="1">
      <c r="A61" s="326"/>
      <c r="B61" s="334"/>
      <c r="C61" s="335" t="s">
        <v>159</v>
      </c>
      <c r="D61" s="359"/>
      <c r="E61" s="310"/>
      <c r="F61" s="287"/>
      <c r="G61" s="271">
        <f t="shared" si="9"/>
        <v>0</v>
      </c>
      <c r="H61" s="270">
        <f t="shared" si="11"/>
        <v>0</v>
      </c>
      <c r="I61" s="270">
        <f t="shared" si="12"/>
        <v>0</v>
      </c>
      <c r="J61" s="272">
        <f t="shared" si="10"/>
        <v>0</v>
      </c>
    </row>
    <row r="62" spans="1:10" s="289" customFormat="1" ht="38.25">
      <c r="A62" s="325"/>
      <c r="B62" s="261" t="s">
        <v>153</v>
      </c>
      <c r="C62" s="360" t="s">
        <v>160</v>
      </c>
      <c r="D62" s="359"/>
      <c r="E62" s="315">
        <v>0</v>
      </c>
      <c r="F62" s="352">
        <v>50000</v>
      </c>
      <c r="G62" s="271">
        <f t="shared" si="9"/>
        <v>50000</v>
      </c>
      <c r="H62" s="270">
        <f t="shared" si="11"/>
        <v>50000</v>
      </c>
      <c r="I62" s="270"/>
      <c r="J62" s="272">
        <f t="shared" si="10"/>
        <v>50000</v>
      </c>
    </row>
    <row r="63" spans="1:10" s="289" customFormat="1" ht="24" customHeight="1">
      <c r="A63" s="316" t="s">
        <v>161</v>
      </c>
      <c r="B63" s="317"/>
      <c r="C63" s="361" t="s">
        <v>162</v>
      </c>
      <c r="D63" s="292">
        <f>SUM(D65:D86)</f>
        <v>903000</v>
      </c>
      <c r="E63" s="319">
        <f>E65+E66+E72+E83+E85+E86</f>
        <v>701000</v>
      </c>
      <c r="F63" s="319">
        <f>F65+F66+F72+F83+F85+F86</f>
        <v>90000</v>
      </c>
      <c r="G63" s="321">
        <f>G65+G66+G72+G83+G85+G86</f>
        <v>791000</v>
      </c>
      <c r="H63" s="320">
        <f>H65+H66+H72+H83+H84+H85+H86+H64</f>
        <v>1451000</v>
      </c>
      <c r="I63" s="320">
        <f>SUM(I64:I86)</f>
        <v>-703000</v>
      </c>
      <c r="J63" s="322">
        <f>J65+J66+J72+J83+J84+J85+J86+J64</f>
        <v>748000</v>
      </c>
    </row>
    <row r="64" spans="1:10" s="268" customFormat="1" ht="53.25">
      <c r="A64" s="323"/>
      <c r="B64" s="303" t="s">
        <v>363</v>
      </c>
      <c r="C64" s="371" t="s">
        <v>364</v>
      </c>
      <c r="D64" s="305"/>
      <c r="E64" s="306"/>
      <c r="F64" s="265"/>
      <c r="G64" s="266"/>
      <c r="H64" s="294">
        <v>0</v>
      </c>
      <c r="I64" s="270">
        <v>30000</v>
      </c>
      <c r="J64" s="272">
        <f>H64+I64</f>
        <v>30000</v>
      </c>
    </row>
    <row r="65" spans="1:10" s="289" customFormat="1" ht="33.75" customHeight="1">
      <c r="A65" s="290"/>
      <c r="B65" s="362">
        <v>2450</v>
      </c>
      <c r="C65" s="262" t="s">
        <v>163</v>
      </c>
      <c r="D65" s="312">
        <v>65000</v>
      </c>
      <c r="E65" s="263">
        <v>0</v>
      </c>
      <c r="F65" s="265">
        <v>20000</v>
      </c>
      <c r="G65" s="266">
        <f>E65+F65</f>
        <v>20000</v>
      </c>
      <c r="H65" s="270">
        <f>G65</f>
        <v>20000</v>
      </c>
      <c r="I65" s="265"/>
      <c r="J65" s="267">
        <f>H65+I65</f>
        <v>20000</v>
      </c>
    </row>
    <row r="66" spans="1:10" s="289" customFormat="1" ht="15.75" customHeight="1">
      <c r="A66" s="290"/>
      <c r="B66" s="273" t="s">
        <v>33</v>
      </c>
      <c r="C66" s="274" t="s">
        <v>18</v>
      </c>
      <c r="D66" s="301">
        <v>49000</v>
      </c>
      <c r="E66" s="275">
        <v>83000</v>
      </c>
      <c r="F66" s="270">
        <v>15000</v>
      </c>
      <c r="G66" s="271">
        <f aca="true" t="shared" si="13" ref="G66:J81">E66+F66</f>
        <v>98000</v>
      </c>
      <c r="H66" s="270">
        <v>143000</v>
      </c>
      <c r="I66" s="270">
        <v>-60000</v>
      </c>
      <c r="J66" s="272">
        <f t="shared" si="13"/>
        <v>83000</v>
      </c>
    </row>
    <row r="67" spans="1:10" s="289" customFormat="1" ht="14.25" customHeight="1" hidden="1">
      <c r="A67" s="290"/>
      <c r="B67" s="273"/>
      <c r="C67" s="297" t="s">
        <v>126</v>
      </c>
      <c r="D67" s="301"/>
      <c r="E67" s="275"/>
      <c r="F67" s="270"/>
      <c r="G67" s="271">
        <f t="shared" si="13"/>
        <v>0</v>
      </c>
      <c r="H67" s="270">
        <f aca="true" t="shared" si="14" ref="H67:H86">G67</f>
        <v>0</v>
      </c>
      <c r="I67" s="270"/>
      <c r="J67" s="272">
        <f t="shared" si="13"/>
        <v>0</v>
      </c>
    </row>
    <row r="68" spans="1:10" s="289" customFormat="1" ht="24.75" customHeight="1" hidden="1">
      <c r="A68" s="290"/>
      <c r="B68" s="328"/>
      <c r="C68" s="311" t="s">
        <v>164</v>
      </c>
      <c r="D68" s="356"/>
      <c r="E68" s="299">
        <v>10000</v>
      </c>
      <c r="F68" s="270"/>
      <c r="G68" s="271">
        <f t="shared" si="13"/>
        <v>10000</v>
      </c>
      <c r="H68" s="270">
        <f t="shared" si="14"/>
        <v>10000</v>
      </c>
      <c r="I68" s="270"/>
      <c r="J68" s="272">
        <f t="shared" si="13"/>
        <v>10000</v>
      </c>
    </row>
    <row r="69" spans="1:10" s="289" customFormat="1" ht="15.75" customHeight="1" hidden="1">
      <c r="A69" s="290"/>
      <c r="B69" s="328"/>
      <c r="C69" s="363" t="s">
        <v>165</v>
      </c>
      <c r="D69" s="356"/>
      <c r="E69" s="299">
        <v>6000</v>
      </c>
      <c r="F69" s="270"/>
      <c r="G69" s="271">
        <f t="shared" si="13"/>
        <v>6000</v>
      </c>
      <c r="H69" s="270">
        <f t="shared" si="14"/>
        <v>6000</v>
      </c>
      <c r="I69" s="270"/>
      <c r="J69" s="272">
        <f t="shared" si="13"/>
        <v>6000</v>
      </c>
    </row>
    <row r="70" spans="1:10" s="289" customFormat="1" ht="24" customHeight="1" hidden="1">
      <c r="A70" s="290"/>
      <c r="B70" s="328"/>
      <c r="C70" s="311" t="s">
        <v>166</v>
      </c>
      <c r="D70" s="356"/>
      <c r="E70" s="299">
        <v>3000</v>
      </c>
      <c r="F70" s="270"/>
      <c r="G70" s="271">
        <f t="shared" si="13"/>
        <v>3000</v>
      </c>
      <c r="H70" s="270">
        <f t="shared" si="14"/>
        <v>3000</v>
      </c>
      <c r="I70" s="270"/>
      <c r="J70" s="272">
        <f t="shared" si="13"/>
        <v>3000</v>
      </c>
    </row>
    <row r="71" spans="1:10" s="289" customFormat="1" ht="37.5" customHeight="1" hidden="1">
      <c r="A71" s="281"/>
      <c r="B71" s="334"/>
      <c r="C71" s="335" t="s">
        <v>167</v>
      </c>
      <c r="D71" s="364"/>
      <c r="E71" s="310">
        <v>5000</v>
      </c>
      <c r="F71" s="270"/>
      <c r="G71" s="271">
        <f t="shared" si="13"/>
        <v>5000</v>
      </c>
      <c r="H71" s="270">
        <f t="shared" si="14"/>
        <v>5000</v>
      </c>
      <c r="I71" s="270"/>
      <c r="J71" s="272">
        <f t="shared" si="13"/>
        <v>5000</v>
      </c>
    </row>
    <row r="72" spans="1:10" s="289" customFormat="1" ht="16.5" customHeight="1">
      <c r="A72" s="290"/>
      <c r="B72" s="261" t="s">
        <v>17</v>
      </c>
      <c r="C72" s="262" t="s">
        <v>9</v>
      </c>
      <c r="D72" s="312">
        <v>349000</v>
      </c>
      <c r="E72" s="365">
        <v>327000</v>
      </c>
      <c r="F72" s="270">
        <v>55000</v>
      </c>
      <c r="G72" s="271">
        <f t="shared" si="13"/>
        <v>382000</v>
      </c>
      <c r="H72" s="270">
        <v>417000</v>
      </c>
      <c r="I72" s="270">
        <v>-63000</v>
      </c>
      <c r="J72" s="272">
        <f t="shared" si="13"/>
        <v>354000</v>
      </c>
    </row>
    <row r="73" spans="1:10" s="289" customFormat="1" ht="10.5" customHeight="1" hidden="1">
      <c r="A73" s="290"/>
      <c r="B73" s="273"/>
      <c r="C73" s="297" t="s">
        <v>126</v>
      </c>
      <c r="D73" s="301"/>
      <c r="E73" s="275"/>
      <c r="F73" s="320"/>
      <c r="G73" s="271">
        <f t="shared" si="13"/>
        <v>0</v>
      </c>
      <c r="H73" s="270">
        <f t="shared" si="14"/>
        <v>0</v>
      </c>
      <c r="I73" s="270"/>
      <c r="J73" s="272">
        <f t="shared" si="13"/>
        <v>0</v>
      </c>
    </row>
    <row r="74" spans="1:10" s="289" customFormat="1" ht="14.25" customHeight="1" hidden="1">
      <c r="A74" s="290"/>
      <c r="B74" s="273"/>
      <c r="C74" s="329" t="s">
        <v>168</v>
      </c>
      <c r="D74" s="356"/>
      <c r="E74" s="299">
        <v>10000</v>
      </c>
      <c r="F74" s="320"/>
      <c r="G74" s="271">
        <f t="shared" si="13"/>
        <v>10000</v>
      </c>
      <c r="H74" s="270">
        <f t="shared" si="14"/>
        <v>10000</v>
      </c>
      <c r="I74" s="270"/>
      <c r="J74" s="272">
        <f t="shared" si="13"/>
        <v>10000</v>
      </c>
    </row>
    <row r="75" spans="1:10" s="289" customFormat="1" ht="14.25" customHeight="1" hidden="1">
      <c r="A75" s="290"/>
      <c r="B75" s="273"/>
      <c r="C75" s="329" t="s">
        <v>169</v>
      </c>
      <c r="D75" s="356"/>
      <c r="E75" s="299">
        <v>4000</v>
      </c>
      <c r="F75" s="320"/>
      <c r="G75" s="271">
        <f t="shared" si="13"/>
        <v>4000</v>
      </c>
      <c r="H75" s="270">
        <f t="shared" si="14"/>
        <v>4000</v>
      </c>
      <c r="I75" s="270"/>
      <c r="J75" s="272">
        <f t="shared" si="13"/>
        <v>4000</v>
      </c>
    </row>
    <row r="76" spans="1:10" s="289" customFormat="1" ht="27" hidden="1">
      <c r="A76" s="290"/>
      <c r="B76" s="273"/>
      <c r="C76" s="329" t="s">
        <v>170</v>
      </c>
      <c r="D76" s="356"/>
      <c r="E76" s="299">
        <v>2000</v>
      </c>
      <c r="F76" s="320"/>
      <c r="G76" s="271">
        <f t="shared" si="13"/>
        <v>2000</v>
      </c>
      <c r="H76" s="270">
        <f t="shared" si="14"/>
        <v>2000</v>
      </c>
      <c r="I76" s="270"/>
      <c r="J76" s="272">
        <f t="shared" si="13"/>
        <v>2000</v>
      </c>
    </row>
    <row r="77" spans="1:10" s="289" customFormat="1" ht="13.5" customHeight="1" hidden="1">
      <c r="A77" s="290"/>
      <c r="B77" s="273"/>
      <c r="C77" s="329" t="s">
        <v>171</v>
      </c>
      <c r="D77" s="356"/>
      <c r="E77" s="299">
        <v>10000</v>
      </c>
      <c r="F77" s="320"/>
      <c r="G77" s="271">
        <f t="shared" si="13"/>
        <v>10000</v>
      </c>
      <c r="H77" s="270">
        <f t="shared" si="14"/>
        <v>10000</v>
      </c>
      <c r="I77" s="270"/>
      <c r="J77" s="272">
        <f t="shared" si="13"/>
        <v>10000</v>
      </c>
    </row>
    <row r="78" spans="1:10" s="289" customFormat="1" ht="25.5" customHeight="1" hidden="1">
      <c r="A78" s="290"/>
      <c r="B78" s="273"/>
      <c r="C78" s="329" t="s">
        <v>172</v>
      </c>
      <c r="D78" s="356"/>
      <c r="E78" s="299">
        <v>100000</v>
      </c>
      <c r="F78" s="320"/>
      <c r="G78" s="271">
        <f t="shared" si="13"/>
        <v>100000</v>
      </c>
      <c r="H78" s="270">
        <f t="shared" si="14"/>
        <v>100000</v>
      </c>
      <c r="I78" s="270"/>
      <c r="J78" s="272">
        <f t="shared" si="13"/>
        <v>100000</v>
      </c>
    </row>
    <row r="79" spans="1:10" s="289" customFormat="1" ht="54" hidden="1">
      <c r="A79" s="290"/>
      <c r="B79" s="273"/>
      <c r="C79" s="337" t="s">
        <v>173</v>
      </c>
      <c r="D79" s="356"/>
      <c r="E79" s="299">
        <v>10000</v>
      </c>
      <c r="F79" s="320"/>
      <c r="G79" s="271">
        <f t="shared" si="13"/>
        <v>10000</v>
      </c>
      <c r="H79" s="270">
        <f t="shared" si="14"/>
        <v>10000</v>
      </c>
      <c r="I79" s="270"/>
      <c r="J79" s="272">
        <f t="shared" si="13"/>
        <v>10000</v>
      </c>
    </row>
    <row r="80" spans="1:10" s="289" customFormat="1" ht="36.75" customHeight="1" hidden="1">
      <c r="A80" s="290"/>
      <c r="B80" s="273"/>
      <c r="C80" s="337" t="s">
        <v>174</v>
      </c>
      <c r="D80" s="356"/>
      <c r="E80" s="299">
        <v>17000</v>
      </c>
      <c r="F80" s="320"/>
      <c r="G80" s="271">
        <f t="shared" si="13"/>
        <v>17000</v>
      </c>
      <c r="H80" s="270">
        <f t="shared" si="14"/>
        <v>17000</v>
      </c>
      <c r="I80" s="270"/>
      <c r="J80" s="272">
        <f t="shared" si="13"/>
        <v>17000</v>
      </c>
    </row>
    <row r="81" spans="1:10" s="289" customFormat="1" ht="27" hidden="1">
      <c r="A81" s="281"/>
      <c r="B81" s="307"/>
      <c r="C81" s="335" t="s">
        <v>175</v>
      </c>
      <c r="D81" s="364"/>
      <c r="E81" s="310">
        <v>5000</v>
      </c>
      <c r="F81" s="320"/>
      <c r="G81" s="271">
        <f t="shared" si="13"/>
        <v>5000</v>
      </c>
      <c r="H81" s="270">
        <f t="shared" si="14"/>
        <v>5000</v>
      </c>
      <c r="I81" s="270"/>
      <c r="J81" s="272">
        <f t="shared" si="13"/>
        <v>5000</v>
      </c>
    </row>
    <row r="82" spans="1:10" s="369" customFormat="1" ht="12.75" hidden="1">
      <c r="A82" s="366"/>
      <c r="B82" s="261" t="s">
        <v>17</v>
      </c>
      <c r="C82" s="367" t="s">
        <v>176</v>
      </c>
      <c r="D82" s="301"/>
      <c r="E82" s="275"/>
      <c r="F82" s="368"/>
      <c r="G82" s="271"/>
      <c r="H82" s="270">
        <v>0</v>
      </c>
      <c r="I82" s="270"/>
      <c r="J82" s="272">
        <f>H82+I82</f>
        <v>0</v>
      </c>
    </row>
    <row r="83" spans="1:10" s="268" customFormat="1" ht="31.5" customHeight="1">
      <c r="A83" s="290"/>
      <c r="B83" s="261" t="s">
        <v>143</v>
      </c>
      <c r="C83" s="262" t="s">
        <v>177</v>
      </c>
      <c r="D83" s="301">
        <v>110000</v>
      </c>
      <c r="E83" s="275">
        <v>200000</v>
      </c>
      <c r="F83" s="270"/>
      <c r="G83" s="271">
        <f>E83+F83</f>
        <v>200000</v>
      </c>
      <c r="H83" s="270">
        <v>600000</v>
      </c>
      <c r="I83" s="270">
        <v>-400000</v>
      </c>
      <c r="J83" s="272">
        <f>H83+I83</f>
        <v>200000</v>
      </c>
    </row>
    <row r="84" spans="1:10" s="268" customFormat="1" ht="39" customHeight="1">
      <c r="A84" s="290"/>
      <c r="B84" s="273" t="s">
        <v>143</v>
      </c>
      <c r="C84" s="370" t="s">
        <v>178</v>
      </c>
      <c r="D84" s="301">
        <v>110000</v>
      </c>
      <c r="E84" s="275">
        <v>200000</v>
      </c>
      <c r="F84" s="270"/>
      <c r="G84" s="271">
        <f>E84+F84</f>
        <v>200000</v>
      </c>
      <c r="H84" s="270">
        <v>180000</v>
      </c>
      <c r="I84" s="270">
        <v>-180000</v>
      </c>
      <c r="J84" s="272">
        <f>H84+I84</f>
        <v>0</v>
      </c>
    </row>
    <row r="85" spans="1:10" s="268" customFormat="1" ht="40.5">
      <c r="A85" s="290"/>
      <c r="B85" s="303" t="s">
        <v>179</v>
      </c>
      <c r="C85" s="324" t="s">
        <v>180</v>
      </c>
      <c r="D85" s="305">
        <v>110000</v>
      </c>
      <c r="E85" s="306">
        <v>11000</v>
      </c>
      <c r="F85" s="270"/>
      <c r="G85" s="271">
        <f>E85+F85</f>
        <v>11000</v>
      </c>
      <c r="H85" s="270">
        <f t="shared" si="14"/>
        <v>11000</v>
      </c>
      <c r="I85" s="270"/>
      <c r="J85" s="272">
        <f>H85+I85</f>
        <v>11000</v>
      </c>
    </row>
    <row r="86" spans="1:10" s="268" customFormat="1" ht="44.25" customHeight="1" thickBot="1">
      <c r="A86" s="290"/>
      <c r="B86" s="303" t="s">
        <v>153</v>
      </c>
      <c r="C86" s="371" t="s">
        <v>160</v>
      </c>
      <c r="D86" s="305">
        <v>110000</v>
      </c>
      <c r="E86" s="306">
        <v>80000</v>
      </c>
      <c r="F86" s="265"/>
      <c r="G86" s="266">
        <f>E86+F86</f>
        <v>80000</v>
      </c>
      <c r="H86" s="372">
        <f t="shared" si="14"/>
        <v>80000</v>
      </c>
      <c r="I86" s="265">
        <v>-30000</v>
      </c>
      <c r="J86" s="267">
        <f>H86+I86</f>
        <v>50000</v>
      </c>
    </row>
    <row r="87" spans="1:10" s="259" customFormat="1" ht="28.5" customHeight="1" thickBot="1" thickTop="1">
      <c r="A87" s="243" t="s">
        <v>181</v>
      </c>
      <c r="B87" s="373" t="s">
        <v>182</v>
      </c>
      <c r="C87" s="374"/>
      <c r="D87" s="255" t="e">
        <f>D15-D20</f>
        <v>#REF!</v>
      </c>
      <c r="E87" s="247">
        <f aca="true" t="shared" si="15" ref="E87:J87">E19-E20</f>
        <v>0</v>
      </c>
      <c r="F87" s="255">
        <f t="shared" si="15"/>
        <v>1190000</v>
      </c>
      <c r="G87" s="256">
        <f t="shared" si="15"/>
        <v>1190000</v>
      </c>
      <c r="H87" s="255">
        <f t="shared" si="15"/>
        <v>197000</v>
      </c>
      <c r="I87" s="255">
        <f t="shared" si="15"/>
        <v>-197000</v>
      </c>
      <c r="J87" s="279">
        <f t="shared" si="15"/>
        <v>0</v>
      </c>
    </row>
    <row r="88" ht="14.25" thickTop="1"/>
  </sheetData>
  <printOptions horizontalCentered="1"/>
  <pageMargins left="0" right="0" top="0.98425196850393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H6" sqref="H6"/>
    </sheetView>
  </sheetViews>
  <sheetFormatPr defaultColWidth="9.00390625" defaultRowHeight="12.75"/>
  <cols>
    <col min="1" max="1" width="5.375" style="375" customWidth="1"/>
    <col min="2" max="2" width="7.125" style="375" customWidth="1"/>
    <col min="3" max="3" width="41.375" style="375" customWidth="1"/>
    <col min="4" max="4" width="12.375" style="375" hidden="1" customWidth="1"/>
    <col min="5" max="5" width="11.125" style="375" customWidth="1"/>
    <col min="6" max="6" width="9.75390625" style="375" customWidth="1"/>
    <col min="7" max="7" width="11.25390625" style="375" customWidth="1"/>
    <col min="8" max="8" width="10.00390625" style="375" customWidth="1"/>
    <col min="9" max="16384" width="9.125" style="375" customWidth="1"/>
  </cols>
  <sheetData>
    <row r="1" spans="3:6" ht="12.75">
      <c r="C1" s="713"/>
      <c r="D1" s="714" t="s">
        <v>329</v>
      </c>
      <c r="F1" s="1" t="s">
        <v>330</v>
      </c>
    </row>
    <row r="2" spans="4:6" ht="12.75">
      <c r="D2" s="715" t="s">
        <v>331</v>
      </c>
      <c r="F2" s="662" t="s">
        <v>396</v>
      </c>
    </row>
    <row r="3" spans="4:6" ht="12.75">
      <c r="D3" s="715" t="s">
        <v>20</v>
      </c>
      <c r="F3" s="31" t="s">
        <v>20</v>
      </c>
    </row>
    <row r="4" spans="4:6" ht="12.75">
      <c r="D4" s="715" t="s">
        <v>332</v>
      </c>
      <c r="F4" s="31" t="s">
        <v>321</v>
      </c>
    </row>
    <row r="5" ht="34.5" customHeight="1">
      <c r="D5" s="715"/>
    </row>
    <row r="6" spans="1:5" s="218" customFormat="1" ht="17.25" customHeight="1">
      <c r="A6" s="215"/>
      <c r="B6" s="216"/>
      <c r="C6" s="217" t="s">
        <v>333</v>
      </c>
      <c r="E6" s="219"/>
    </row>
    <row r="7" spans="3:5" s="716" customFormat="1" ht="17.25">
      <c r="C7" s="686" t="s">
        <v>334</v>
      </c>
      <c r="D7" s="686"/>
      <c r="E7" s="686"/>
    </row>
    <row r="8" spans="3:5" s="716" customFormat="1" ht="17.25">
      <c r="C8" s="686" t="s">
        <v>335</v>
      </c>
      <c r="D8" s="686"/>
      <c r="E8" s="686"/>
    </row>
    <row r="9" spans="3:5" s="716" customFormat="1" ht="15.75" customHeight="1">
      <c r="C9" s="686" t="s">
        <v>336</v>
      </c>
      <c r="D9" s="686"/>
      <c r="E9" s="686"/>
    </row>
    <row r="10" spans="2:7" ht="24.75" customHeight="1" thickBot="1">
      <c r="B10" s="717"/>
      <c r="D10" s="718"/>
      <c r="E10" s="719"/>
      <c r="G10" s="719" t="s">
        <v>337</v>
      </c>
    </row>
    <row r="11" spans="1:7" s="233" customFormat="1" ht="45" customHeight="1">
      <c r="A11" s="928" t="s">
        <v>103</v>
      </c>
      <c r="B11" s="225" t="s">
        <v>104</v>
      </c>
      <c r="C11" s="226" t="s">
        <v>105</v>
      </c>
      <c r="D11" s="227" t="s">
        <v>106</v>
      </c>
      <c r="E11" s="228" t="s">
        <v>397</v>
      </c>
      <c r="F11" s="229" t="s">
        <v>108</v>
      </c>
      <c r="G11" s="929" t="s">
        <v>398</v>
      </c>
    </row>
    <row r="12" spans="1:7" s="242" customFormat="1" ht="12.75" customHeight="1" thickBot="1">
      <c r="A12" s="234">
        <v>1</v>
      </c>
      <c r="B12" s="235">
        <v>2</v>
      </c>
      <c r="C12" s="236">
        <v>3</v>
      </c>
      <c r="D12" s="237">
        <v>3</v>
      </c>
      <c r="E12" s="238">
        <v>4</v>
      </c>
      <c r="F12" s="239">
        <v>5</v>
      </c>
      <c r="G12" s="930">
        <v>6</v>
      </c>
    </row>
    <row r="13" spans="1:7" s="391" customFormat="1" ht="36" customHeight="1" thickBot="1" thickTop="1">
      <c r="A13" s="931" t="s">
        <v>112</v>
      </c>
      <c r="B13" s="720"/>
      <c r="C13" s="245" t="s">
        <v>113</v>
      </c>
      <c r="D13" s="721"/>
      <c r="E13" s="722">
        <v>70818</v>
      </c>
      <c r="F13" s="614"/>
      <c r="G13" s="615">
        <f>E13+F13</f>
        <v>70818</v>
      </c>
    </row>
    <row r="14" spans="1:7" s="377" customFormat="1" ht="30.75" customHeight="1" thickBot="1" thickTop="1">
      <c r="A14" s="931" t="s">
        <v>114</v>
      </c>
      <c r="B14" s="723" t="s">
        <v>115</v>
      </c>
      <c r="C14" s="254" t="s">
        <v>116</v>
      </c>
      <c r="D14" s="614" t="e">
        <f>#REF!+D15</f>
        <v>#REF!</v>
      </c>
      <c r="E14" s="722">
        <f>SUM(E15:E17)</f>
        <v>59182</v>
      </c>
      <c r="F14" s="614">
        <f>SUM(F15:F17)</f>
        <v>15000</v>
      </c>
      <c r="G14" s="615">
        <f>SUM(G15:G17)</f>
        <v>74182</v>
      </c>
    </row>
    <row r="15" spans="1:7" s="377" customFormat="1" ht="29.25" customHeight="1" thickTop="1">
      <c r="A15" s="932"/>
      <c r="B15" s="303" t="s">
        <v>117</v>
      </c>
      <c r="C15" s="324" t="s">
        <v>118</v>
      </c>
      <c r="D15" s="724">
        <v>0</v>
      </c>
      <c r="E15" s="725">
        <v>1000</v>
      </c>
      <c r="F15" s="726"/>
      <c r="G15" s="933">
        <f>E15+F15</f>
        <v>1000</v>
      </c>
    </row>
    <row r="16" spans="1:7" s="268" customFormat="1" ht="17.25" customHeight="1">
      <c r="A16" s="260"/>
      <c r="B16" s="261" t="s">
        <v>79</v>
      </c>
      <c r="C16" s="269" t="s">
        <v>80</v>
      </c>
      <c r="D16" s="263">
        <v>35000</v>
      </c>
      <c r="E16" s="264">
        <v>57182</v>
      </c>
      <c r="F16" s="270">
        <v>14500</v>
      </c>
      <c r="G16" s="934">
        <f>E16+F16</f>
        <v>71682</v>
      </c>
    </row>
    <row r="17" spans="1:7" s="268" customFormat="1" ht="17.25" customHeight="1" thickBot="1">
      <c r="A17" s="260"/>
      <c r="B17" s="273" t="s">
        <v>30</v>
      </c>
      <c r="C17" s="274" t="s">
        <v>27</v>
      </c>
      <c r="D17" s="275"/>
      <c r="E17" s="276">
        <v>1000</v>
      </c>
      <c r="F17" s="265">
        <v>500</v>
      </c>
      <c r="G17" s="933">
        <f>E17+F17</f>
        <v>1500</v>
      </c>
    </row>
    <row r="18" spans="1:7" s="377" customFormat="1" ht="25.5" customHeight="1" thickBot="1" thickTop="1">
      <c r="A18" s="931" t="s">
        <v>119</v>
      </c>
      <c r="B18" s="727"/>
      <c r="C18" s="245" t="s">
        <v>120</v>
      </c>
      <c r="D18" s="728"/>
      <c r="E18" s="722">
        <f>E13+E14</f>
        <v>130000</v>
      </c>
      <c r="F18" s="722">
        <f>F13+F14</f>
        <v>15000</v>
      </c>
      <c r="G18" s="615">
        <f>G13+G14</f>
        <v>145000</v>
      </c>
    </row>
    <row r="19" spans="1:7" s="377" customFormat="1" ht="30.75" customHeight="1" thickBot="1" thickTop="1">
      <c r="A19" s="931" t="s">
        <v>121</v>
      </c>
      <c r="B19" s="723" t="s">
        <v>115</v>
      </c>
      <c r="C19" s="729" t="s">
        <v>338</v>
      </c>
      <c r="D19" s="614">
        <f>D20</f>
        <v>8000</v>
      </c>
      <c r="E19" s="722">
        <f>E20+E23</f>
        <v>130000</v>
      </c>
      <c r="F19" s="614">
        <f>F20+F23</f>
        <v>15000</v>
      </c>
      <c r="G19" s="615">
        <f>G20+G23</f>
        <v>145000</v>
      </c>
    </row>
    <row r="20" spans="1:7" s="734" customFormat="1" ht="33" customHeight="1" thickTop="1">
      <c r="A20" s="935" t="s">
        <v>123</v>
      </c>
      <c r="B20" s="730"/>
      <c r="C20" s="318" t="s">
        <v>146</v>
      </c>
      <c r="D20" s="731">
        <f>D22</f>
        <v>8000</v>
      </c>
      <c r="E20" s="732">
        <f>SUM(E21:E22)</f>
        <v>60000</v>
      </c>
      <c r="F20" s="733">
        <f>SUM(F21:F22)</f>
        <v>0</v>
      </c>
      <c r="G20" s="936">
        <f>SUM(G21:G22)</f>
        <v>60000</v>
      </c>
    </row>
    <row r="21" spans="1:7" s="377" customFormat="1" ht="30.75" customHeight="1" hidden="1">
      <c r="A21" s="937"/>
      <c r="B21" s="261" t="s">
        <v>33</v>
      </c>
      <c r="C21" s="262" t="s">
        <v>339</v>
      </c>
      <c r="D21" s="735">
        <v>8000</v>
      </c>
      <c r="E21" s="736">
        <v>0</v>
      </c>
      <c r="F21" s="735"/>
      <c r="G21" s="934">
        <f>E21+F21</f>
        <v>0</v>
      </c>
    </row>
    <row r="22" spans="1:7" s="377" customFormat="1" ht="33" customHeight="1">
      <c r="A22" s="937"/>
      <c r="B22" s="273" t="s">
        <v>17</v>
      </c>
      <c r="C22" s="370" t="s">
        <v>340</v>
      </c>
      <c r="D22" s="726">
        <v>8000</v>
      </c>
      <c r="E22" s="737">
        <v>60000</v>
      </c>
      <c r="F22" s="735"/>
      <c r="G22" s="934">
        <f>E22+F22</f>
        <v>60000</v>
      </c>
    </row>
    <row r="23" spans="1:7" s="180" customFormat="1" ht="22.5" customHeight="1">
      <c r="A23" s="935" t="s">
        <v>132</v>
      </c>
      <c r="B23" s="738"/>
      <c r="C23" s="361" t="s">
        <v>162</v>
      </c>
      <c r="D23" s="739"/>
      <c r="E23" s="740">
        <f>SUM(E24:E25)</f>
        <v>70000</v>
      </c>
      <c r="F23" s="739">
        <f>SUM(F24:F25)</f>
        <v>15000</v>
      </c>
      <c r="G23" s="938">
        <f>SUM(G24:G25)</f>
        <v>85000</v>
      </c>
    </row>
    <row r="24" spans="1:7" s="377" customFormat="1" ht="39.75" customHeight="1">
      <c r="A24" s="937"/>
      <c r="B24" s="261" t="s">
        <v>17</v>
      </c>
      <c r="C24" s="367" t="s">
        <v>341</v>
      </c>
      <c r="D24" s="735"/>
      <c r="E24" s="736">
        <v>50000</v>
      </c>
      <c r="F24" s="735">
        <v>15000</v>
      </c>
      <c r="G24" s="934">
        <f>E24+F24</f>
        <v>65000</v>
      </c>
    </row>
    <row r="25" spans="1:7" s="377" customFormat="1" ht="41.25" customHeight="1" thickBot="1">
      <c r="A25" s="937"/>
      <c r="B25" s="273" t="s">
        <v>17</v>
      </c>
      <c r="C25" s="433" t="s">
        <v>342</v>
      </c>
      <c r="D25" s="726"/>
      <c r="E25" s="737">
        <v>20000</v>
      </c>
      <c r="F25" s="726"/>
      <c r="G25" s="933">
        <f>E25+F25</f>
        <v>20000</v>
      </c>
    </row>
    <row r="26" spans="1:7" s="377" customFormat="1" ht="39" customHeight="1" thickBot="1" thickTop="1">
      <c r="A26" s="931" t="s">
        <v>181</v>
      </c>
      <c r="B26" s="741" t="s">
        <v>182</v>
      </c>
      <c r="C26" s="742"/>
      <c r="D26" s="614" t="e">
        <f>D14-D19</f>
        <v>#REF!</v>
      </c>
      <c r="E26" s="722">
        <f>E18-E19</f>
        <v>0</v>
      </c>
      <c r="F26" s="722">
        <f>F18-F19</f>
        <v>0</v>
      </c>
      <c r="G26" s="615">
        <f>G18-G19</f>
        <v>0</v>
      </c>
    </row>
    <row r="27" spans="6:7" s="377" customFormat="1" ht="13.5" thickTop="1">
      <c r="F27" s="743"/>
      <c r="G27" s="743"/>
    </row>
    <row r="28" spans="6:7" s="377" customFormat="1" ht="12.75">
      <c r="F28" s="743"/>
      <c r="G28" s="743"/>
    </row>
    <row r="29" spans="6:7" s="377" customFormat="1" ht="12.75">
      <c r="F29" s="743"/>
      <c r="G29" s="743"/>
    </row>
    <row r="30" spans="6:7" s="377" customFormat="1" ht="12.75">
      <c r="F30" s="743"/>
      <c r="G30" s="743"/>
    </row>
    <row r="31" spans="6:7" s="377" customFormat="1" ht="12.75">
      <c r="F31" s="743"/>
      <c r="G31" s="743"/>
    </row>
    <row r="32" spans="6:7" s="377" customFormat="1" ht="12.75">
      <c r="F32" s="743"/>
      <c r="G32" s="743"/>
    </row>
    <row r="33" spans="6:7" s="377" customFormat="1" ht="12.75">
      <c r="F33" s="743"/>
      <c r="G33" s="743"/>
    </row>
    <row r="34" spans="6:7" s="377" customFormat="1" ht="12.75">
      <c r="F34" s="743"/>
      <c r="G34" s="743"/>
    </row>
    <row r="35" spans="6:7" s="377" customFormat="1" ht="12.75">
      <c r="F35" s="743"/>
      <c r="G35" s="743"/>
    </row>
    <row r="36" spans="6:7" s="377" customFormat="1" ht="12.75">
      <c r="F36" s="743"/>
      <c r="G36" s="743"/>
    </row>
    <row r="37" spans="6:7" s="377" customFormat="1" ht="12.75">
      <c r="F37" s="743"/>
      <c r="G37" s="743"/>
    </row>
    <row r="38" spans="6:7" s="377" customFormat="1" ht="12.75">
      <c r="F38" s="743"/>
      <c r="G38" s="743"/>
    </row>
    <row r="39" spans="6:7" s="377" customFormat="1" ht="12.75">
      <c r="F39" s="743"/>
      <c r="G39" s="743"/>
    </row>
    <row r="40" spans="6:7" s="377" customFormat="1" ht="12.75">
      <c r="F40" s="743"/>
      <c r="G40" s="743"/>
    </row>
    <row r="41" spans="6:7" s="377" customFormat="1" ht="12.75">
      <c r="F41" s="743"/>
      <c r="G41" s="743"/>
    </row>
    <row r="42" spans="6:7" s="377" customFormat="1" ht="12.75">
      <c r="F42" s="743"/>
      <c r="G42" s="743"/>
    </row>
    <row r="43" spans="6:7" s="377" customFormat="1" ht="12.75">
      <c r="F43" s="743"/>
      <c r="G43" s="743"/>
    </row>
    <row r="44" spans="6:7" s="377" customFormat="1" ht="12.75">
      <c r="F44" s="743"/>
      <c r="G44" s="743"/>
    </row>
    <row r="45" spans="6:7" s="377" customFormat="1" ht="12.75">
      <c r="F45" s="743"/>
      <c r="G45" s="743"/>
    </row>
    <row r="46" spans="6:7" s="377" customFormat="1" ht="12.75">
      <c r="F46" s="743"/>
      <c r="G46" s="743"/>
    </row>
    <row r="47" spans="6:7" s="377" customFormat="1" ht="12.75">
      <c r="F47" s="743"/>
      <c r="G47" s="743"/>
    </row>
    <row r="48" spans="6:7" s="377" customFormat="1" ht="12.75">
      <c r="F48" s="743"/>
      <c r="G48" s="743"/>
    </row>
    <row r="49" spans="6:7" s="377" customFormat="1" ht="12.75">
      <c r="F49" s="743"/>
      <c r="G49" s="743"/>
    </row>
    <row r="50" spans="6:7" s="377" customFormat="1" ht="12.75">
      <c r="F50" s="743"/>
      <c r="G50" s="743"/>
    </row>
    <row r="51" s="377" customFormat="1" ht="12.75"/>
    <row r="52" s="377" customFormat="1" ht="12.75"/>
    <row r="53" s="377" customFormat="1" ht="12.75"/>
    <row r="54" s="377" customFormat="1" ht="12.75"/>
    <row r="55" s="377" customFormat="1" ht="12.75"/>
    <row r="56" s="377" customFormat="1" ht="12.75"/>
    <row r="57" s="377" customFormat="1" ht="12.75"/>
    <row r="58" s="377" customFormat="1" ht="12.75"/>
    <row r="59" s="377" customFormat="1" ht="12.75"/>
    <row r="60" s="377" customFormat="1" ht="12.75"/>
    <row r="61" s="377" customFormat="1" ht="12.75"/>
    <row r="62" s="377" customFormat="1" ht="12.75"/>
    <row r="63" s="377" customFormat="1" ht="12.75"/>
    <row r="64" s="377" customFormat="1" ht="12.75"/>
    <row r="65" s="377" customFormat="1" ht="12.75"/>
    <row r="66" s="377" customFormat="1" ht="12.75"/>
    <row r="67" s="377" customFormat="1" ht="12.75"/>
    <row r="68" s="377" customFormat="1" ht="12.75"/>
    <row r="69" s="377" customFormat="1" ht="12.75"/>
    <row r="70" s="377" customFormat="1" ht="12.75"/>
    <row r="71" s="377" customFormat="1" ht="12.75"/>
    <row r="72" s="377" customFormat="1" ht="12.75"/>
    <row r="73" s="377" customFormat="1" ht="12.75"/>
    <row r="74" s="377" customFormat="1" ht="12.75"/>
    <row r="75" s="377" customFormat="1" ht="12.75"/>
    <row r="76" s="377" customFormat="1" ht="12.75"/>
    <row r="77" s="377" customFormat="1" ht="12.75"/>
    <row r="78" s="377" customFormat="1" ht="12.75"/>
    <row r="79" s="377" customFormat="1" ht="12.75"/>
    <row r="80" s="377" customFormat="1" ht="12.75"/>
    <row r="81" s="377" customFormat="1" ht="12.75"/>
    <row r="82" s="377" customFormat="1" ht="12.75"/>
    <row r="83" s="377" customFormat="1" ht="12.75"/>
    <row r="84" s="377" customFormat="1" ht="12.75"/>
    <row r="85" s="377" customFormat="1" ht="12.75"/>
    <row r="86" s="377" customFormat="1" ht="12.75"/>
    <row r="87" s="377" customFormat="1" ht="12.75"/>
    <row r="88" s="377" customFormat="1" ht="12.75"/>
    <row r="89" s="377" customFormat="1" ht="12.75"/>
  </sheetData>
  <printOptions horizontalCentered="1"/>
  <pageMargins left="0" right="0" top="0.98425196850393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F73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4.125" style="375" customWidth="1"/>
    <col min="2" max="2" width="5.375" style="375" customWidth="1"/>
    <col min="3" max="3" width="6.625" style="375" customWidth="1"/>
    <col min="4" max="4" width="5.125" style="746" customWidth="1"/>
    <col min="5" max="5" width="36.00390625" style="377" customWidth="1"/>
    <col min="6" max="8" width="8.875" style="377" customWidth="1"/>
    <col min="9" max="9" width="8.875" style="375" customWidth="1"/>
    <col min="10" max="10" width="7.375" style="375" customWidth="1"/>
    <col min="11" max="12" width="8.875" style="375" customWidth="1"/>
    <col min="13" max="13" width="8.125" style="375" customWidth="1"/>
    <col min="14" max="15" width="8.875" style="375" customWidth="1"/>
    <col min="16" max="16384" width="9.125" style="375" customWidth="1"/>
  </cols>
  <sheetData>
    <row r="1" spans="10:15" ht="12" customHeight="1">
      <c r="J1" s="1"/>
      <c r="L1" s="1"/>
      <c r="M1" s="1" t="s">
        <v>346</v>
      </c>
      <c r="N1" s="1"/>
      <c r="O1" s="1"/>
    </row>
    <row r="2" spans="10:15" ht="12" customHeight="1">
      <c r="J2" s="31"/>
      <c r="L2" s="31"/>
      <c r="M2" s="662" t="s">
        <v>396</v>
      </c>
      <c r="N2" s="31"/>
      <c r="O2" s="31"/>
    </row>
    <row r="3" spans="10:15" ht="12" customHeight="1">
      <c r="J3" s="31"/>
      <c r="L3" s="31"/>
      <c r="M3" s="31" t="s">
        <v>20</v>
      </c>
      <c r="N3" s="31"/>
      <c r="O3" s="31"/>
    </row>
    <row r="4" spans="10:15" ht="12" customHeight="1">
      <c r="J4" s="31"/>
      <c r="L4" s="31"/>
      <c r="M4" s="31" t="s">
        <v>321</v>
      </c>
      <c r="N4" s="31"/>
      <c r="O4" s="31"/>
    </row>
    <row r="5" spans="1:15" ht="21" customHeight="1">
      <c r="A5" s="569" t="s">
        <v>347</v>
      </c>
      <c r="B5" s="569"/>
      <c r="C5" s="747"/>
      <c r="D5" s="748"/>
      <c r="E5" s="749"/>
      <c r="F5" s="749"/>
      <c r="G5" s="749"/>
      <c r="H5" s="749"/>
      <c r="I5" s="750"/>
      <c r="J5" s="750"/>
      <c r="K5" s="750"/>
      <c r="L5" s="750"/>
      <c r="M5" s="750"/>
      <c r="N5" s="750"/>
      <c r="O5" s="750"/>
    </row>
    <row r="6" spans="2:14" ht="13.5" thickBot="1">
      <c r="B6" s="751"/>
      <c r="M6" s="752"/>
      <c r="N6" s="752" t="s">
        <v>348</v>
      </c>
    </row>
    <row r="7" spans="1:15" ht="23.25" customHeight="1">
      <c r="A7" s="753" t="s">
        <v>103</v>
      </c>
      <c r="B7" s="755" t="s">
        <v>349</v>
      </c>
      <c r="C7" s="754" t="s">
        <v>350</v>
      </c>
      <c r="D7" s="755" t="s">
        <v>284</v>
      </c>
      <c r="E7" s="945" t="s">
        <v>351</v>
      </c>
      <c r="F7" s="947" t="s">
        <v>352</v>
      </c>
      <c r="G7" s="948"/>
      <c r="H7" s="948"/>
      <c r="I7" s="949"/>
      <c r="J7" s="949"/>
      <c r="K7" s="949"/>
      <c r="L7" s="948"/>
      <c r="M7" s="948"/>
      <c r="N7" s="950"/>
      <c r="O7" s="756"/>
    </row>
    <row r="8" spans="1:15" ht="15" customHeight="1">
      <c r="A8" s="757"/>
      <c r="B8" s="758"/>
      <c r="C8" s="758"/>
      <c r="D8" s="758"/>
      <c r="E8" s="946"/>
      <c r="F8" s="759">
        <v>2009</v>
      </c>
      <c r="G8" s="760"/>
      <c r="H8" s="761"/>
      <c r="I8" s="760">
        <v>2010</v>
      </c>
      <c r="J8" s="760"/>
      <c r="K8" s="761"/>
      <c r="L8" s="862">
        <v>2011</v>
      </c>
      <c r="M8" s="863"/>
      <c r="N8" s="864"/>
      <c r="O8" s="762">
        <v>2012</v>
      </c>
    </row>
    <row r="9" spans="1:15" ht="29.25" customHeight="1">
      <c r="A9" s="763"/>
      <c r="B9" s="764"/>
      <c r="C9" s="764"/>
      <c r="D9" s="764"/>
      <c r="E9" s="940"/>
      <c r="F9" s="765" t="s">
        <v>110</v>
      </c>
      <c r="G9" s="766" t="s">
        <v>108</v>
      </c>
      <c r="H9" s="767" t="s">
        <v>111</v>
      </c>
      <c r="I9" s="768" t="s">
        <v>353</v>
      </c>
      <c r="J9" s="766" t="s">
        <v>108</v>
      </c>
      <c r="K9" s="767" t="s">
        <v>111</v>
      </c>
      <c r="L9" s="865" t="s">
        <v>353</v>
      </c>
      <c r="M9" s="765" t="s">
        <v>108</v>
      </c>
      <c r="N9" s="767" t="s">
        <v>111</v>
      </c>
      <c r="O9" s="769" t="s">
        <v>110</v>
      </c>
    </row>
    <row r="10" spans="1:15" s="775" customFormat="1" ht="10.5" customHeight="1">
      <c r="A10" s="770">
        <v>1</v>
      </c>
      <c r="B10" s="772">
        <v>2</v>
      </c>
      <c r="C10" s="772">
        <v>3</v>
      </c>
      <c r="D10" s="772">
        <v>4</v>
      </c>
      <c r="E10" s="771">
        <v>5</v>
      </c>
      <c r="F10" s="772">
        <v>6</v>
      </c>
      <c r="G10" s="772">
        <v>7</v>
      </c>
      <c r="H10" s="773">
        <v>8</v>
      </c>
      <c r="I10" s="771">
        <v>9</v>
      </c>
      <c r="J10" s="772">
        <v>10</v>
      </c>
      <c r="K10" s="773">
        <v>11</v>
      </c>
      <c r="L10" s="866">
        <v>12</v>
      </c>
      <c r="M10" s="772">
        <v>13</v>
      </c>
      <c r="N10" s="773">
        <v>14</v>
      </c>
      <c r="O10" s="774">
        <v>15</v>
      </c>
    </row>
    <row r="11" spans="1:15" s="872" customFormat="1" ht="15" customHeight="1">
      <c r="A11" s="821">
        <v>2</v>
      </c>
      <c r="B11" s="822">
        <v>600</v>
      </c>
      <c r="C11" s="822">
        <v>60015</v>
      </c>
      <c r="D11" s="823">
        <v>6050</v>
      </c>
      <c r="E11" s="867" t="s">
        <v>259</v>
      </c>
      <c r="F11" s="868">
        <v>300</v>
      </c>
      <c r="G11" s="868">
        <v>-100</v>
      </c>
      <c r="H11" s="777">
        <f aca="true" t="shared" si="0" ref="H11:H41">SUM(F11:G11)</f>
        <v>200</v>
      </c>
      <c r="I11" s="869"/>
      <c r="J11" s="868"/>
      <c r="K11" s="777"/>
      <c r="L11" s="870"/>
      <c r="M11" s="868"/>
      <c r="N11" s="777"/>
      <c r="O11" s="871"/>
    </row>
    <row r="12" spans="1:15" s="872" customFormat="1" ht="15" customHeight="1">
      <c r="A12" s="821">
        <v>3</v>
      </c>
      <c r="B12" s="822">
        <v>600</v>
      </c>
      <c r="C12" s="822">
        <v>60015</v>
      </c>
      <c r="D12" s="823">
        <v>6050</v>
      </c>
      <c r="E12" s="867" t="s">
        <v>260</v>
      </c>
      <c r="F12" s="868">
        <v>50</v>
      </c>
      <c r="G12" s="868">
        <v>-7</v>
      </c>
      <c r="H12" s="777">
        <f t="shared" si="0"/>
        <v>43</v>
      </c>
      <c r="I12" s="869">
        <v>500</v>
      </c>
      <c r="J12" s="868"/>
      <c r="K12" s="777">
        <f>I12+J12</f>
        <v>500</v>
      </c>
      <c r="L12" s="870">
        <v>500</v>
      </c>
      <c r="M12" s="868"/>
      <c r="N12" s="777">
        <f>L12+M12</f>
        <v>500</v>
      </c>
      <c r="O12" s="871"/>
    </row>
    <row r="13" spans="1:15" s="872" customFormat="1" ht="15" customHeight="1">
      <c r="A13" s="821">
        <v>4</v>
      </c>
      <c r="B13" s="822">
        <v>600</v>
      </c>
      <c r="C13" s="822">
        <v>60015</v>
      </c>
      <c r="D13" s="822">
        <v>6050</v>
      </c>
      <c r="E13" s="867" t="s">
        <v>261</v>
      </c>
      <c r="F13" s="868">
        <v>3900</v>
      </c>
      <c r="G13" s="868">
        <v>-300</v>
      </c>
      <c r="H13" s="777">
        <f t="shared" si="0"/>
        <v>3600</v>
      </c>
      <c r="I13" s="869"/>
      <c r="J13" s="868"/>
      <c r="K13" s="777"/>
      <c r="L13" s="870"/>
      <c r="M13" s="868"/>
      <c r="N13" s="777"/>
      <c r="O13" s="871"/>
    </row>
    <row r="14" spans="1:15" s="872" customFormat="1" ht="15" customHeight="1">
      <c r="A14" s="821">
        <v>6</v>
      </c>
      <c r="B14" s="822">
        <v>600</v>
      </c>
      <c r="C14" s="822">
        <v>60015</v>
      </c>
      <c r="D14" s="823">
        <v>6050</v>
      </c>
      <c r="E14" s="867" t="s">
        <v>262</v>
      </c>
      <c r="F14" s="868">
        <v>300</v>
      </c>
      <c r="G14" s="868">
        <v>-280</v>
      </c>
      <c r="H14" s="777">
        <f t="shared" si="0"/>
        <v>20</v>
      </c>
      <c r="I14" s="869">
        <v>1000</v>
      </c>
      <c r="J14" s="868"/>
      <c r="K14" s="777">
        <f>I14+J14</f>
        <v>1000</v>
      </c>
      <c r="L14" s="870">
        <v>3000</v>
      </c>
      <c r="M14" s="868"/>
      <c r="N14" s="777">
        <f>L14+M14</f>
        <v>3000</v>
      </c>
      <c r="O14" s="871"/>
    </row>
    <row r="15" spans="1:15" s="872" customFormat="1" ht="15" customHeight="1">
      <c r="A15" s="821">
        <v>7</v>
      </c>
      <c r="B15" s="822">
        <v>600</v>
      </c>
      <c r="C15" s="822">
        <v>60015</v>
      </c>
      <c r="D15" s="823">
        <v>6050</v>
      </c>
      <c r="E15" s="867" t="s">
        <v>263</v>
      </c>
      <c r="F15" s="868">
        <v>70</v>
      </c>
      <c r="G15" s="868">
        <v>-9</v>
      </c>
      <c r="H15" s="777">
        <f t="shared" si="0"/>
        <v>61</v>
      </c>
      <c r="I15" s="869">
        <v>100</v>
      </c>
      <c r="J15" s="868"/>
      <c r="K15" s="777">
        <f>I15+J15</f>
        <v>100</v>
      </c>
      <c r="L15" s="870">
        <v>1000</v>
      </c>
      <c r="M15" s="868"/>
      <c r="N15" s="777">
        <f>L15+M15</f>
        <v>1000</v>
      </c>
      <c r="O15" s="871"/>
    </row>
    <row r="16" spans="1:15" s="872" customFormat="1" ht="28.5" customHeight="1">
      <c r="A16" s="821">
        <v>10</v>
      </c>
      <c r="B16" s="822">
        <v>600</v>
      </c>
      <c r="C16" s="822">
        <v>60016</v>
      </c>
      <c r="D16" s="823">
        <v>6050</v>
      </c>
      <c r="E16" s="873" t="s">
        <v>306</v>
      </c>
      <c r="F16" s="868">
        <v>1000</v>
      </c>
      <c r="G16" s="868">
        <v>200</v>
      </c>
      <c r="H16" s="777">
        <f t="shared" si="0"/>
        <v>1200</v>
      </c>
      <c r="I16" s="869">
        <v>1500</v>
      </c>
      <c r="J16" s="868"/>
      <c r="K16" s="777">
        <f>I16+J16</f>
        <v>1500</v>
      </c>
      <c r="L16" s="870">
        <v>1000</v>
      </c>
      <c r="M16" s="868"/>
      <c r="N16" s="777">
        <f>L16+M16</f>
        <v>1000</v>
      </c>
      <c r="O16" s="871"/>
    </row>
    <row r="17" spans="1:15" s="872" customFormat="1" ht="15" customHeight="1">
      <c r="A17" s="874">
        <v>11</v>
      </c>
      <c r="B17" s="875">
        <v>600</v>
      </c>
      <c r="C17" s="876">
        <v>60016</v>
      </c>
      <c r="D17" s="877">
        <v>6050</v>
      </c>
      <c r="E17" s="878" t="s">
        <v>250</v>
      </c>
      <c r="F17" s="868">
        <v>1300</v>
      </c>
      <c r="G17" s="868">
        <v>-100</v>
      </c>
      <c r="H17" s="777">
        <f t="shared" si="0"/>
        <v>1200</v>
      </c>
      <c r="I17" s="869"/>
      <c r="J17" s="868"/>
      <c r="K17" s="777"/>
      <c r="L17" s="870"/>
      <c r="M17" s="868"/>
      <c r="N17" s="777"/>
      <c r="O17" s="871"/>
    </row>
    <row r="18" spans="1:15" s="872" customFormat="1" ht="14.25" customHeight="1">
      <c r="A18" s="821">
        <v>13</v>
      </c>
      <c r="B18" s="822">
        <v>600</v>
      </c>
      <c r="C18" s="822">
        <v>60016</v>
      </c>
      <c r="D18" s="823">
        <v>6050</v>
      </c>
      <c r="E18" s="873" t="s">
        <v>67</v>
      </c>
      <c r="F18" s="868">
        <v>100</v>
      </c>
      <c r="G18" s="868">
        <v>10</v>
      </c>
      <c r="H18" s="777">
        <f t="shared" si="0"/>
        <v>110</v>
      </c>
      <c r="I18" s="869"/>
      <c r="J18" s="868"/>
      <c r="K18" s="777"/>
      <c r="L18" s="870"/>
      <c r="M18" s="868"/>
      <c r="N18" s="777"/>
      <c r="O18" s="871"/>
    </row>
    <row r="19" spans="1:15" s="872" customFormat="1" ht="15" customHeight="1">
      <c r="A19" s="821">
        <v>14</v>
      </c>
      <c r="B19" s="822">
        <v>600</v>
      </c>
      <c r="C19" s="822">
        <v>60016</v>
      </c>
      <c r="D19" s="823">
        <v>6050</v>
      </c>
      <c r="E19" s="873" t="s">
        <v>66</v>
      </c>
      <c r="F19" s="868">
        <v>1700</v>
      </c>
      <c r="G19" s="868">
        <v>-80</v>
      </c>
      <c r="H19" s="777">
        <f t="shared" si="0"/>
        <v>1620</v>
      </c>
      <c r="I19" s="869"/>
      <c r="J19" s="868"/>
      <c r="K19" s="777"/>
      <c r="L19" s="870"/>
      <c r="M19" s="868"/>
      <c r="N19" s="777"/>
      <c r="O19" s="871"/>
    </row>
    <row r="20" spans="1:15" s="872" customFormat="1" ht="27.75" customHeight="1">
      <c r="A20" s="821">
        <v>20</v>
      </c>
      <c r="B20" s="822">
        <v>600</v>
      </c>
      <c r="C20" s="822">
        <v>60017</v>
      </c>
      <c r="D20" s="823">
        <v>6050</v>
      </c>
      <c r="E20" s="879" t="s">
        <v>68</v>
      </c>
      <c r="F20" s="868">
        <v>720</v>
      </c>
      <c r="G20" s="868">
        <v>-100</v>
      </c>
      <c r="H20" s="880">
        <f t="shared" si="0"/>
        <v>620</v>
      </c>
      <c r="I20" s="869"/>
      <c r="J20" s="868"/>
      <c r="K20" s="777"/>
      <c r="L20" s="870"/>
      <c r="M20" s="868"/>
      <c r="N20" s="777"/>
      <c r="O20" s="871"/>
    </row>
    <row r="21" spans="1:15" s="791" customFormat="1" ht="17.25" customHeight="1">
      <c r="A21" s="821">
        <v>23</v>
      </c>
      <c r="B21" s="822">
        <v>600</v>
      </c>
      <c r="C21" s="822">
        <v>60053</v>
      </c>
      <c r="D21" s="823">
        <v>6050</v>
      </c>
      <c r="E21" s="873" t="s">
        <v>361</v>
      </c>
      <c r="F21" s="792">
        <v>990</v>
      </c>
      <c r="G21" s="792"/>
      <c r="H21" s="880">
        <f t="shared" si="0"/>
        <v>990</v>
      </c>
      <c r="I21" s="784">
        <v>700</v>
      </c>
      <c r="J21" s="783"/>
      <c r="K21" s="777">
        <f aca="true" t="shared" si="1" ref="K21:K29">I21+J21</f>
        <v>700</v>
      </c>
      <c r="L21" s="787">
        <v>1200</v>
      </c>
      <c r="M21" s="783"/>
      <c r="N21" s="777">
        <f aca="true" t="shared" si="2" ref="N21:N29">L21+M21</f>
        <v>1200</v>
      </c>
      <c r="O21" s="789">
        <v>400</v>
      </c>
    </row>
    <row r="22" spans="1:15" s="786" customFormat="1" ht="14.25" customHeight="1">
      <c r="A22" s="821">
        <v>24</v>
      </c>
      <c r="B22" s="822">
        <v>700</v>
      </c>
      <c r="C22" s="822">
        <v>70095</v>
      </c>
      <c r="D22" s="822">
        <v>6050</v>
      </c>
      <c r="E22" s="881" t="s">
        <v>355</v>
      </c>
      <c r="F22" s="826">
        <v>6650</v>
      </c>
      <c r="G22" s="826">
        <v>-300</v>
      </c>
      <c r="H22" s="788">
        <f t="shared" si="0"/>
        <v>6350</v>
      </c>
      <c r="I22" s="827">
        <v>4500</v>
      </c>
      <c r="J22" s="826">
        <v>50</v>
      </c>
      <c r="K22" s="788">
        <f t="shared" si="1"/>
        <v>4550</v>
      </c>
      <c r="L22" s="882">
        <v>5200</v>
      </c>
      <c r="M22" s="826"/>
      <c r="N22" s="788">
        <f t="shared" si="2"/>
        <v>5200</v>
      </c>
      <c r="O22" s="828"/>
    </row>
    <row r="23" spans="1:15" s="786" customFormat="1" ht="17.25" customHeight="1">
      <c r="A23" s="821">
        <v>25</v>
      </c>
      <c r="B23" s="822">
        <v>710</v>
      </c>
      <c r="C23" s="822">
        <v>71035</v>
      </c>
      <c r="D23" s="822">
        <v>6050</v>
      </c>
      <c r="E23" s="883" t="s">
        <v>356</v>
      </c>
      <c r="F23" s="783">
        <v>500</v>
      </c>
      <c r="G23" s="783">
        <v>-140</v>
      </c>
      <c r="H23" s="777">
        <f t="shared" si="0"/>
        <v>360</v>
      </c>
      <c r="I23" s="784">
        <v>800</v>
      </c>
      <c r="J23" s="783"/>
      <c r="K23" s="777">
        <f t="shared" si="1"/>
        <v>800</v>
      </c>
      <c r="L23" s="787">
        <v>800</v>
      </c>
      <c r="M23" s="783"/>
      <c r="N23" s="777">
        <f t="shared" si="2"/>
        <v>800</v>
      </c>
      <c r="O23" s="785"/>
    </row>
    <row r="24" spans="1:15" s="791" customFormat="1" ht="17.25" customHeight="1">
      <c r="A24" s="821">
        <v>31</v>
      </c>
      <c r="B24" s="822">
        <v>900</v>
      </c>
      <c r="C24" s="822">
        <v>90095</v>
      </c>
      <c r="D24" s="822">
        <v>6050</v>
      </c>
      <c r="E24" s="883" t="s">
        <v>258</v>
      </c>
      <c r="F24" s="797">
        <v>1453.9</v>
      </c>
      <c r="G24" s="792">
        <v>-100</v>
      </c>
      <c r="H24" s="880">
        <f t="shared" si="0"/>
        <v>1353.9</v>
      </c>
      <c r="I24" s="784"/>
      <c r="J24" s="783"/>
      <c r="K24" s="777"/>
      <c r="L24" s="787"/>
      <c r="M24" s="783"/>
      <c r="N24" s="777"/>
      <c r="O24" s="789"/>
    </row>
    <row r="25" spans="1:15" s="791" customFormat="1" ht="17.25" customHeight="1">
      <c r="A25" s="821">
        <v>33</v>
      </c>
      <c r="B25" s="909">
        <v>900</v>
      </c>
      <c r="C25" s="822">
        <v>90095</v>
      </c>
      <c r="D25" s="822">
        <v>6050</v>
      </c>
      <c r="E25" s="910" t="s">
        <v>381</v>
      </c>
      <c r="F25" s="797">
        <v>637</v>
      </c>
      <c r="G25" s="792">
        <v>-500</v>
      </c>
      <c r="H25" s="880">
        <f t="shared" si="0"/>
        <v>137</v>
      </c>
      <c r="I25" s="784">
        <v>300</v>
      </c>
      <c r="J25" s="783"/>
      <c r="K25" s="777">
        <f t="shared" si="1"/>
        <v>300</v>
      </c>
      <c r="L25" s="787">
        <v>300</v>
      </c>
      <c r="M25" s="783"/>
      <c r="N25" s="777">
        <f>L25+M25</f>
        <v>300</v>
      </c>
      <c r="O25" s="789"/>
    </row>
    <row r="26" spans="1:15" s="791" customFormat="1" ht="17.25" customHeight="1">
      <c r="A26" s="821">
        <v>35</v>
      </c>
      <c r="B26" s="920">
        <v>921</v>
      </c>
      <c r="C26" s="824">
        <v>92106</v>
      </c>
      <c r="D26" s="921">
        <v>6050</v>
      </c>
      <c r="E26" s="922" t="s">
        <v>394</v>
      </c>
      <c r="F26" s="797">
        <v>1100</v>
      </c>
      <c r="G26" s="792"/>
      <c r="H26" s="880">
        <f t="shared" si="0"/>
        <v>1100</v>
      </c>
      <c r="I26" s="784">
        <v>500</v>
      </c>
      <c r="J26" s="783"/>
      <c r="K26" s="777">
        <f t="shared" si="1"/>
        <v>500</v>
      </c>
      <c r="L26" s="787">
        <v>0</v>
      </c>
      <c r="M26" s="783">
        <v>3300</v>
      </c>
      <c r="N26" s="777">
        <f>L26+M26</f>
        <v>3300</v>
      </c>
      <c r="O26" s="789"/>
    </row>
    <row r="27" spans="1:15" s="791" customFormat="1" ht="17.25" customHeight="1">
      <c r="A27" s="821">
        <v>47</v>
      </c>
      <c r="B27" s="822">
        <v>600</v>
      </c>
      <c r="C27" s="822">
        <v>60016</v>
      </c>
      <c r="D27" s="823">
        <v>6050</v>
      </c>
      <c r="E27" s="867" t="s">
        <v>251</v>
      </c>
      <c r="F27" s="797">
        <v>200</v>
      </c>
      <c r="G27" s="792">
        <v>-150</v>
      </c>
      <c r="H27" s="880">
        <f t="shared" si="0"/>
        <v>50</v>
      </c>
      <c r="I27" s="784">
        <v>2600</v>
      </c>
      <c r="J27" s="783"/>
      <c r="K27" s="777">
        <f t="shared" si="1"/>
        <v>2600</v>
      </c>
      <c r="L27" s="787"/>
      <c r="M27" s="783"/>
      <c r="N27" s="777"/>
      <c r="O27" s="789"/>
    </row>
    <row r="28" spans="1:15" s="746" customFormat="1" ht="27" customHeight="1">
      <c r="A28" s="821">
        <v>50</v>
      </c>
      <c r="B28" s="822">
        <v>600</v>
      </c>
      <c r="C28" s="822">
        <v>60016</v>
      </c>
      <c r="D28" s="823">
        <v>6050</v>
      </c>
      <c r="E28" s="873" t="s">
        <v>249</v>
      </c>
      <c r="F28" s="884">
        <v>100</v>
      </c>
      <c r="G28" s="884">
        <v>-90</v>
      </c>
      <c r="H28" s="777">
        <f t="shared" si="0"/>
        <v>10</v>
      </c>
      <c r="I28" s="885">
        <v>500</v>
      </c>
      <c r="J28" s="781"/>
      <c r="K28" s="777">
        <f t="shared" si="1"/>
        <v>500</v>
      </c>
      <c r="L28" s="886">
        <v>500</v>
      </c>
      <c r="M28" s="781"/>
      <c r="N28" s="777">
        <f>L28+M28</f>
        <v>500</v>
      </c>
      <c r="O28" s="782"/>
    </row>
    <row r="29" spans="1:15" s="775" customFormat="1" ht="15" customHeight="1">
      <c r="A29" s="821">
        <v>52</v>
      </c>
      <c r="B29" s="822">
        <v>600</v>
      </c>
      <c r="C29" s="822">
        <v>60016</v>
      </c>
      <c r="D29" s="823">
        <v>6050</v>
      </c>
      <c r="E29" s="883" t="s">
        <v>354</v>
      </c>
      <c r="F29" s="776">
        <v>347</v>
      </c>
      <c r="G29" s="776"/>
      <c r="H29" s="777">
        <f t="shared" si="0"/>
        <v>347</v>
      </c>
      <c r="I29" s="778">
        <v>300</v>
      </c>
      <c r="J29" s="779">
        <v>300</v>
      </c>
      <c r="K29" s="777">
        <f t="shared" si="1"/>
        <v>600</v>
      </c>
      <c r="L29" s="887">
        <v>300</v>
      </c>
      <c r="M29" s="779">
        <v>-150</v>
      </c>
      <c r="N29" s="777">
        <f t="shared" si="2"/>
        <v>150</v>
      </c>
      <c r="O29" s="780"/>
    </row>
    <row r="30" spans="1:15" s="786" customFormat="1" ht="17.25" customHeight="1">
      <c r="A30" s="821">
        <v>62</v>
      </c>
      <c r="B30" s="822">
        <v>801</v>
      </c>
      <c r="C30" s="822">
        <v>80120</v>
      </c>
      <c r="D30" s="822">
        <v>6050</v>
      </c>
      <c r="E30" s="873" t="s">
        <v>357</v>
      </c>
      <c r="F30" s="783">
        <v>1605</v>
      </c>
      <c r="G30" s="783">
        <v>-60</v>
      </c>
      <c r="H30" s="777">
        <f t="shared" si="0"/>
        <v>1545</v>
      </c>
      <c r="I30" s="784"/>
      <c r="J30" s="783"/>
      <c r="K30" s="777"/>
      <c r="L30" s="787"/>
      <c r="M30" s="783"/>
      <c r="N30" s="788"/>
      <c r="O30" s="785"/>
    </row>
    <row r="31" spans="1:15" s="786" customFormat="1" ht="17.25" customHeight="1">
      <c r="A31" s="821">
        <v>63</v>
      </c>
      <c r="B31" s="822">
        <v>801</v>
      </c>
      <c r="C31" s="822">
        <v>80120</v>
      </c>
      <c r="D31" s="822">
        <v>6050</v>
      </c>
      <c r="E31" s="883" t="s">
        <v>372</v>
      </c>
      <c r="F31" s="783">
        <v>131.9</v>
      </c>
      <c r="G31" s="783">
        <v>15</v>
      </c>
      <c r="H31" s="880">
        <f t="shared" si="0"/>
        <v>146.9</v>
      </c>
      <c r="I31" s="784"/>
      <c r="J31" s="783"/>
      <c r="K31" s="777"/>
      <c r="L31" s="787"/>
      <c r="M31" s="783"/>
      <c r="N31" s="788"/>
      <c r="O31" s="785"/>
    </row>
    <row r="32" spans="1:15" s="786" customFormat="1" ht="17.25" customHeight="1">
      <c r="A32" s="821">
        <v>82</v>
      </c>
      <c r="B32" s="822">
        <v>600</v>
      </c>
      <c r="C32" s="822">
        <v>60015</v>
      </c>
      <c r="D32" s="822">
        <v>6050</v>
      </c>
      <c r="E32" s="867" t="s">
        <v>373</v>
      </c>
      <c r="F32" s="783">
        <v>10000</v>
      </c>
      <c r="G32" s="783">
        <v>-1500</v>
      </c>
      <c r="H32" s="880">
        <f t="shared" si="0"/>
        <v>8500</v>
      </c>
      <c r="I32" s="784">
        <v>3271</v>
      </c>
      <c r="J32" s="783"/>
      <c r="K32" s="777">
        <f aca="true" t="shared" si="3" ref="K32:K41">I32+J32</f>
        <v>3271</v>
      </c>
      <c r="L32" s="787">
        <v>4000</v>
      </c>
      <c r="M32" s="783"/>
      <c r="N32" s="777">
        <f aca="true" t="shared" si="4" ref="N32:N40">L32+M32</f>
        <v>4000</v>
      </c>
      <c r="O32" s="785"/>
    </row>
    <row r="33" spans="1:15" s="791" customFormat="1" ht="27" customHeight="1">
      <c r="A33" s="821">
        <v>87</v>
      </c>
      <c r="B33" s="822">
        <v>754</v>
      </c>
      <c r="C33" s="822">
        <v>75495</v>
      </c>
      <c r="D33" s="823">
        <v>6050</v>
      </c>
      <c r="E33" s="873" t="s">
        <v>360</v>
      </c>
      <c r="F33" s="792">
        <v>100</v>
      </c>
      <c r="G33" s="792"/>
      <c r="H33" s="880">
        <f t="shared" si="0"/>
        <v>100</v>
      </c>
      <c r="I33" s="784">
        <v>1300</v>
      </c>
      <c r="J33" s="783"/>
      <c r="K33" s="777">
        <f t="shared" si="3"/>
        <v>1300</v>
      </c>
      <c r="L33" s="787">
        <v>1800</v>
      </c>
      <c r="M33" s="783"/>
      <c r="N33" s="777">
        <f t="shared" si="4"/>
        <v>1800</v>
      </c>
      <c r="O33" s="789">
        <v>460</v>
      </c>
    </row>
    <row r="34" spans="1:15" s="786" customFormat="1" ht="51.75" customHeight="1">
      <c r="A34" s="821">
        <v>93</v>
      </c>
      <c r="B34" s="822">
        <v>900</v>
      </c>
      <c r="C34" s="822">
        <v>90001</v>
      </c>
      <c r="D34" s="822">
        <v>6050</v>
      </c>
      <c r="E34" s="873" t="s">
        <v>362</v>
      </c>
      <c r="F34" s="783">
        <v>4500</v>
      </c>
      <c r="G34" s="783">
        <v>555</v>
      </c>
      <c r="H34" s="777">
        <f t="shared" si="0"/>
        <v>5055</v>
      </c>
      <c r="I34" s="784">
        <v>3000</v>
      </c>
      <c r="J34" s="783">
        <v>3000</v>
      </c>
      <c r="K34" s="777">
        <f t="shared" si="3"/>
        <v>6000</v>
      </c>
      <c r="L34" s="787">
        <v>6200</v>
      </c>
      <c r="M34" s="783"/>
      <c r="N34" s="777">
        <f t="shared" si="4"/>
        <v>6200</v>
      </c>
      <c r="O34" s="789"/>
    </row>
    <row r="35" spans="1:15" s="791" customFormat="1" ht="17.25" customHeight="1">
      <c r="A35" s="821">
        <v>95</v>
      </c>
      <c r="B35" s="822">
        <v>900</v>
      </c>
      <c r="C35" s="822">
        <v>90001</v>
      </c>
      <c r="D35" s="822">
        <v>6050</v>
      </c>
      <c r="E35" s="883" t="s">
        <v>255</v>
      </c>
      <c r="F35" s="776">
        <v>500</v>
      </c>
      <c r="G35" s="776">
        <v>-280</v>
      </c>
      <c r="H35" s="788">
        <f t="shared" si="0"/>
        <v>220</v>
      </c>
      <c r="I35" s="778">
        <v>2900</v>
      </c>
      <c r="J35" s="779">
        <v>280</v>
      </c>
      <c r="K35" s="788">
        <f t="shared" si="3"/>
        <v>3180</v>
      </c>
      <c r="L35" s="887">
        <v>3000</v>
      </c>
      <c r="M35" s="779"/>
      <c r="N35" s="788">
        <f t="shared" si="4"/>
        <v>3000</v>
      </c>
      <c r="O35" s="790"/>
    </row>
    <row r="36" spans="1:15" s="791" customFormat="1" ht="17.25" customHeight="1">
      <c r="A36" s="821">
        <v>96</v>
      </c>
      <c r="B36" s="822">
        <v>900</v>
      </c>
      <c r="C36" s="822">
        <v>90001</v>
      </c>
      <c r="D36" s="822">
        <v>6050</v>
      </c>
      <c r="E36" s="883" t="s">
        <v>256</v>
      </c>
      <c r="F36" s="792">
        <v>1060</v>
      </c>
      <c r="G36" s="792">
        <v>-730</v>
      </c>
      <c r="H36" s="777">
        <f t="shared" si="0"/>
        <v>330</v>
      </c>
      <c r="I36" s="784">
        <v>1070</v>
      </c>
      <c r="J36" s="783">
        <v>730</v>
      </c>
      <c r="K36" s="777">
        <f t="shared" si="3"/>
        <v>1800</v>
      </c>
      <c r="L36" s="787"/>
      <c r="M36" s="783"/>
      <c r="N36" s="788"/>
      <c r="O36" s="789"/>
    </row>
    <row r="37" spans="1:15" s="791" customFormat="1" ht="17.25" customHeight="1">
      <c r="A37" s="821">
        <v>99</v>
      </c>
      <c r="B37" s="822">
        <v>900</v>
      </c>
      <c r="C37" s="822">
        <v>90004</v>
      </c>
      <c r="D37" s="822">
        <v>6050</v>
      </c>
      <c r="E37" s="873" t="s">
        <v>374</v>
      </c>
      <c r="F37" s="797">
        <v>900</v>
      </c>
      <c r="G37" s="792">
        <v>-300</v>
      </c>
      <c r="H37" s="880">
        <f t="shared" si="0"/>
        <v>600</v>
      </c>
      <c r="I37" s="784">
        <v>1000</v>
      </c>
      <c r="J37" s="783"/>
      <c r="K37" s="777">
        <f t="shared" si="3"/>
        <v>1000</v>
      </c>
      <c r="L37" s="787">
        <v>1000</v>
      </c>
      <c r="M37" s="783"/>
      <c r="N37" s="777">
        <f t="shared" si="4"/>
        <v>1000</v>
      </c>
      <c r="O37" s="789"/>
    </row>
    <row r="38" spans="1:15" s="791" customFormat="1" ht="17.25" customHeight="1">
      <c r="A38" s="821">
        <v>101</v>
      </c>
      <c r="B38" s="822">
        <v>921</v>
      </c>
      <c r="C38" s="822">
        <v>92108</v>
      </c>
      <c r="D38" s="823">
        <v>6050</v>
      </c>
      <c r="E38" s="873" t="s">
        <v>359</v>
      </c>
      <c r="F38" s="797">
        <v>1000</v>
      </c>
      <c r="G38" s="792">
        <v>-400</v>
      </c>
      <c r="H38" s="880">
        <f t="shared" si="0"/>
        <v>600</v>
      </c>
      <c r="I38" s="784">
        <v>2000</v>
      </c>
      <c r="J38" s="783">
        <v>400</v>
      </c>
      <c r="K38" s="777">
        <f t="shared" si="3"/>
        <v>2400</v>
      </c>
      <c r="L38" s="787">
        <v>10000</v>
      </c>
      <c r="M38" s="783">
        <v>-3300</v>
      </c>
      <c r="N38" s="777">
        <f t="shared" si="4"/>
        <v>6700</v>
      </c>
      <c r="O38" s="789"/>
    </row>
    <row r="39" spans="1:15" s="791" customFormat="1" ht="17.25" customHeight="1">
      <c r="A39" s="901">
        <v>104</v>
      </c>
      <c r="B39" s="824">
        <v>900</v>
      </c>
      <c r="C39" s="824">
        <v>90001</v>
      </c>
      <c r="D39" s="824">
        <v>6050</v>
      </c>
      <c r="E39" s="888" t="s">
        <v>257</v>
      </c>
      <c r="F39" s="793">
        <v>500</v>
      </c>
      <c r="G39" s="776">
        <v>-320</v>
      </c>
      <c r="H39" s="889">
        <f t="shared" si="0"/>
        <v>180</v>
      </c>
      <c r="I39" s="890">
        <v>760</v>
      </c>
      <c r="J39" s="779">
        <v>320</v>
      </c>
      <c r="K39" s="794">
        <f t="shared" si="3"/>
        <v>1080</v>
      </c>
      <c r="L39" s="887">
        <v>2360</v>
      </c>
      <c r="M39" s="779"/>
      <c r="N39" s="795">
        <f t="shared" si="4"/>
        <v>2360</v>
      </c>
      <c r="O39" s="796"/>
    </row>
    <row r="40" spans="1:15" s="791" customFormat="1" ht="28.5" customHeight="1">
      <c r="A40" s="924">
        <v>105</v>
      </c>
      <c r="B40" s="925">
        <v>801</v>
      </c>
      <c r="C40" s="925">
        <v>80195</v>
      </c>
      <c r="D40" s="926">
        <v>6050</v>
      </c>
      <c r="E40" s="927" t="s">
        <v>399</v>
      </c>
      <c r="F40" s="797">
        <v>2170</v>
      </c>
      <c r="G40" s="792"/>
      <c r="H40" s="880">
        <f t="shared" si="0"/>
        <v>2170</v>
      </c>
      <c r="I40" s="784">
        <v>11415</v>
      </c>
      <c r="J40" s="783">
        <v>-2500</v>
      </c>
      <c r="K40" s="777">
        <f t="shared" si="3"/>
        <v>8915</v>
      </c>
      <c r="L40" s="787">
        <v>11415</v>
      </c>
      <c r="M40" s="783"/>
      <c r="N40" s="777">
        <f t="shared" si="4"/>
        <v>11415</v>
      </c>
      <c r="O40" s="789"/>
    </row>
    <row r="41" spans="1:15" s="791" customFormat="1" ht="40.5" customHeight="1">
      <c r="A41" s="821">
        <v>117</v>
      </c>
      <c r="B41" s="895">
        <v>600</v>
      </c>
      <c r="C41" s="822">
        <v>60015</v>
      </c>
      <c r="D41" s="822">
        <v>6050</v>
      </c>
      <c r="E41" s="923" t="s">
        <v>395</v>
      </c>
      <c r="F41" s="797">
        <v>10</v>
      </c>
      <c r="G41" s="792"/>
      <c r="H41" s="880">
        <f t="shared" si="0"/>
        <v>10</v>
      </c>
      <c r="I41" s="784">
        <v>0</v>
      </c>
      <c r="J41" s="783">
        <v>2500</v>
      </c>
      <c r="K41" s="777">
        <f t="shared" si="3"/>
        <v>2500</v>
      </c>
      <c r="L41" s="787"/>
      <c r="M41" s="783"/>
      <c r="N41" s="777"/>
      <c r="O41" s="789"/>
    </row>
    <row r="42" spans="1:15" s="786" customFormat="1" ht="15.75" customHeight="1">
      <c r="A42" s="821">
        <v>123</v>
      </c>
      <c r="B42" s="822">
        <v>801</v>
      </c>
      <c r="C42" s="822">
        <v>80195</v>
      </c>
      <c r="D42" s="822">
        <v>6050</v>
      </c>
      <c r="E42" s="873" t="s">
        <v>358</v>
      </c>
      <c r="F42" s="783">
        <v>380</v>
      </c>
      <c r="G42" s="783">
        <v>-15</v>
      </c>
      <c r="H42" s="777">
        <f>SUM(F42:G42)</f>
        <v>365</v>
      </c>
      <c r="I42" s="784"/>
      <c r="J42" s="783"/>
      <c r="K42" s="777"/>
      <c r="L42" s="787"/>
      <c r="M42" s="783"/>
      <c r="N42" s="777"/>
      <c r="O42" s="789"/>
    </row>
    <row r="43" spans="1:15" s="791" customFormat="1" ht="66.75" customHeight="1">
      <c r="A43" s="901">
        <v>124</v>
      </c>
      <c r="B43" s="822">
        <v>900</v>
      </c>
      <c r="C43" s="822">
        <v>90002</v>
      </c>
      <c r="D43" s="822">
        <v>6050</v>
      </c>
      <c r="E43" s="873" t="s">
        <v>385</v>
      </c>
      <c r="F43" s="792">
        <v>0</v>
      </c>
      <c r="G43" s="792">
        <v>500</v>
      </c>
      <c r="H43" s="880">
        <f>SUM(F43:G43)</f>
        <v>500</v>
      </c>
      <c r="I43" s="784">
        <v>0</v>
      </c>
      <c r="J43" s="783">
        <v>2000</v>
      </c>
      <c r="K43" s="777">
        <f>I43+J43</f>
        <v>2000</v>
      </c>
      <c r="L43" s="787">
        <v>0</v>
      </c>
      <c r="M43" s="783">
        <v>5000</v>
      </c>
      <c r="N43" s="777">
        <f>L43+M43</f>
        <v>5000</v>
      </c>
      <c r="O43" s="789"/>
    </row>
    <row r="44" spans="1:15" s="791" customFormat="1" ht="17.25" customHeight="1">
      <c r="A44" s="821">
        <v>125</v>
      </c>
      <c r="B44" s="822">
        <v>750</v>
      </c>
      <c r="C44" s="822">
        <v>75020</v>
      </c>
      <c r="D44" s="823">
        <v>6300</v>
      </c>
      <c r="E44" s="873" t="s">
        <v>375</v>
      </c>
      <c r="F44" s="897">
        <v>0</v>
      </c>
      <c r="G44" s="898">
        <v>176.6</v>
      </c>
      <c r="H44" s="899">
        <f>SUM(F44:G44)</f>
        <v>176.6</v>
      </c>
      <c r="I44" s="827"/>
      <c r="J44" s="826"/>
      <c r="K44" s="777"/>
      <c r="L44" s="882"/>
      <c r="M44" s="826"/>
      <c r="N44" s="777"/>
      <c r="O44" s="790"/>
    </row>
    <row r="45" spans="1:15" s="791" customFormat="1" ht="30" customHeight="1" thickBot="1">
      <c r="A45" s="821">
        <v>126</v>
      </c>
      <c r="B45" s="895">
        <v>900</v>
      </c>
      <c r="C45" s="822">
        <v>90095</v>
      </c>
      <c r="D45" s="822">
        <v>6050</v>
      </c>
      <c r="E45" s="896" t="s">
        <v>376</v>
      </c>
      <c r="F45" s="793"/>
      <c r="G45" s="776"/>
      <c r="H45" s="894"/>
      <c r="I45" s="900">
        <v>600</v>
      </c>
      <c r="J45" s="779"/>
      <c r="K45" s="777">
        <f>I45+J45</f>
        <v>600</v>
      </c>
      <c r="L45" s="887">
        <v>550</v>
      </c>
      <c r="M45" s="779"/>
      <c r="N45" s="777">
        <f>L45+M45</f>
        <v>550</v>
      </c>
      <c r="O45" s="796">
        <v>550</v>
      </c>
    </row>
    <row r="46" spans="1:25" s="805" customFormat="1" ht="21.75" customHeight="1" thickBot="1" thickTop="1">
      <c r="A46" s="891"/>
      <c r="B46" s="892"/>
      <c r="C46" s="892"/>
      <c r="D46" s="893"/>
      <c r="E46" s="798" t="s">
        <v>295</v>
      </c>
      <c r="F46" s="799">
        <f>SUM(F11:F45)</f>
        <v>44274.8</v>
      </c>
      <c r="G46" s="800">
        <f aca="true" t="shared" si="5" ref="G46:O46">SUM(G11:G45)</f>
        <v>-4404.4</v>
      </c>
      <c r="H46" s="799">
        <f t="shared" si="5"/>
        <v>39870.4</v>
      </c>
      <c r="I46" s="801">
        <f t="shared" si="5"/>
        <v>40616</v>
      </c>
      <c r="J46" s="800">
        <f t="shared" si="5"/>
        <v>7080</v>
      </c>
      <c r="K46" s="799">
        <f t="shared" si="5"/>
        <v>47696</v>
      </c>
      <c r="L46" s="801">
        <f t="shared" si="5"/>
        <v>54125</v>
      </c>
      <c r="M46" s="800">
        <f t="shared" si="5"/>
        <v>4850</v>
      </c>
      <c r="N46" s="802">
        <f t="shared" si="5"/>
        <v>58975</v>
      </c>
      <c r="O46" s="803">
        <f t="shared" si="5"/>
        <v>1410</v>
      </c>
      <c r="P46" s="804"/>
      <c r="Q46" s="804"/>
      <c r="R46" s="804"/>
      <c r="S46" s="804"/>
      <c r="T46" s="804"/>
      <c r="U46" s="804"/>
      <c r="V46" s="804"/>
      <c r="W46" s="804"/>
      <c r="X46" s="804"/>
      <c r="Y46" s="804"/>
    </row>
    <row r="47" spans="4:52" s="806" customFormat="1" ht="13.5" thickTop="1">
      <c r="D47" s="807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</row>
    <row r="48" spans="2:16" ht="13.5">
      <c r="B48" s="808"/>
      <c r="C48" s="809"/>
      <c r="D48" s="809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1"/>
    </row>
    <row r="49" spans="2:16" ht="13.5">
      <c r="B49" s="808"/>
      <c r="D49" s="375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564"/>
    </row>
    <row r="50" spans="2:16" ht="12.75">
      <c r="B50" s="813"/>
      <c r="D50" s="814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564"/>
    </row>
    <row r="51" spans="4:18" ht="18">
      <c r="D51" s="807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P51" s="815"/>
      <c r="Q51" s="815"/>
      <c r="R51" s="815"/>
    </row>
    <row r="52" spans="4:52" s="815" customFormat="1" ht="18">
      <c r="D52" s="807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  <c r="AW52" s="618"/>
      <c r="AX52" s="618"/>
      <c r="AY52" s="618"/>
      <c r="AZ52" s="618"/>
    </row>
    <row r="53" s="618" customFormat="1" ht="12.75">
      <c r="D53" s="816"/>
    </row>
    <row r="54" s="618" customFormat="1" ht="12.75">
      <c r="D54" s="816"/>
    </row>
    <row r="55" spans="4:18" s="618" customFormat="1" ht="12.75">
      <c r="D55" s="80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</row>
    <row r="56" spans="4:52" s="618" customFormat="1" ht="12.75">
      <c r="D56" s="80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7"/>
      <c r="AL56" s="817"/>
      <c r="AM56" s="817"/>
      <c r="AN56" s="817"/>
      <c r="AO56" s="817"/>
      <c r="AP56" s="817"/>
      <c r="AQ56" s="817"/>
      <c r="AR56" s="817"/>
      <c r="AS56" s="817"/>
      <c r="AT56" s="817"/>
      <c r="AU56" s="817"/>
      <c r="AV56" s="817"/>
      <c r="AW56" s="817"/>
      <c r="AX56" s="817"/>
      <c r="AY56" s="817"/>
      <c r="AZ56" s="817"/>
    </row>
    <row r="57" spans="4:24" s="817" customFormat="1" ht="12.75">
      <c r="D57" s="807"/>
      <c r="E57" s="618"/>
      <c r="F57" s="618"/>
      <c r="G57" s="618"/>
      <c r="H57" s="618"/>
      <c r="P57" s="618"/>
      <c r="Q57" s="618"/>
      <c r="R57" s="618"/>
      <c r="S57" s="618"/>
      <c r="T57" s="618"/>
      <c r="U57" s="618"/>
      <c r="V57" s="618"/>
      <c r="W57" s="618"/>
      <c r="X57" s="618"/>
    </row>
    <row r="58" spans="4:58" s="817" customFormat="1" ht="12.75">
      <c r="D58" s="807"/>
      <c r="E58" s="618"/>
      <c r="F58" s="618"/>
      <c r="G58" s="618"/>
      <c r="H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  <c r="AW58" s="618"/>
      <c r="AX58" s="618"/>
      <c r="AY58" s="618"/>
      <c r="AZ58" s="618"/>
      <c r="BA58" s="618"/>
      <c r="BB58" s="618"/>
      <c r="BC58" s="618"/>
      <c r="BD58" s="618"/>
      <c r="BE58" s="618"/>
      <c r="BF58" s="618"/>
    </row>
    <row r="59" spans="4:15" s="618" customFormat="1" ht="12.75">
      <c r="D59" s="807"/>
      <c r="I59" s="817"/>
      <c r="J59" s="817"/>
      <c r="K59" s="817"/>
      <c r="L59" s="817"/>
      <c r="M59" s="817"/>
      <c r="N59" s="817"/>
      <c r="O59" s="817"/>
    </row>
    <row r="60" spans="4:15" s="618" customFormat="1" ht="12.75">
      <c r="D60" s="807"/>
      <c r="E60" s="818"/>
      <c r="F60" s="818"/>
      <c r="G60" s="818"/>
      <c r="H60" s="818"/>
      <c r="I60" s="819"/>
      <c r="J60" s="819"/>
      <c r="K60" s="819"/>
      <c r="L60" s="819"/>
      <c r="M60" s="819"/>
      <c r="N60" s="819"/>
      <c r="O60" s="819"/>
    </row>
    <row r="61" spans="4:15" s="618" customFormat="1" ht="12.75">
      <c r="D61" s="820"/>
      <c r="E61" s="818"/>
      <c r="F61" s="818"/>
      <c r="G61" s="818"/>
      <c r="H61" s="818"/>
      <c r="I61" s="819"/>
      <c r="J61" s="819"/>
      <c r="K61" s="819"/>
      <c r="L61" s="819"/>
      <c r="M61" s="819"/>
      <c r="N61" s="819"/>
      <c r="O61" s="819"/>
    </row>
    <row r="62" spans="4:15" s="618" customFormat="1" ht="12.75">
      <c r="D62" s="820"/>
      <c r="E62" s="818"/>
      <c r="F62" s="818"/>
      <c r="G62" s="818"/>
      <c r="H62" s="818"/>
      <c r="I62" s="819"/>
      <c r="J62" s="819"/>
      <c r="K62" s="819"/>
      <c r="L62" s="819"/>
      <c r="M62" s="819"/>
      <c r="N62" s="819"/>
      <c r="O62" s="819"/>
    </row>
    <row r="63" spans="4:24" s="618" customFormat="1" ht="12.75">
      <c r="D63" s="820"/>
      <c r="E63" s="818"/>
      <c r="F63" s="818"/>
      <c r="G63" s="818"/>
      <c r="H63" s="818"/>
      <c r="I63" s="819"/>
      <c r="J63" s="819"/>
      <c r="K63" s="819"/>
      <c r="L63" s="819"/>
      <c r="M63" s="819"/>
      <c r="N63" s="819"/>
      <c r="O63" s="819"/>
      <c r="P63" s="818"/>
      <c r="Q63" s="818"/>
      <c r="R63" s="818"/>
      <c r="S63" s="818"/>
      <c r="T63" s="818"/>
      <c r="U63" s="818"/>
      <c r="V63" s="818"/>
      <c r="W63" s="818"/>
      <c r="X63" s="818"/>
    </row>
    <row r="64" spans="4:58" s="618" customFormat="1" ht="12.75">
      <c r="D64" s="820"/>
      <c r="E64" s="818"/>
      <c r="F64" s="818"/>
      <c r="G64" s="818"/>
      <c r="H64" s="818"/>
      <c r="I64" s="819"/>
      <c r="J64" s="819"/>
      <c r="K64" s="819"/>
      <c r="L64" s="819"/>
      <c r="M64" s="819"/>
      <c r="N64" s="819"/>
      <c r="O64" s="819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8"/>
      <c r="AJ64" s="818"/>
      <c r="AK64" s="818"/>
      <c r="AL64" s="818"/>
      <c r="AM64" s="818"/>
      <c r="AN64" s="818"/>
      <c r="AO64" s="818"/>
      <c r="AP64" s="818"/>
      <c r="AQ64" s="818"/>
      <c r="AR64" s="818"/>
      <c r="AS64" s="818"/>
      <c r="AT64" s="818"/>
      <c r="AU64" s="818"/>
      <c r="AV64" s="818"/>
      <c r="AW64" s="818"/>
      <c r="AX64" s="818"/>
      <c r="AY64" s="818"/>
      <c r="AZ64" s="818"/>
      <c r="BA64" s="818"/>
      <c r="BB64" s="818"/>
      <c r="BC64" s="818"/>
      <c r="BD64" s="818"/>
      <c r="BE64" s="818"/>
      <c r="BF64" s="818"/>
    </row>
    <row r="65" spans="4:15" s="818" customFormat="1" ht="12.75">
      <c r="D65" s="820"/>
      <c r="I65" s="819"/>
      <c r="J65" s="819"/>
      <c r="K65" s="819"/>
      <c r="L65" s="819"/>
      <c r="M65" s="819"/>
      <c r="N65" s="819"/>
      <c r="O65" s="819"/>
    </row>
    <row r="66" spans="4:15" s="818" customFormat="1" ht="12.75">
      <c r="D66" s="820"/>
      <c r="I66" s="819"/>
      <c r="J66" s="819"/>
      <c r="K66" s="819"/>
      <c r="L66" s="819"/>
      <c r="M66" s="819"/>
      <c r="N66" s="819"/>
      <c r="O66" s="819"/>
    </row>
    <row r="67" spans="4:15" s="818" customFormat="1" ht="12.75">
      <c r="D67" s="820"/>
      <c r="I67" s="819"/>
      <c r="J67" s="819"/>
      <c r="K67" s="819"/>
      <c r="L67" s="819"/>
      <c r="M67" s="819"/>
      <c r="N67" s="819"/>
      <c r="O67" s="819"/>
    </row>
    <row r="68" spans="4:15" s="818" customFormat="1" ht="12.75">
      <c r="D68" s="820"/>
      <c r="I68" s="819"/>
      <c r="J68" s="819"/>
      <c r="K68" s="819"/>
      <c r="L68" s="819"/>
      <c r="M68" s="819"/>
      <c r="N68" s="819"/>
      <c r="O68" s="819"/>
    </row>
    <row r="69" spans="4:15" s="818" customFormat="1" ht="12.75">
      <c r="D69" s="820"/>
      <c r="E69" s="377"/>
      <c r="F69" s="377"/>
      <c r="G69" s="377"/>
      <c r="H69" s="377"/>
      <c r="I69" s="375"/>
      <c r="J69" s="375"/>
      <c r="K69" s="375"/>
      <c r="L69" s="375"/>
      <c r="M69" s="375"/>
      <c r="N69" s="375"/>
      <c r="O69" s="375"/>
    </row>
    <row r="70" spans="4:15" s="818" customFormat="1" ht="12.75">
      <c r="D70" s="746"/>
      <c r="E70" s="377"/>
      <c r="F70" s="377"/>
      <c r="G70" s="377"/>
      <c r="H70" s="377"/>
      <c r="I70" s="375"/>
      <c r="J70" s="375"/>
      <c r="K70" s="375"/>
      <c r="L70" s="375"/>
      <c r="M70" s="375"/>
      <c r="N70" s="375"/>
      <c r="O70" s="375"/>
    </row>
    <row r="71" spans="4:15" s="818" customFormat="1" ht="12.75">
      <c r="D71" s="746"/>
      <c r="E71" s="377"/>
      <c r="F71" s="377"/>
      <c r="G71" s="377"/>
      <c r="H71" s="377"/>
      <c r="I71" s="375"/>
      <c r="J71" s="375"/>
      <c r="K71" s="375"/>
      <c r="L71" s="375"/>
      <c r="M71" s="375"/>
      <c r="N71" s="375"/>
      <c r="O71" s="375"/>
    </row>
    <row r="72" spans="4:24" s="818" customFormat="1" ht="12.75">
      <c r="D72" s="746"/>
      <c r="E72" s="377"/>
      <c r="F72" s="377"/>
      <c r="G72" s="377"/>
      <c r="H72" s="377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</row>
    <row r="73" spans="4:58" s="818" customFormat="1" ht="12.75">
      <c r="D73" s="746"/>
      <c r="E73" s="377"/>
      <c r="F73" s="377"/>
      <c r="G73" s="377"/>
      <c r="H73" s="377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75"/>
      <c r="AN73" s="375"/>
      <c r="AO73" s="375"/>
      <c r="AP73" s="375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375"/>
      <c r="BC73" s="375"/>
      <c r="BD73" s="375"/>
      <c r="BE73" s="375"/>
      <c r="BF73" s="375"/>
    </row>
  </sheetData>
  <mergeCells count="3">
    <mergeCell ref="E7:E9"/>
    <mergeCell ref="F7:K7"/>
    <mergeCell ref="L7:N7"/>
  </mergeCells>
  <printOptions horizontalCentered="1"/>
  <pageMargins left="0" right="0" top="0.9055118110236221" bottom="0.3937007874015748" header="0.5118110236220472" footer="0.5118110236220472"/>
  <pageSetup firstPageNumber="19" useFirstPageNumber="1" horizontalDpi="300" verticalDpi="300" orientation="landscape" paperSize="9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2009-09-25T07:42:58Z</cp:lastPrinted>
  <dcterms:created xsi:type="dcterms:W3CDTF">2007-10-05T07:57:55Z</dcterms:created>
  <dcterms:modified xsi:type="dcterms:W3CDTF">2009-10-02T11:58:22Z</dcterms:modified>
  <cp:category/>
  <cp:version/>
  <cp:contentType/>
  <cp:contentStatus/>
</cp:coreProperties>
</file>