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nr 1" sheetId="1" r:id="rId1"/>
    <sheet name="nr 2" sheetId="2" r:id="rId2"/>
    <sheet name="nr 3" sheetId="3" r:id="rId3"/>
    <sheet name="nr 4" sheetId="4" r:id="rId4"/>
    <sheet name="nr 5" sheetId="5" r:id="rId5"/>
    <sheet name="nr 6" sheetId="6" r:id="rId6"/>
    <sheet name="nr 7" sheetId="7" r:id="rId7"/>
    <sheet name="nr 8" sheetId="8" r:id="rId8"/>
  </sheets>
  <definedNames>
    <definedName name="_xlnm.Print_Titles" localSheetId="0">'nr 1'!$8:$10</definedName>
    <definedName name="_xlnm.Print_Titles" localSheetId="1">'nr 2'!$8:$10</definedName>
    <definedName name="_xlnm.Print_Titles" localSheetId="4">'nr 5'!$12:$13</definedName>
    <definedName name="_xlnm.Print_Titles" localSheetId="6">'nr 7'!$12:$13</definedName>
    <definedName name="_xlnm.Print_Titles" localSheetId="7">'nr 8'!$7:$10</definedName>
  </definedNames>
  <calcPr fullCalcOnLoad="1"/>
</workbook>
</file>

<file path=xl/sharedStrings.xml><?xml version="1.0" encoding="utf-8"?>
<sst xmlns="http://schemas.openxmlformats.org/spreadsheetml/2006/main" count="776" uniqueCount="398">
  <si>
    <t>Załącznik nr 1 do Uchwały</t>
  </si>
  <si>
    <t>Rady Miejskiej w Koszalinie</t>
  </si>
  <si>
    <t>ZMIANY  PLANU  DOCHODÓW  I  WYDATKÓW  NA  ZADANIA  WŁASNE  GMINY                                      W  2009  ROKU</t>
  </si>
  <si>
    <t>w złotych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</si>
  <si>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</si>
  <si>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</si>
  <si>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</si>
  <si>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</si>
  <si>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</si>
  <si>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</si>
  <si>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</si>
  <si>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Zmniejszenia</t>
  </si>
  <si>
    <t xml:space="preserve">Zwiększenia </t>
  </si>
  <si>
    <t>Zwiększenia</t>
  </si>
  <si>
    <t>TRANSPORT I ŁĄCZNOŚĆ</t>
  </si>
  <si>
    <t>Zakup usług remontowych</t>
  </si>
  <si>
    <t>GKO</t>
  </si>
  <si>
    <t>Wydatki inwestycyjne jednostek budżetowych:</t>
  </si>
  <si>
    <t>Drogi wewnętrzne</t>
  </si>
  <si>
    <t>KS</t>
  </si>
  <si>
    <t>4300</t>
  </si>
  <si>
    <t>Zakup usług pozostałych</t>
  </si>
  <si>
    <t>0970</t>
  </si>
  <si>
    <t>Wpływy z różnych dochodów</t>
  </si>
  <si>
    <t>Pozostała działalność</t>
  </si>
  <si>
    <t>BRM</t>
  </si>
  <si>
    <t>Wydatki inwestycyjne jednostek budżetowych</t>
  </si>
  <si>
    <t>0830</t>
  </si>
  <si>
    <t>Wpływy z usług</t>
  </si>
  <si>
    <t>ADMINISTRACJA  PUBLICZNA</t>
  </si>
  <si>
    <t>Zakup materiałów i wyposażenia</t>
  </si>
  <si>
    <t>Wydatki na zakupy inwestycyjne jednostek budżetowych</t>
  </si>
  <si>
    <t xml:space="preserve">Zakup usług pozostałych  </t>
  </si>
  <si>
    <t>4260</t>
  </si>
  <si>
    <t>RÓŻNE ROZLICZENIA</t>
  </si>
  <si>
    <t>Różne rozliczenia finansowe</t>
  </si>
  <si>
    <t>0920</t>
  </si>
  <si>
    <t>Pozostałe odsetki</t>
  </si>
  <si>
    <t>OŚWIATA I WYCHOWANIE</t>
  </si>
  <si>
    <t>E</t>
  </si>
  <si>
    <t>4210</t>
  </si>
  <si>
    <t>854</t>
  </si>
  <si>
    <t>EDUKACYJNA OPIEKA WYCHOWAWCZA</t>
  </si>
  <si>
    <t xml:space="preserve">GOSPODARKA KOMUNALNA I OCHRONA ŚRODOWISKA </t>
  </si>
  <si>
    <t>Zakup energii</t>
  </si>
  <si>
    <t>90095</t>
  </si>
  <si>
    <t>KULTURA I OCHRONA DZIEDZICTWA NARODOWEGO</t>
  </si>
  <si>
    <t>KULTURA FIZYCZNA I SPORT</t>
  </si>
  <si>
    <t>OGÓŁEM</t>
  </si>
  <si>
    <t>per saldo</t>
  </si>
  <si>
    <t>ZMIANY  PLANU  DOCHODÓW  I  WYDATKÓW  NA  ZADANIA   WŁASNE  POWIATU                                          W  2009  ROKU</t>
  </si>
  <si>
    <t>4270</t>
  </si>
  <si>
    <t>85403</t>
  </si>
  <si>
    <t>4427</t>
  </si>
  <si>
    <t>Podróże służbowe zagraniczne</t>
  </si>
  <si>
    <t>4437</t>
  </si>
  <si>
    <t>2707</t>
  </si>
  <si>
    <t>zakup pomocy naukowych, dydaktycznych i książek</t>
  </si>
  <si>
    <t>80195</t>
  </si>
  <si>
    <t>Podróże służbowe krajowe</t>
  </si>
  <si>
    <t>Zakup pomocy naukowych, dydaktycznych i książek</t>
  </si>
  <si>
    <t>Obiekty sportowe</t>
  </si>
  <si>
    <t xml:space="preserve">Wynagrodzenia bezosobowe </t>
  </si>
  <si>
    <t>Różne opłaty i składki</t>
  </si>
  <si>
    <t>Dotacje rozwojowe oraz środki na finansowanie wspólnej polityki rolnej</t>
  </si>
  <si>
    <t>Szkoły podstawowe</t>
  </si>
  <si>
    <t>2540</t>
  </si>
  <si>
    <t>Dotacja podmiotowa z budżetu dla niepublicznej jednostki systemu oświaty</t>
  </si>
  <si>
    <t>Przedszkola</t>
  </si>
  <si>
    <t>Gimnazja</t>
  </si>
  <si>
    <t>Licea ogólnokształcące</t>
  </si>
  <si>
    <t>Szkoły zawodowe</t>
  </si>
  <si>
    <t>85419</t>
  </si>
  <si>
    <t>Ośrodki rewalidacyjno - wychowawcze</t>
  </si>
  <si>
    <t>758</t>
  </si>
  <si>
    <t>75814</t>
  </si>
  <si>
    <t>0750</t>
  </si>
  <si>
    <t>Dochody z najmu i dzierżawy składników majątkowych</t>
  </si>
  <si>
    <t>6050</t>
  </si>
  <si>
    <t>80130</t>
  </si>
  <si>
    <t>80134</t>
  </si>
  <si>
    <t>Szkoły zawodowe specjalne</t>
  </si>
  <si>
    <t>Specjalne ośrodki szkolno - wychowawcze</t>
  </si>
  <si>
    <t>0690</t>
  </si>
  <si>
    <t>Wpływy z różnych opłat</t>
  </si>
  <si>
    <t>85410</t>
  </si>
  <si>
    <t>Internaty i bursy szkolne</t>
  </si>
  <si>
    <t>Środki na dofinansowanie własnych zadań bieżących gmin pozyskane z innych źródeł</t>
  </si>
  <si>
    <t>4240</t>
  </si>
  <si>
    <t>Załącznik nr 2 do Uchwały</t>
  </si>
  <si>
    <t>Dotacje celowe z budżetu na finansowanie lub dofinansowanie kosztów realizacji inwestycji i zakupów inwestycyjnych zakładów budżetowych</t>
  </si>
  <si>
    <t>Załącznik nr 3 do Uchwały</t>
  </si>
  <si>
    <t xml:space="preserve">ŹRÓDŁA  POKRYCIA </t>
  </si>
  <si>
    <t>DEFICYTU   BUDŻETOWEGO</t>
  </si>
  <si>
    <t xml:space="preserve">MIASTA KOSZALINA                                                                                                                       </t>
  </si>
  <si>
    <t>NA  2009  ROK</t>
  </si>
  <si>
    <t>§</t>
  </si>
  <si>
    <t>WYSZCZEGÓLNIENIE</t>
  </si>
  <si>
    <t>PRZYCHODY</t>
  </si>
  <si>
    <t>ROZCHODY</t>
  </si>
  <si>
    <t>Przychody z zaciągniętych pożyczek i kredytów na rynku krajowym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</si>
  <si>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</si>
  <si>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</si>
  <si>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</si>
  <si>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</si>
  <si>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PKO B P S.A I Oddz. Centrum Koszalin</t>
  </si>
  <si>
    <t xml:space="preserve"> -  spłata kredytu - Gospodarczy Bank Wielkopolski S.A.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</si>
  <si>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</si>
  <si>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</si>
  <si>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</si>
  <si>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</si>
  <si>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>Dział
Rozdział
§</t>
  </si>
  <si>
    <t>Przewidywane wykonanie             2006 r.</t>
  </si>
  <si>
    <t xml:space="preserve">Plan                  </t>
  </si>
  <si>
    <t>Zmiany</t>
  </si>
  <si>
    <t>Plan po zmianach</t>
  </si>
  <si>
    <t>I</t>
  </si>
  <si>
    <t>Stan środków obrotowych na początek roku</t>
  </si>
  <si>
    <t>II</t>
  </si>
  <si>
    <t>0960</t>
  </si>
  <si>
    <t>Otrzymane spadki, zapisy i darowizny w postaci pieniężnej</t>
  </si>
  <si>
    <t>III</t>
  </si>
  <si>
    <t>PRZYCHODY OGÓŁEM</t>
  </si>
  <si>
    <t>IV</t>
  </si>
  <si>
    <t>WYDATKI OGÓŁEM</t>
  </si>
  <si>
    <t>V</t>
  </si>
  <si>
    <t xml:space="preserve">Stan środków obrotowych na koniec roku </t>
  </si>
  <si>
    <t>Załącznik nr 4 do Uchwały</t>
  </si>
  <si>
    <t>Zakup środków żywności</t>
  </si>
  <si>
    <t>Załącznik nr 5 do Uchwały</t>
  </si>
  <si>
    <t>Filharmonie, orkiestry, chóry i kapele</t>
  </si>
  <si>
    <t>INW</t>
  </si>
  <si>
    <t>Drogi publiczne w miastach na prawach powiatu</t>
  </si>
  <si>
    <t>Drogi publiczne gminne</t>
  </si>
  <si>
    <t>Przebudowa ul. Brzozowej</t>
  </si>
  <si>
    <t>ZMIANY LIMITÓW  WYDATKÓW  BUDŻETOWYCH  NA  WIELOLETNIE  PROGRAMY  INWESTYCYJNE W  LATACH  2009 - 2012</t>
  </si>
  <si>
    <t>w tys. zł</t>
  </si>
  <si>
    <t>Lp.</t>
  </si>
  <si>
    <t>Dział</t>
  </si>
  <si>
    <t>Rozdział</t>
  </si>
  <si>
    <t>Nazwa programu inwestycyjnego i zadania finansowanego z budżetu</t>
  </si>
  <si>
    <t>Wysokość wydatków w latach:</t>
  </si>
  <si>
    <t xml:space="preserve">Plan </t>
  </si>
  <si>
    <t>Plan pierwotny</t>
  </si>
  <si>
    <t>Przebudowa ul.Brzozowej</t>
  </si>
  <si>
    <t>Modernizacja szkół</t>
  </si>
  <si>
    <t>Filharmonia - sala koncertowa</t>
  </si>
  <si>
    <t>Modernizacja placówek oświatowo-wychowawczych</t>
  </si>
  <si>
    <t>z dnia 26 listopada 2009 roku</t>
  </si>
  <si>
    <t>z dnia 26 listopada  2009 roku</t>
  </si>
  <si>
    <t>POMOC SPOŁECZNA</t>
  </si>
  <si>
    <t>Placówki opiekuńczo wychowawcze</t>
  </si>
  <si>
    <t>85204</t>
  </si>
  <si>
    <t>Rodziny zastępcze</t>
  </si>
  <si>
    <t>2320</t>
  </si>
  <si>
    <t>Dotacje celowe przekazane dla powiatu na zadania bieżące realizowane na podstawie porozumień między j.s.t.</t>
  </si>
  <si>
    <t>80102</t>
  </si>
  <si>
    <t>Szkoły podstawowe specjalne</t>
  </si>
  <si>
    <t>4010</t>
  </si>
  <si>
    <t>Wynagrodzenia osobowe pracowników</t>
  </si>
  <si>
    <t>80105</t>
  </si>
  <si>
    <t>Przedszkola specjalne</t>
  </si>
  <si>
    <t>80111</t>
  </si>
  <si>
    <t>Gimnazja specjalne</t>
  </si>
  <si>
    <t>80123</t>
  </si>
  <si>
    <t>Licea profilowane</t>
  </si>
  <si>
    <t>85406</t>
  </si>
  <si>
    <t>Poradnie psychologiczno - pedagogicze, w tym poradnie specjalistyczne</t>
  </si>
  <si>
    <t>85407</t>
  </si>
  <si>
    <t>Placówki wychowania pozaszkolnego - Pałac Młodzieży</t>
  </si>
  <si>
    <t>2510</t>
  </si>
  <si>
    <t>Dotacja podmiotowa z budżetu do zakładu budżetowego</t>
  </si>
  <si>
    <t>Świetlice szkolne</t>
  </si>
  <si>
    <t>2570</t>
  </si>
  <si>
    <t>Dotacja podmiotowa z budżetu dla pozostałych jednostek sektora finansów publicznych</t>
  </si>
  <si>
    <t>85417</t>
  </si>
  <si>
    <t>Szkolne Schroniska Młodzieżowe</t>
  </si>
  <si>
    <t>GOSPODARKA MIESZKANIOWA</t>
  </si>
  <si>
    <t>Zakłady gospodarki mieszkaniowej</t>
  </si>
  <si>
    <t>DOCHODY OD OSÓB PRAWNYCH , OD OSÓB FIZYCZNYCH I OD INNYCH JEDNOSTEK NIE POSIADAJĄCYCH OSOBOWOŚCI PRAWNEJ ORAZ WYDATKI ZWIĄZANE Z ICH POBOREM</t>
  </si>
  <si>
    <t>75615</t>
  </si>
  <si>
    <t>Wpływy z podatku rolnego, podatku leśnego, podatku od czynności cywilnoprawnych, podatków i opłat lokalnych od osób prawnych  i innych jednostek organizacyjnych</t>
  </si>
  <si>
    <t>75647</t>
  </si>
  <si>
    <t>Pobór podatków, opłat i nieopodatkowanych należności budżetowych</t>
  </si>
  <si>
    <t>0430</t>
  </si>
  <si>
    <t>Wpływy z opłaty targowej</t>
  </si>
  <si>
    <t xml:space="preserve">Dokumentacje pod przyszłe inwestycje drogowe </t>
  </si>
  <si>
    <t>ul. Lutyków, ul. P.Skargi, ul. Łużycka, ul. Poprzeczna, ul. Obotrytów</t>
  </si>
  <si>
    <t>60004</t>
  </si>
  <si>
    <t>Lokalny transport zbiorowy</t>
  </si>
  <si>
    <t>90015</t>
  </si>
  <si>
    <t>Oświetlenie ulic, placów i dróg</t>
  </si>
  <si>
    <t>90004</t>
  </si>
  <si>
    <t>Utrzymanie zieleni w miastach i gminach</t>
  </si>
  <si>
    <t>ul. Kwiatkowskiego</t>
  </si>
  <si>
    <t>Remont skrzyżowania ulic Monte Cassino - Fałata</t>
  </si>
  <si>
    <t xml:space="preserve">Wydatki inwestycyjne jednostek budżetowych </t>
  </si>
  <si>
    <t>Remont obiektów mostowych (ul.Monte Cassino)</t>
  </si>
  <si>
    <t>Przebudowa ulicy Paproci i Wrzosów</t>
  </si>
  <si>
    <t>Przebudowa skrzyżowań/budowa skrzyżowań z ruchem okrężnym</t>
  </si>
  <si>
    <t>Budowa ścieżek rowerowych</t>
  </si>
  <si>
    <t>ul. Waryńskiego ze skrzyżowaniem z ul. Zwycięstwa, J. Piłsudskiego, T. Kościuszki</t>
  </si>
  <si>
    <t>85495</t>
  </si>
  <si>
    <t>"Comenius 2009/10 "Wizyta przygotowawcza"                         SP Nr 4</t>
  </si>
  <si>
    <t>"Comenius 2009/10 "Wizyta przygotowawcza" ZS Nr 1</t>
  </si>
  <si>
    <t>75801</t>
  </si>
  <si>
    <t>2920</t>
  </si>
  <si>
    <t>Subwencje ogólne z budżetu państwa</t>
  </si>
  <si>
    <t>Część oświatowa subwencji ogólnej dla jednostek samorządu terytorialnego</t>
  </si>
  <si>
    <t>HANDEL</t>
  </si>
  <si>
    <t>POZOSTAŁE ZADANIA W ZAKRESIE POLITYKI SPOŁECZNEJ</t>
  </si>
  <si>
    <t>4248</t>
  </si>
  <si>
    <t>4249</t>
  </si>
  <si>
    <t>ulica Lubiatowska</t>
  </si>
  <si>
    <t>ul.Rzeczna (dojazd do Spec. Ośrodka Szkolno-Wychowawczego)</t>
  </si>
  <si>
    <t xml:space="preserve">osiedle Bukowe - drogi </t>
  </si>
  <si>
    <t xml:space="preserve">osiedle Lipowe - drogi </t>
  </si>
  <si>
    <t>osiedle Podgórne - Batalionów Chłopskich</t>
  </si>
  <si>
    <t>Żłobki</t>
  </si>
  <si>
    <t>90001</t>
  </si>
  <si>
    <t>Gospodarka ściekowa i ochrona wód</t>
  </si>
  <si>
    <t>Boisko sportowe na Osiedlu Wenedów</t>
  </si>
  <si>
    <t>Hala widowiskowo - sportowa</t>
  </si>
  <si>
    <t>Dotacje celowe otrzymane z budżetu państwa na realizację inwestycji i zakupów inwestycyjnych własnych gmin</t>
  </si>
  <si>
    <t>Teatry</t>
  </si>
  <si>
    <t>ZMIANY   PLANU  DOCHODÓW  I   WYDATKÓW   NA  ZADANIA                                         REALIZOWANE  PRZEZ  GMINĘ  NA PODSTAWIE  POROZUMIEŃ                                        Z  ORGANAMI  ADMINISTRACJI  RZĄDOWEJ                                                                                                                                   W  2009  ROKU</t>
  </si>
  <si>
    <t>"Dofinansowanie pracodawcom kosztów przygotowania zawodowego młodocianych pracowników"</t>
  </si>
  <si>
    <t>2020</t>
  </si>
  <si>
    <t>Dotacje celowe otrzymane z budżetu państwa na zadania bieżące realizowane przez gminę na podstawie porozumień z organami administracji rządowej</t>
  </si>
  <si>
    <t>010</t>
  </si>
  <si>
    <t>ROLNICTWO I ŁOWIECTWO</t>
  </si>
  <si>
    <t>01095</t>
  </si>
  <si>
    <t>Fn</t>
  </si>
  <si>
    <t>E/INW</t>
  </si>
  <si>
    <t xml:space="preserve">ZMIANY PLANU DOCHODÓW I WYDATKÓW  DOCHODÓW WŁASNYCH POWIATOWYCH JEDNOSTEK OŚWIATOWYCH  </t>
  </si>
  <si>
    <t>Centrum Kształcenia Ustawicznego i Praktycznego oraz Ośrodki Dokształcania Zawodowego</t>
  </si>
  <si>
    <t xml:space="preserve">DOCHODY </t>
  </si>
  <si>
    <t>Szkoly podstawowe specjalne</t>
  </si>
  <si>
    <t>Składki na ubezpieczenia społeczne</t>
  </si>
  <si>
    <t>Składki na Fundusz Pracy</t>
  </si>
  <si>
    <t>Wynagrodzenia bezosobowe</t>
  </si>
  <si>
    <t>Zakup usług zdrowotnych</t>
  </si>
  <si>
    <t xml:space="preserve">Opłaty z tytułu zakupu usług telekomunikacyjnych telefonii stacjonarnej 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</si>
  <si>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</si>
  <si>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</si>
  <si>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</si>
  <si>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EDUKACYJNA OPIEKA  WYCHOWAWCZA</t>
  </si>
  <si>
    <t xml:space="preserve">                                 ZMIANY  PLANU  FINANSOWEGO</t>
  </si>
  <si>
    <t xml:space="preserve">                                 GMINNEGO  FUNDUSZU  OCHRONY</t>
  </si>
  <si>
    <t xml:space="preserve">                                ŚRODOWISKA  I  GOSPODARKI  WODNEJ</t>
  </si>
  <si>
    <t xml:space="preserve">                                  NA  2009  ROK</t>
  </si>
  <si>
    <t xml:space="preserve">         </t>
  </si>
  <si>
    <t>Przewidywane wykonanie                     2005 r.</t>
  </si>
  <si>
    <t>Plan na                                               2009 r.</t>
  </si>
  <si>
    <t>Plan po zmianach na                                               2009, r.</t>
  </si>
  <si>
    <t>STAN ŚRODKÓW OBROTOWYCH NA POCZĄTKU ROKU</t>
  </si>
  <si>
    <t>900         90011</t>
  </si>
  <si>
    <t>PRZYCHODY W CIĄGU ROKU</t>
  </si>
  <si>
    <t>0580</t>
  </si>
  <si>
    <t>Grzywny i inne kary pieniężne od osób prawnych i innych jednostek organizacyjnych</t>
  </si>
  <si>
    <t>1.</t>
  </si>
  <si>
    <t>Edukacja ekologiczna, propagowanie działań ekologicznych:</t>
  </si>
  <si>
    <t>Dotacje przekazane z funduszy celowych na realizację zadań bieżących dla jednostek niezaliczanych do sektora finansów publicznych</t>
  </si>
  <si>
    <t xml:space="preserve"> - dotacja dla Przedsiębiorstwa Gospodarki Komunalnej (PGK) na organizację 
Centrum Edukacji Ekologicznej (materiały edukacyjne, nagrody konkursowe, 
honoraria, szkolenia)</t>
  </si>
  <si>
    <t xml:space="preserve"> - dotacja dla Miejskich Wodociągów i Kanalizacji (MWiK) na organizację Centrum Edukacji Ekologicznej (materiały edukacyjne, nagrody konkursowe, honoraria, szkolenia)</t>
  </si>
  <si>
    <t xml:space="preserve">w tym dla Pałacu Młodzieży - dofinansowanie zakupu nagród na konkurs "Ja i moje środowisko" </t>
  </si>
  <si>
    <t>Przedszkole Nr 15 - dofinansowanie zakupu nagród na konkurs "Chrońmy drzewa"</t>
  </si>
  <si>
    <t>4700</t>
  </si>
  <si>
    <t>Szkolenia pracowników niebędących członkami korpusu służby cywilnej - dofinansowanie szkoleń dla pracowników ochrony środowiska</t>
  </si>
  <si>
    <t>2.</t>
  </si>
  <si>
    <t>Urządzanie i utrzymanie terenów zieleni, zadrzewień, zakrzewień oraz parków:</t>
  </si>
  <si>
    <t xml:space="preserve"> - prace pielęgnacyjno-lecznicze pojedynczych drzew przyulicznych, w parkach i na 
   zieleńcach miejskich</t>
  </si>
  <si>
    <t xml:space="preserve"> - obsadzenie drzewami, krzewami i pnączami pasów zieleni ulicznej w parkach i na  zieleńcach w mieście</t>
  </si>
  <si>
    <t xml:space="preserve"> - zwalczanie szrotówka kasztanowcowiaczka niszczącego kasztanowce na terenie 
   miasta Koszalina</t>
  </si>
  <si>
    <t xml:space="preserve"> - zagospodarowanie zielenią terenu położonego przy ul. Wielkopolskiej</t>
  </si>
  <si>
    <t xml:space="preserve"> - wykonanie i ustawienie drzewka z kwiatów jednorocznych przy ul. Zwycięstwa</t>
  </si>
  <si>
    <t xml:space="preserve"> - opracowanie inwentaryzacji zieleni na terenie zieleńców i pasów drogowych 
   przekazanych Zarządowi w zarządzanie lub administrację</t>
  </si>
  <si>
    <t>- opracowanie projektu zagospodarowania terenu przy ul.Wopistów do ul.Zdobywców Wału Pomorskiego o pow. 1,0296 ha</t>
  </si>
  <si>
    <t xml:space="preserve"> - prace pielęgnacyjno-lecznicze drzew na terenach administrowanych przez Zarząd Budynków Mieszkalnych (ZBM)</t>
  </si>
  <si>
    <t>6110</t>
  </si>
  <si>
    <t>3.</t>
  </si>
  <si>
    <t>Realizacja przedsięwzięć związanych z gospodarką odpadami:</t>
  </si>
  <si>
    <t>- na adaptację części osłon śmietnikowych na punkty selektywnego zbioru odpadów</t>
  </si>
  <si>
    <t>- na budowę wiaty na placu kompostowania i sortowania odpadów</t>
  </si>
  <si>
    <t>- na budowę drugiego stanowiska do rozdzielania odpadów zmieszanych</t>
  </si>
  <si>
    <t xml:space="preserve"> - zagospodarowanie odpadów powstałych na terenie m. Koszalina w wyniku awarii ekologicznych</t>
  </si>
  <si>
    <t xml:space="preserve"> -dofinansowanie dla osób fizycznych na wykonanie zadań polegających na usuwaniu i unieszkodliwianiu elementów i materiałów zawierających azbest z obiektów budowlanych</t>
  </si>
  <si>
    <t>6270</t>
  </si>
  <si>
    <t>Dotacje z funduszy celowych na finansowanie lub dofinansowanie kosztów realizacji inwestycji i zakupów inwestycyjnych jednostek niezaliczanych do sektora finansów publicznych</t>
  </si>
  <si>
    <t xml:space="preserve"> - dotacja dla PGK - zakup automatycznej prasy do belowania wysortowanych 
   asortymentów z odpadów zbieranych selektywnie</t>
  </si>
  <si>
    <t xml:space="preserve"> - dotacja dla PGK - zakup przyczepy samowyładowczej do samochodu hakowego</t>
  </si>
  <si>
    <t xml:space="preserve"> - dotacja dla PGK - zakup samochodu skrzyniowego z dźwignikiem do selektywnego 
   zbioru odpadów w systemie workowym</t>
  </si>
  <si>
    <t xml:space="preserve"> - dotacja dla PGK - zakup pojemników do selektywnego gromadzenia odpadów na 
   tworzywa sztuczne i stłuczkę szklaną</t>
  </si>
  <si>
    <t xml:space="preserve"> - dotacja dla PGK - zakup worków do selektywnego gromadzenia odpadów</t>
  </si>
  <si>
    <t xml:space="preserve">Dotacje z funduszy celowych na finansowanie lub dofinansowanie kosztów realizacji inwestycji  i zakupów inwestycyjnych jednostek niezaliczanych do sektora finansów publicznych </t>
  </si>
  <si>
    <t>4.</t>
  </si>
  <si>
    <t>Inne cele służące ochronie środowiska:</t>
  </si>
  <si>
    <t>2440</t>
  </si>
  <si>
    <t xml:space="preserve"> - organizacja akcji ekologicznych, m.in. "Sprzątanie Świata", "Dzień Ziemi", 
   "Święto Drzewa"</t>
  </si>
  <si>
    <t xml:space="preserve"> - konserwacja, naprawy oraz zakup pojemników i woreczków na psie odchody</t>
  </si>
  <si>
    <t xml:space="preserve"> - konserwacja, naprawy oraz zakup pojemników i woreczków na psie odchody 
   - dofinansowanie ZBM</t>
  </si>
  <si>
    <t xml:space="preserve"> - Komenda Miejska Państwowej Straży Pożarnej - zakup balotów słomy, sorbentów, neutralizatorów, sprzętu do prowadzenia działań z zakresu ratownictwa chemicznego </t>
  </si>
  <si>
    <t xml:space="preserve"> - oczyszczanie koryta rzeki Dzierżęcinki z narzuconych odpadów</t>
  </si>
  <si>
    <t xml:space="preserve"> - utrzymanie w należytym stanie pojemników na psie odchody</t>
  </si>
  <si>
    <t xml:space="preserve"> - utrzymanie w należytym stanie pojemników na psie odchody - dofinansowanie ZBM</t>
  </si>
  <si>
    <t xml:space="preserve"> - udrożnienie i regulacja rowów wraz ze skarpami</t>
  </si>
  <si>
    <t xml:space="preserve"> - likwidacja nielegalnych wysypisk oraz sprzątanie zaśmieconych terenów miejskich bez administratora</t>
  </si>
  <si>
    <t>- Komenda Miejska Państwowej Straży Pożarnej - dofinansowanie do przeglądów, konserwacji, napraw sprzętu do pomiaru stężeń substancji chemicznych, mierników, testerów, utylizacji zużytych sorbentów lub innych środków chemicznych orazszkoleń strażaków.</t>
  </si>
  <si>
    <t xml:space="preserve">- opracowanie Programu Ochrony Środowiska dla Miasta Koszalina na lata 2008-2011, Planu Gospodarki Odpadami dla Miasta Koszalina na lata 2008-2011 oraz Programu Usuwania Azbestu z terenu Miasta Koszalina  </t>
  </si>
  <si>
    <t xml:space="preserve"> - przeprowadzanie badań i analiz oraz opracowania wniosków z zakresu ochrony środowiska</t>
  </si>
  <si>
    <t>6120</t>
  </si>
  <si>
    <t>STAN ŚRODKÓW OBROTOWYCH NA KONIEC ROKU</t>
  </si>
  <si>
    <t>Załącznik nr 7 do Uchwały</t>
  </si>
  <si>
    <t xml:space="preserve">Pozostała działalność </t>
  </si>
  <si>
    <t>Program poprawy osiągnięć edukacyjnych uczniów Gimnazjum nr 2 im. Janusza Korczaka   w Koszalinie</t>
  </si>
  <si>
    <t>DOCHODY OGÓŁEM</t>
  </si>
  <si>
    <t>ZMIANY PLANU DOCHODÓW I WYDATKÓW DOCHODÓW WŁASNYCH</t>
  </si>
  <si>
    <t xml:space="preserve">MIEJSKIEGO OŚRODKA POMOCY SPOŁECZNEJ W KOSZALINIE </t>
  </si>
  <si>
    <t>Dział, rozdział        §</t>
  </si>
  <si>
    <t>Przewidywane wykonanie                     2006 r.</t>
  </si>
  <si>
    <t>Plan  na                             2009 r.</t>
  </si>
  <si>
    <t>Plan po zmianach na                             2009 r.</t>
  </si>
  <si>
    <t>Stan środków na początek roku</t>
  </si>
  <si>
    <t>Ośrodki wsparcia</t>
  </si>
  <si>
    <t>Ośrodki pomocy społecznej</t>
  </si>
  <si>
    <t>Jednostki specjalistycznego poradnictwa, mieszkania chronione i ośrodki interwencji kryzysowej</t>
  </si>
  <si>
    <t>WYDATKI  OGÓŁEM</t>
  </si>
  <si>
    <t>Stan środków na koniec roku (I+II-III)</t>
  </si>
  <si>
    <t>Załącznik nr 8 do Uchwały</t>
  </si>
  <si>
    <t xml:space="preserve"> z dnia 26 listopada 2009 roku</t>
  </si>
  <si>
    <t>ul. Lubiatowska</t>
  </si>
  <si>
    <t>Osiedle Bukowe - drogi</t>
  </si>
  <si>
    <t>Osiedle "Lipowe"- drogi</t>
  </si>
  <si>
    <t>Osiedle Podgórne - Bat. Chłopskich - drogi</t>
  </si>
  <si>
    <t>Parking przy ul.Na Skarpie - E. Kwiatkowskiego</t>
  </si>
  <si>
    <t>Budownictwo mieszkaniowe</t>
  </si>
  <si>
    <t>Boisko sportowe przy Szkole Podstawowej nr 13</t>
  </si>
  <si>
    <t>Łącznik budynku II LO im.W. Broniewskiego</t>
  </si>
  <si>
    <t>Rozbudowa oddziału żłobka „Maluch” przy ul. Jagoszewskiego (dokumentacja projektowo – kosztorysowa oraz inwentaryzacja budynku )</t>
  </si>
  <si>
    <t>Uzbrojenie terenu pod Słupską Specjalną Strefę Ekonomiczną, Kompleks Koszalin</t>
  </si>
  <si>
    <t>Modernizacja Bałtyckiego Teatru Dramatycznego</t>
  </si>
  <si>
    <t>Boiska sportowe na osiedlu Wenedów</t>
  </si>
  <si>
    <t>ul.Kosynierów</t>
  </si>
  <si>
    <t>Sala sportowa przy Gimnazjum Nr 6</t>
  </si>
  <si>
    <t>Dokumentacja na modernizację nawierzchni targowiska przy ul.Połczyńskiej</t>
  </si>
  <si>
    <t>Dokumentacja pod przyszłe inwestycje i remonty</t>
  </si>
  <si>
    <t>Waryńskiego ze skrzyżowaniem z ul. Zwycięstwa, Piłsudskiego, Kościuszki</t>
  </si>
  <si>
    <t>Przebudowa skrzyżowań / budowa skrzyżowań z ruchem okrężnym</t>
  </si>
  <si>
    <t>Przebudowa ul.Paproci i Wrzosów</t>
  </si>
  <si>
    <t>Rozbudowa sieci oświetleniowej - drogi krajowe, wojewódzkie i powiatowe</t>
  </si>
  <si>
    <t xml:space="preserve">Dokumentacja pod przyszłe inwestycje </t>
  </si>
  <si>
    <t>ul.Lutyków, ul.Obotrytów, ul.P.Skargi, ul.Łużycka, ul.Poprzeczna</t>
  </si>
  <si>
    <t>Rozbudowa sieci oświetleniowej - drogi gminne</t>
  </si>
  <si>
    <t>Budowa parkingu, zatok autobusowych, kanalizacji deszczowej oraz wykonanie nawierzchni asfaltowej przy ul.Gnieźnieńskiej</t>
  </si>
  <si>
    <t>Adaptacja budynku przy ul.Kościuszki na mieszkania socjalne (300,0 tys. zł) i modernizacja lokalu użytkowego na mieszkania komunalne na ul.Matejki (100,0 tys. zł)</t>
  </si>
  <si>
    <t>Załącznik nr 6 do Uchwały</t>
  </si>
  <si>
    <t xml:space="preserve"> NA 2009 ROK</t>
  </si>
  <si>
    <t>Gospodarka gruntami i nieruchomościami</t>
  </si>
  <si>
    <t>N</t>
  </si>
  <si>
    <t>0770</t>
  </si>
  <si>
    <t>Wpływy z tytułu odpłatnego nabycia prawa własności oraz prawa użytkowania wieczystego nieruchomości</t>
  </si>
  <si>
    <t>DOCHODY OGÓŁEM               801</t>
  </si>
  <si>
    <t>WYDATKI OGÓŁEM                 801</t>
  </si>
  <si>
    <t>DOCHODY OGÓŁEM                  854</t>
  </si>
  <si>
    <t>WYDATKI OGÓŁEM                    854</t>
  </si>
  <si>
    <t xml:space="preserve"> </t>
  </si>
  <si>
    <t>OGÓŁEM ZMIANY (801 + 854)</t>
  </si>
  <si>
    <t xml:space="preserve">WYDATKI OGÓŁEM </t>
  </si>
  <si>
    <t>Stan srodków obrotowych na koniec roku</t>
  </si>
  <si>
    <t>6060</t>
  </si>
  <si>
    <t xml:space="preserve">Nr  XLIV / 485 / 2009  </t>
  </si>
  <si>
    <r>
      <t>Dotacje przekazane z funduszy celowych na realizację zadań bieżących dla jednostek niezaliczanych do sektora finansów publicznych</t>
    </r>
    <r>
      <rPr>
        <i/>
        <sz val="9"/>
        <rFont val="Calibri"/>
        <family val="2"/>
      </rPr>
      <t xml:space="preserve"> </t>
    </r>
  </si>
  <si>
    <r>
      <t xml:space="preserve">Wydatki inwestycyjne funduszy celowych - bagrowanie stawu w </t>
    </r>
    <r>
      <rPr>
        <i/>
        <sz val="9"/>
        <rFont val="Calibri"/>
        <family val="2"/>
      </rPr>
      <t>Parku Książąt Pomorskich "A"</t>
    </r>
  </si>
  <si>
    <r>
      <t>Dotacje przekazane z funduszy celowych na realizację zadań bieżących dla jednostek niezaliczanych do sektora finansów publicznych</t>
    </r>
    <r>
      <rPr>
        <i/>
        <sz val="9"/>
        <rFont val="Calibri"/>
        <family val="2"/>
      </rPr>
      <t xml:space="preserve"> - dotacja dla PGK  </t>
    </r>
  </si>
  <si>
    <r>
      <t>Dotacje przekazane z funduszy celowych na realizację zadań bieżących dla jednostek sektora finansów publicznych -</t>
    </r>
    <r>
      <rPr>
        <i/>
        <sz val="9"/>
        <rFont val="Calibri"/>
        <family val="2"/>
      </rPr>
      <t xml:space="preserve"> wykonanie projektu budowlanego oraz renowacja rowu na odcinku od ul.Wrzosów do rzeki Dzierżęcinki</t>
    </r>
  </si>
  <si>
    <r>
      <t xml:space="preserve">Dotacje przekazane z funduszy celowych na realizację zadań bieżących dla jednostek niezaliczanych do sektora finansów publicznych </t>
    </r>
    <r>
      <rPr>
        <i/>
        <sz val="9"/>
        <rFont val="Calibri"/>
        <family val="2"/>
      </rPr>
      <t xml:space="preserve"> </t>
    </r>
  </si>
  <si>
    <r>
      <t xml:space="preserve">Zakup usług pozostałych </t>
    </r>
    <r>
      <rPr>
        <i/>
        <sz val="10"/>
        <rFont val="Calibri"/>
        <family val="2"/>
      </rPr>
      <t>opracowanie mapy akustycznej miasta</t>
    </r>
  </si>
  <si>
    <r>
      <t xml:space="preserve">Wydatki inwestycyjne funduszy celowych  - </t>
    </r>
    <r>
      <rPr>
        <i/>
        <sz val="9"/>
        <rFont val="Calibri"/>
        <family val="2"/>
      </rPr>
      <t>porządkowanie gospodarki wodno-ściekowej w rejonie ul. Monte Cassino</t>
    </r>
  </si>
  <si>
    <r>
      <t xml:space="preserve">Wydatki inwestycyjne funduszy celowych  - </t>
    </r>
    <r>
      <rPr>
        <i/>
        <sz val="9"/>
        <rFont val="Calibri"/>
        <family val="2"/>
      </rPr>
      <t>wykonanie projektu budowlanego oraz renowacja rowu na odcinku od ul.Wrzosów do rzeki Dzierżęcinki</t>
    </r>
  </si>
  <si>
    <r>
      <t xml:space="preserve">Wydatki na zakupy inwestycyjne funduszy celowych - </t>
    </r>
    <r>
      <rPr>
        <i/>
        <sz val="9"/>
        <rFont val="Calibri"/>
        <family val="2"/>
      </rPr>
      <t>zakup systemów gromadzenia i przetwarzania danych związanych z dostępem do informacji o środowisku</t>
    </r>
  </si>
  <si>
    <r>
      <t xml:space="preserve">Wydatki na zakupy inwestycyjne funduszy celowych - </t>
    </r>
    <r>
      <rPr>
        <i/>
        <sz val="9"/>
        <rFont val="Calibri"/>
        <family val="2"/>
      </rPr>
      <t>Komenda Miejska Państwowej Straży Pożarnej - dofinansowanie do zakupu sprzętu ratownictwa chemiczno - ekologicznego (pompa zanurzeniowa, ponton)</t>
    </r>
  </si>
  <si>
    <r>
      <t>Wydatki inwestycyjne jednostek budżetowych</t>
    </r>
    <r>
      <rPr>
        <i/>
        <sz val="10"/>
        <rFont val="Calibri"/>
        <family val="2"/>
      </rPr>
      <t xml:space="preserve"> - Łącznik budynku II LO im. Wł. Broniewskiego</t>
    </r>
  </si>
  <si>
    <r>
      <t>Wydatki inwestycyjne jednostek budżetowych -</t>
    </r>
    <r>
      <rPr>
        <i/>
        <sz val="10"/>
        <rFont val="Calibri"/>
        <family val="2"/>
      </rPr>
      <t xml:space="preserve"> Sala koncertowa</t>
    </r>
  </si>
  <si>
    <r>
      <t>Wydatki inwestycyjne jednostek budżetowych</t>
    </r>
    <r>
      <rPr>
        <i/>
        <sz val="10"/>
        <rFont val="Calibri"/>
        <family val="2"/>
      </rPr>
      <t xml:space="preserve"> - Modernizacja Bałtyckiego Teatru Dramatycznego</t>
    </r>
  </si>
  <si>
    <r>
      <t xml:space="preserve">Zakup usług remontowych - </t>
    </r>
    <r>
      <rPr>
        <b/>
        <i/>
        <sz val="10"/>
        <rFont val="Calibri"/>
        <family val="2"/>
      </rPr>
      <t>RO "Nowobramskie"</t>
    </r>
  </si>
  <si>
    <r>
      <t>Zakup materiałów i wyposażenia                                     -</t>
    </r>
    <r>
      <rPr>
        <b/>
        <i/>
        <sz val="10"/>
        <rFont val="Calibri"/>
        <family val="2"/>
      </rPr>
      <t xml:space="preserve"> RO "Na Skarpie"</t>
    </r>
  </si>
  <si>
    <r>
      <t xml:space="preserve">Opłaty za administrowanie i czynsze za budynki, lokale i pomieszczenia garażowe - </t>
    </r>
    <r>
      <rPr>
        <b/>
        <i/>
        <sz val="10"/>
        <rFont val="Calibri"/>
        <family val="2"/>
      </rPr>
      <t>RO "Nowobramskie"</t>
    </r>
  </si>
  <si>
    <r>
      <t xml:space="preserve">Zakup akcesoriów komputerowych, w tym programów i licencji </t>
    </r>
    <r>
      <rPr>
        <b/>
        <i/>
        <sz val="10"/>
        <rFont val="Calibri"/>
        <family val="2"/>
      </rPr>
      <t>- RO "Na Skarpie"</t>
    </r>
  </si>
  <si>
    <r>
      <t xml:space="preserve">Wydatki inwestycyjne jednostek budżetowych - </t>
    </r>
    <r>
      <rPr>
        <i/>
        <sz val="10"/>
        <rFont val="Calibri"/>
        <family val="2"/>
      </rPr>
      <t>"Sala spotrowa przy Gimnazjum Nr 6, ul. St. Dąbka"</t>
    </r>
  </si>
  <si>
    <r>
      <t xml:space="preserve">Wydatki inwestycyjne jednostek budżetowych - </t>
    </r>
    <r>
      <rPr>
        <i/>
        <sz val="10"/>
        <rFont val="Calibri"/>
        <family val="2"/>
      </rPr>
      <t>Rozbudowa oddziału Żłobka Miejskiego "Maluch" przy ul. Jagoszewskiego</t>
    </r>
  </si>
  <si>
    <r>
      <t xml:space="preserve">Zakup usług pozostałych - </t>
    </r>
    <r>
      <rPr>
        <b/>
        <i/>
        <sz val="10"/>
        <rFont val="Calibri"/>
        <family val="2"/>
      </rPr>
      <t>RO "Na Skarpie"</t>
    </r>
  </si>
  <si>
    <r>
      <t>Wydatki inwestycyjne jednostek budżetowych -</t>
    </r>
    <r>
      <rPr>
        <i/>
        <sz val="10"/>
        <rFont val="Calibri"/>
        <family val="2"/>
      </rPr>
      <t xml:space="preserve"> Uzbrojenie terenu SSSE - Podstrefa Koszalin</t>
    </r>
  </si>
  <si>
    <r>
      <t>Zakup usług remontowych -</t>
    </r>
    <r>
      <rPr>
        <b/>
        <i/>
        <sz val="10"/>
        <rFont val="Calibri"/>
        <family val="2"/>
      </rPr>
      <t xml:space="preserve"> RO"Nowobramskie"</t>
    </r>
  </si>
  <si>
    <r>
      <t xml:space="preserve">Zakup usług pozostałych - </t>
    </r>
    <r>
      <rPr>
        <b/>
        <i/>
        <sz val="10"/>
        <rFont val="Calibri"/>
        <family val="2"/>
      </rPr>
      <t>RO "J.J. Śniadeckich"</t>
    </r>
  </si>
  <si>
    <r>
      <t xml:space="preserve">Zakup materiałów i wyposażenia                               </t>
    </r>
    <r>
      <rPr>
        <b/>
        <i/>
        <sz val="10"/>
        <rFont val="Calibri"/>
        <family val="2"/>
      </rPr>
      <t>- RO "J.J. Śniadeckich"</t>
    </r>
  </si>
  <si>
    <t>Parking przy ulicy Na Skarpie - E.Kwiatkowskiego</t>
  </si>
  <si>
    <r>
      <t xml:space="preserve">Wydatki inwestycyjne jednostek budżetowych </t>
    </r>
    <r>
      <rPr>
        <i/>
        <sz val="10"/>
        <rFont val="Calibri"/>
        <family val="2"/>
      </rPr>
      <t>- Budownictwo mieszkaniowe (budynki socjalne przy ul. Przemysłowej)</t>
    </r>
  </si>
  <si>
    <r>
      <t xml:space="preserve">Wydatki inwestycyjne jednostek budżetowych </t>
    </r>
    <r>
      <rPr>
        <i/>
        <sz val="10"/>
        <rFont val="Calibri"/>
        <family val="2"/>
      </rPr>
      <t>- Boisko sportowe przy SP Nr13, ul. Rzemieślnicza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</si>
</sst>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2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b/>
      <sz val="13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13"/>
      <name val="Calibri"/>
      <family val="2"/>
    </font>
    <font>
      <sz val="13"/>
      <name val="Calibri"/>
      <family val="2"/>
    </font>
    <font>
      <i/>
      <sz val="9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i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6"/>
      <name val="Calibri"/>
      <family val="2"/>
    </font>
    <font>
      <i/>
      <sz val="12"/>
      <name val="Calibri"/>
      <family val="2"/>
    </font>
    <font>
      <b/>
      <i/>
      <sz val="11"/>
      <name val="Calibri"/>
      <family val="2"/>
    </font>
    <font>
      <b/>
      <i/>
      <sz val="13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6" fillId="0" borderId="0" xfId="0" applyFont="1" applyAlignment="1">
      <alignment horizontal="centerContinuous" wrapText="1"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Continuous" vertical="center" wrapText="1"/>
    </xf>
    <xf numFmtId="0" fontId="12" fillId="0" borderId="6" xfId="0" applyFont="1" applyBorder="1" applyAlignment="1">
      <alignment horizontal="centerContinuous" vertical="center" wrapText="1"/>
    </xf>
    <xf numFmtId="0" fontId="12" fillId="0" borderId="7" xfId="0" applyFont="1" applyBorder="1" applyAlignment="1">
      <alignment horizontal="centerContinuous" vertical="center" wrapText="1"/>
    </xf>
    <xf numFmtId="0" fontId="12" fillId="0" borderId="8" xfId="0" applyFont="1" applyBorder="1" applyAlignment="1">
      <alignment horizontal="centerContinuous" vertical="center" wrapText="1"/>
    </xf>
    <xf numFmtId="0" fontId="12" fillId="0" borderId="9" xfId="0" applyFont="1" applyBorder="1" applyAlignment="1">
      <alignment horizontal="centerContinuous" vertical="center" wrapText="1"/>
    </xf>
    <xf numFmtId="0" fontId="12" fillId="0" borderId="10" xfId="0" applyFont="1" applyBorder="1" applyAlignment="1">
      <alignment horizontal="centerContinuous" vertical="center" wrapText="1"/>
    </xf>
    <xf numFmtId="0" fontId="12" fillId="0" borderId="11" xfId="0" applyFont="1" applyBorder="1" applyAlignment="1">
      <alignment horizontal="centerContinuous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4" fontId="7" fillId="0" borderId="13" xfId="20" applyNumberFormat="1" applyFont="1" applyFill="1" applyBorder="1" applyAlignment="1" applyProtection="1">
      <alignment vertical="center" wrapText="1"/>
      <protection locked="0"/>
    </xf>
    <xf numFmtId="4" fontId="7" fillId="0" borderId="13" xfId="0" applyNumberFormat="1" applyFont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16" xfId="0" applyNumberFormat="1" applyFont="1" applyBorder="1" applyAlignment="1">
      <alignment horizontal="right" vertical="center"/>
    </xf>
    <xf numFmtId="164" fontId="11" fillId="0" borderId="0" xfId="0" applyNumberFormat="1" applyFont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64" fontId="7" fillId="0" borderId="10" xfId="20" applyNumberFormat="1" applyFont="1" applyFill="1" applyBorder="1" applyAlignment="1" applyProtection="1">
      <alignment vertical="center" wrapText="1"/>
      <protection locked="0"/>
    </xf>
    <xf numFmtId="4" fontId="7" fillId="0" borderId="10" xfId="0" applyNumberFormat="1" applyFont="1" applyBorder="1" applyAlignment="1">
      <alignment horizontal="right" vertical="center"/>
    </xf>
    <xf numFmtId="4" fontId="11" fillId="0" borderId="24" xfId="0" applyNumberFormat="1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7" fillId="0" borderId="10" xfId="0" applyFont="1" applyFill="1" applyBorder="1" applyAlignment="1">
      <alignment vertical="center"/>
    </xf>
    <xf numFmtId="4" fontId="7" fillId="0" borderId="11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9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22" xfId="0" applyFont="1" applyFill="1" applyBorder="1" applyAlignment="1">
      <alignment vertical="center"/>
    </xf>
    <xf numFmtId="164" fontId="7" fillId="0" borderId="9" xfId="20" applyNumberFormat="1" applyFont="1" applyFill="1" applyBorder="1" applyAlignment="1" applyProtection="1">
      <alignment vertical="center" wrapText="1"/>
      <protection locked="0"/>
    </xf>
    <xf numFmtId="0" fontId="16" fillId="0" borderId="25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4" fontId="12" fillId="0" borderId="28" xfId="0" applyNumberFormat="1" applyFont="1" applyBorder="1" applyAlignment="1">
      <alignment horizontal="right" vertical="center"/>
    </xf>
    <xf numFmtId="4" fontId="12" fillId="0" borderId="26" xfId="0" applyNumberFormat="1" applyFont="1" applyBorder="1" applyAlignment="1">
      <alignment horizontal="right" vertical="center"/>
    </xf>
    <xf numFmtId="4" fontId="12" fillId="0" borderId="29" xfId="0" applyNumberFormat="1" applyFont="1" applyBorder="1" applyAlignment="1">
      <alignment horizontal="right" vertical="center"/>
    </xf>
    <xf numFmtId="4" fontId="12" fillId="0" borderId="30" xfId="0" applyNumberFormat="1" applyFont="1" applyBorder="1" applyAlignment="1">
      <alignment horizontal="right" vertical="center"/>
    </xf>
    <xf numFmtId="4" fontId="12" fillId="0" borderId="3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1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Font="1" applyAlignment="1">
      <alignment horizontal="centerContinuous"/>
    </xf>
    <xf numFmtId="0" fontId="16" fillId="0" borderId="0" xfId="0" applyNumberFormat="1" applyFont="1" applyFill="1" applyBorder="1" applyAlignment="1" applyProtection="1">
      <alignment vertical="top"/>
      <protection/>
    </xf>
    <xf numFmtId="3" fontId="16" fillId="0" borderId="0" xfId="0" applyNumberFormat="1" applyFont="1" applyFill="1" applyBorder="1" applyAlignment="1" applyProtection="1">
      <alignment horizontal="center" vertical="top"/>
      <protection/>
    </xf>
    <xf numFmtId="4" fontId="16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49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2" fillId="0" borderId="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4" fillId="0" borderId="22" xfId="0" applyNumberFormat="1" applyFont="1" applyBorder="1" applyAlignment="1">
      <alignment horizontal="center" vertical="center" wrapText="1"/>
    </xf>
    <xf numFmtId="1" fontId="14" fillId="0" borderId="9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23" xfId="0" applyNumberFormat="1" applyFont="1" applyFill="1" applyBorder="1" applyAlignment="1" applyProtection="1">
      <alignment horizontal="center" vertical="center" wrapText="1"/>
      <protection/>
    </xf>
    <xf numFmtId="1" fontId="14" fillId="0" borderId="36" xfId="0" applyNumberFormat="1" applyFont="1" applyFill="1" applyBorder="1" applyAlignment="1" applyProtection="1">
      <alignment horizontal="center" vertical="center" wrapText="1"/>
      <protection/>
    </xf>
    <xf numFmtId="1" fontId="14" fillId="0" borderId="37" xfId="0" applyNumberFormat="1" applyFont="1" applyFill="1" applyBorder="1" applyAlignment="1" applyProtection="1">
      <alignment horizontal="center" vertical="center" wrapText="1"/>
      <protection/>
    </xf>
    <xf numFmtId="1" fontId="14" fillId="0" borderId="38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Alignment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/>
      <protection/>
    </xf>
    <xf numFmtId="49" fontId="14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Font="1" applyBorder="1" applyAlignment="1">
      <alignment horizontal="left" vertical="center" wrapText="1"/>
    </xf>
    <xf numFmtId="0" fontId="14" fillId="0" borderId="26" xfId="0" applyNumberFormat="1" applyFont="1" applyFill="1" applyBorder="1" applyAlignment="1" applyProtection="1">
      <alignment horizontal="center" vertical="center"/>
      <protection/>
    </xf>
    <xf numFmtId="3" fontId="10" fillId="0" borderId="30" xfId="0" applyNumberFormat="1" applyFont="1" applyFill="1" applyBorder="1" applyAlignment="1" applyProtection="1">
      <alignment horizontal="right" vertical="center"/>
      <protection/>
    </xf>
    <xf numFmtId="3" fontId="10" fillId="0" borderId="26" xfId="0" applyNumberFormat="1" applyFont="1" applyFill="1" applyBorder="1" applyAlignment="1" applyProtection="1">
      <alignment vertical="center"/>
      <protection/>
    </xf>
    <xf numFmtId="3" fontId="12" fillId="0" borderId="28" xfId="0" applyNumberFormat="1" applyFont="1" applyFill="1" applyBorder="1" applyAlignment="1" applyProtection="1">
      <alignment vertical="center"/>
      <protection/>
    </xf>
    <xf numFmtId="3" fontId="12" fillId="0" borderId="26" xfId="0" applyNumberFormat="1" applyFont="1" applyFill="1" applyBorder="1" applyAlignment="1" applyProtection="1">
      <alignment vertical="center"/>
      <protection/>
    </xf>
    <xf numFmtId="3" fontId="12" fillId="0" borderId="39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6" xfId="0" applyNumberFormat="1" applyFont="1" applyFill="1" applyBorder="1" applyAlignment="1" applyProtection="1">
      <alignment vertical="center"/>
      <protection/>
    </xf>
    <xf numFmtId="3" fontId="10" fillId="0" borderId="26" xfId="0" applyNumberFormat="1" applyFont="1" applyFill="1" applyBorder="1" applyAlignment="1" applyProtection="1">
      <alignment horizontal="right" vertical="center"/>
      <protection/>
    </xf>
    <xf numFmtId="3" fontId="10" fillId="0" borderId="28" xfId="0" applyNumberFormat="1" applyFont="1" applyFill="1" applyBorder="1" applyAlignment="1" applyProtection="1">
      <alignment horizontal="right" vertical="center"/>
      <protection/>
    </xf>
    <xf numFmtId="3" fontId="10" fillId="0" borderId="28" xfId="0" applyNumberFormat="1" applyFont="1" applyFill="1" applyBorder="1" applyAlignment="1" applyProtection="1">
      <alignment vertical="center"/>
      <protection/>
    </xf>
    <xf numFmtId="3" fontId="10" fillId="0" borderId="39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/>
      <protection/>
    </xf>
    <xf numFmtId="3" fontId="3" fillId="0" borderId="41" xfId="0" applyNumberFormat="1" applyFont="1" applyFill="1" applyBorder="1" applyAlignment="1" applyProtection="1">
      <alignment horizontal="right" vertical="center"/>
      <protection/>
    </xf>
    <xf numFmtId="3" fontId="3" fillId="0" borderId="4" xfId="0" applyNumberFormat="1" applyFont="1" applyFill="1" applyBorder="1" applyAlignment="1" applyProtection="1">
      <alignment vertical="center"/>
      <protection/>
    </xf>
    <xf numFmtId="3" fontId="3" fillId="0" borderId="42" xfId="0" applyNumberFormat="1" applyFont="1" applyFill="1" applyBorder="1" applyAlignment="1" applyProtection="1">
      <alignment vertical="center"/>
      <protection/>
    </xf>
    <xf numFmtId="3" fontId="3" fillId="0" borderId="43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41" xfId="0" applyNumberFormat="1" applyFont="1" applyFill="1" applyBorder="1" applyAlignment="1" applyProtection="1">
      <alignment vertical="center"/>
      <protection/>
    </xf>
    <xf numFmtId="3" fontId="3" fillId="0" borderId="8" xfId="0" applyNumberFormat="1" applyFont="1" applyFill="1" applyBorder="1" applyAlignment="1" applyProtection="1">
      <alignment vertical="center"/>
      <protection/>
    </xf>
    <xf numFmtId="49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/>
    </xf>
    <xf numFmtId="3" fontId="3" fillId="0" borderId="42" xfId="0" applyNumberFormat="1" applyFont="1" applyFill="1" applyBorder="1" applyAlignment="1" applyProtection="1">
      <alignment horizontal="right" vertical="center"/>
      <protection/>
    </xf>
    <xf numFmtId="0" fontId="10" fillId="0" borderId="44" xfId="0" applyNumberFormat="1" applyFont="1" applyFill="1" applyBorder="1" applyAlignment="1" applyProtection="1">
      <alignment horizontal="center" vertical="center"/>
      <protection/>
    </xf>
    <xf numFmtId="49" fontId="10" fillId="0" borderId="26" xfId="0" applyNumberFormat="1" applyFont="1" applyFill="1" applyBorder="1" applyAlignment="1" applyProtection="1">
      <alignment horizontal="center" vertical="center" wrapText="1"/>
      <protection/>
    </xf>
    <xf numFmtId="3" fontId="10" fillId="0" borderId="39" xfId="0" applyNumberFormat="1" applyFont="1" applyFill="1" applyBorder="1" applyAlignment="1" applyProtection="1">
      <alignment horizontal="right" vertical="center"/>
      <protection/>
    </xf>
    <xf numFmtId="49" fontId="10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45" xfId="0" applyNumberFormat="1" applyFont="1" applyFill="1" applyBorder="1" applyAlignment="1" applyProtection="1">
      <alignment vertical="center"/>
      <protection/>
    </xf>
    <xf numFmtId="0" fontId="12" fillId="0" borderId="46" xfId="0" applyNumberFormat="1" applyFont="1" applyFill="1" applyBorder="1" applyAlignment="1" applyProtection="1">
      <alignment vertical="center"/>
      <protection/>
    </xf>
    <xf numFmtId="3" fontId="12" fillId="0" borderId="4" xfId="0" applyNumberFormat="1" applyFont="1" applyFill="1" applyBorder="1" applyAlignment="1" applyProtection="1">
      <alignment horizontal="right" vertical="center"/>
      <protection/>
    </xf>
    <xf numFmtId="3" fontId="12" fillId="0" borderId="42" xfId="0" applyNumberFormat="1" applyFont="1" applyFill="1" applyBorder="1" applyAlignment="1" applyProtection="1">
      <alignment horizontal="right" vertical="center"/>
      <protection/>
    </xf>
    <xf numFmtId="3" fontId="12" fillId="0" borderId="42" xfId="0" applyNumberFormat="1" applyFont="1" applyFill="1" applyBorder="1" applyAlignment="1" applyProtection="1">
      <alignment vertical="center"/>
      <protection/>
    </xf>
    <xf numFmtId="3" fontId="12" fillId="0" borderId="4" xfId="0" applyNumberFormat="1" applyFont="1" applyFill="1" applyBorder="1" applyAlignment="1" applyProtection="1">
      <alignment vertical="center"/>
      <protection/>
    </xf>
    <xf numFmtId="3" fontId="12" fillId="0" borderId="43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12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37" xfId="0" applyNumberFormat="1" applyFont="1" applyFill="1" applyBorder="1" applyAlignment="1" applyProtection="1">
      <alignment vertical="center"/>
      <protection/>
    </xf>
    <xf numFmtId="3" fontId="3" fillId="0" borderId="36" xfId="0" applyNumberFormat="1" applyFont="1" applyFill="1" applyBorder="1" applyAlignment="1" applyProtection="1">
      <alignment vertical="center"/>
      <protection/>
    </xf>
    <xf numFmtId="3" fontId="3" fillId="0" borderId="38" xfId="0" applyNumberFormat="1" applyFont="1" applyFill="1" applyBorder="1" applyAlignment="1" applyProtection="1">
      <alignment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17" fillId="0" borderId="46" xfId="0" applyNumberFormat="1" applyFont="1" applyFill="1" applyBorder="1" applyAlignment="1" applyProtection="1">
      <alignment vertical="center" wrapText="1"/>
      <protection/>
    </xf>
    <xf numFmtId="0" fontId="17" fillId="0" borderId="4" xfId="0" applyFont="1" applyBorder="1" applyAlignment="1">
      <alignment wrapText="1"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13" xfId="0" applyFont="1" applyBorder="1" applyAlignment="1">
      <alignment wrapText="1"/>
    </xf>
    <xf numFmtId="3" fontId="3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vertical="center"/>
      <protection/>
    </xf>
    <xf numFmtId="3" fontId="3" fillId="0" borderId="36" xfId="0" applyNumberFormat="1" applyFont="1" applyFill="1" applyBorder="1" applyAlignment="1" applyProtection="1">
      <alignment horizontal="right" vertical="center"/>
      <protection/>
    </xf>
    <xf numFmtId="3" fontId="3" fillId="0" borderId="47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horizontal="right" vertical="center"/>
      <protection/>
    </xf>
    <xf numFmtId="3" fontId="17" fillId="0" borderId="6" xfId="0" applyNumberFormat="1" applyFont="1" applyFill="1" applyBorder="1" applyAlignment="1" applyProtection="1">
      <alignment horizontal="right" vertical="center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164" fontId="3" fillId="0" borderId="10" xfId="20" applyNumberFormat="1" applyFont="1" applyFill="1" applyBorder="1" applyAlignment="1" applyProtection="1">
      <alignment vertical="center" wrapText="1"/>
      <protection locked="0"/>
    </xf>
    <xf numFmtId="3" fontId="3" fillId="0" borderId="15" xfId="0" applyNumberFormat="1" applyFont="1" applyFill="1" applyBorder="1" applyAlignment="1" applyProtection="1">
      <alignment horizontal="right" vertical="center"/>
      <protection/>
    </xf>
    <xf numFmtId="3" fontId="3" fillId="0" borderId="6" xfId="0" applyNumberFormat="1" applyFont="1" applyFill="1" applyBorder="1" applyAlignment="1" applyProtection="1">
      <alignment horizontal="right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12" fillId="0" borderId="9" xfId="0" applyNumberFormat="1" applyFont="1" applyFill="1" applyBorder="1" applyAlignment="1" applyProtection="1">
      <alignment horizontal="left" vertical="center" wrapText="1"/>
      <protection/>
    </xf>
    <xf numFmtId="3" fontId="12" fillId="0" borderId="41" xfId="0" applyNumberFormat="1" applyFont="1" applyFill="1" applyBorder="1" applyAlignment="1" applyProtection="1">
      <alignment horizontal="right" vertical="center"/>
      <protection/>
    </xf>
    <xf numFmtId="3" fontId="12" fillId="0" borderId="10" xfId="0" applyNumberFormat="1" applyFont="1" applyFill="1" applyBorder="1" applyAlignment="1" applyProtection="1">
      <alignment vertical="center"/>
      <protection/>
    </xf>
    <xf numFmtId="3" fontId="12" fillId="0" borderId="41" xfId="0" applyNumberFormat="1" applyFont="1" applyFill="1" applyBorder="1" applyAlignment="1" applyProtection="1">
      <alignment vertical="center"/>
      <protection/>
    </xf>
    <xf numFmtId="3" fontId="12" fillId="0" borderId="8" xfId="0" applyNumberFormat="1" applyFont="1" applyFill="1" applyBorder="1" applyAlignment="1" applyProtection="1">
      <alignment vertical="center"/>
      <protection/>
    </xf>
    <xf numFmtId="0" fontId="12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Font="1" applyBorder="1" applyAlignment="1">
      <alignment vertical="center" wrapText="1"/>
    </xf>
    <xf numFmtId="3" fontId="17" fillId="0" borderId="10" xfId="0" applyNumberFormat="1" applyFont="1" applyBorder="1" applyAlignment="1">
      <alignment/>
    </xf>
    <xf numFmtId="3" fontId="17" fillId="0" borderId="36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Font="1" applyBorder="1" applyAlignment="1">
      <alignment vertical="center" wrapText="1"/>
    </xf>
    <xf numFmtId="3" fontId="17" fillId="0" borderId="10" xfId="0" applyNumberFormat="1" applyFont="1" applyBorder="1" applyAlignment="1">
      <alignment horizontal="right"/>
    </xf>
    <xf numFmtId="49" fontId="17" fillId="0" borderId="4" xfId="0" applyNumberFormat="1" applyFont="1" applyBorder="1" applyAlignment="1">
      <alignment vertical="center" wrapText="1"/>
    </xf>
    <xf numFmtId="3" fontId="17" fillId="0" borderId="13" xfId="0" applyNumberFormat="1" applyFont="1" applyBorder="1" applyAlignment="1">
      <alignment horizontal="right"/>
    </xf>
    <xf numFmtId="3" fontId="17" fillId="0" borderId="36" xfId="0" applyNumberFormat="1" applyFont="1" applyBorder="1" applyAlignment="1">
      <alignment horizontal="right"/>
    </xf>
    <xf numFmtId="0" fontId="17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2" fillId="0" borderId="15" xfId="0" applyNumberFormat="1" applyFont="1" applyFill="1" applyBorder="1" applyAlignment="1" applyProtection="1">
      <alignment vertical="center" wrapText="1"/>
      <protection/>
    </xf>
    <xf numFmtId="3" fontId="12" fillId="0" borderId="13" xfId="0" applyNumberFormat="1" applyFont="1" applyFill="1" applyBorder="1" applyAlignment="1" applyProtection="1">
      <alignment horizontal="right" vertical="center"/>
      <protection/>
    </xf>
    <xf numFmtId="3" fontId="12" fillId="0" borderId="5" xfId="0" applyNumberFormat="1" applyFont="1" applyFill="1" applyBorder="1" applyAlignment="1" applyProtection="1">
      <alignment horizontal="right" vertical="center"/>
      <protection/>
    </xf>
    <xf numFmtId="3" fontId="12" fillId="0" borderId="8" xfId="0" applyNumberFormat="1" applyFont="1" applyFill="1" applyBorder="1" applyAlignment="1" applyProtection="1">
      <alignment horizontal="right" vertical="center"/>
      <protection/>
    </xf>
    <xf numFmtId="49" fontId="17" fillId="0" borderId="36" xfId="0" applyNumberFormat="1" applyFont="1" applyFill="1" applyBorder="1" applyAlignment="1" applyProtection="1">
      <alignment vertical="center" wrapText="1"/>
      <protection/>
    </xf>
    <xf numFmtId="3" fontId="17" fillId="0" borderId="47" xfId="0" applyNumberFormat="1" applyFont="1" applyFill="1" applyBorder="1" applyAlignment="1" applyProtection="1">
      <alignment horizontal="right" vertical="center"/>
      <protection/>
    </xf>
    <xf numFmtId="49" fontId="3" fillId="0" borderId="46" xfId="0" applyNumberFormat="1" applyFont="1" applyFill="1" applyBorder="1" applyAlignment="1" applyProtection="1">
      <alignment horizontal="center" vertical="center" wrapText="1"/>
      <protection/>
    </xf>
    <xf numFmtId="3" fontId="3" fillId="0" borderId="5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3" fillId="0" borderId="49" xfId="0" applyNumberFormat="1" applyFont="1" applyFill="1" applyBorder="1" applyAlignment="1" applyProtection="1">
      <alignment vertical="center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17" fillId="0" borderId="46" xfId="0" applyNumberFormat="1" applyFont="1" applyFill="1" applyBorder="1" applyAlignment="1" applyProtection="1">
      <alignment wrapText="1"/>
      <protection/>
    </xf>
    <xf numFmtId="3" fontId="17" fillId="0" borderId="4" xfId="0" applyNumberFormat="1" applyFont="1" applyFill="1" applyBorder="1" applyAlignment="1" applyProtection="1">
      <alignment horizontal="right" vertical="center"/>
      <protection/>
    </xf>
    <xf numFmtId="3" fontId="17" fillId="0" borderId="36" xfId="0" applyNumberFormat="1" applyFont="1" applyBorder="1" applyAlignment="1">
      <alignment horizontal="right" vertical="center"/>
    </xf>
    <xf numFmtId="3" fontId="17" fillId="0" borderId="4" xfId="0" applyNumberFormat="1" applyFont="1" applyBorder="1" applyAlignment="1">
      <alignment horizontal="right" vertical="center"/>
    </xf>
    <xf numFmtId="3" fontId="17" fillId="0" borderId="13" xfId="0" applyNumberFormat="1" applyFont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12" fillId="0" borderId="9" xfId="0" applyNumberFormat="1" applyFont="1" applyFill="1" applyBorder="1" applyAlignment="1" applyProtection="1">
      <alignment vertical="center"/>
      <protection/>
    </xf>
    <xf numFmtId="0" fontId="3" fillId="0" borderId="50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3" fontId="17" fillId="0" borderId="13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3" fillId="0" borderId="4" xfId="0" applyNumberFormat="1" applyFont="1" applyFill="1" applyBorder="1" applyAlignment="1" applyProtection="1">
      <alignment vertical="center" wrapText="1"/>
      <protection/>
    </xf>
    <xf numFmtId="3" fontId="3" fillId="0" borderId="51" xfId="0" applyNumberFormat="1" applyFont="1" applyFill="1" applyBorder="1" applyAlignment="1" applyProtection="1">
      <alignment vertical="center"/>
      <protection/>
    </xf>
    <xf numFmtId="0" fontId="4" fillId="0" borderId="27" xfId="0" applyNumberFormat="1" applyFont="1" applyFill="1" applyBorder="1" applyAlignment="1" applyProtection="1">
      <alignment horizontal="centerContinuous" vertical="center"/>
      <protection/>
    </xf>
    <xf numFmtId="0" fontId="10" fillId="0" borderId="26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1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8" fillId="0" borderId="52" xfId="0" applyFont="1" applyBorder="1" applyAlignment="1">
      <alignment horizontal="center" vertical="center" wrapText="1"/>
    </xf>
    <xf numFmtId="165" fontId="8" fillId="0" borderId="33" xfId="0" applyNumberFormat="1" applyFont="1" applyBorder="1" applyAlignment="1">
      <alignment horizontal="center" vertical="center" wrapText="1"/>
    </xf>
    <xf numFmtId="165" fontId="8" fillId="0" borderId="3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3" fontId="4" fillId="0" borderId="37" xfId="0" applyNumberFormat="1" applyFont="1" applyBorder="1" applyAlignment="1">
      <alignment horizontal="right" vertical="center" wrapText="1"/>
    </xf>
    <xf numFmtId="3" fontId="4" fillId="0" borderId="53" xfId="0" applyNumberFormat="1" applyFont="1" applyBorder="1" applyAlignment="1">
      <alignment horizontal="right" vertical="center" wrapText="1"/>
    </xf>
    <xf numFmtId="3" fontId="4" fillId="0" borderId="51" xfId="0" applyNumberFormat="1" applyFont="1" applyBorder="1" applyAlignment="1">
      <alignment horizontal="right" vertical="center" wrapText="1"/>
    </xf>
    <xf numFmtId="3" fontId="4" fillId="0" borderId="54" xfId="0" applyNumberFormat="1" applyFont="1" applyBorder="1" applyAlignment="1">
      <alignment horizontal="right" vertical="center" wrapText="1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NumberFormat="1" applyFont="1" applyFill="1" applyBorder="1" applyAlignment="1" applyProtection="1">
      <alignment horizontal="left" vertical="center"/>
      <protection locked="0"/>
    </xf>
    <xf numFmtId="3" fontId="4" fillId="0" borderId="28" xfId="0" applyNumberFormat="1" applyFont="1" applyFill="1" applyBorder="1" applyAlignment="1" applyProtection="1">
      <alignment horizontal="right" vertical="center"/>
      <protection locked="0"/>
    </xf>
    <xf numFmtId="3" fontId="4" fillId="0" borderId="28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4" fillId="0" borderId="39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12" fillId="0" borderId="25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NumberFormat="1" applyFont="1" applyFill="1" applyBorder="1" applyAlignment="1" applyProtection="1">
      <alignment horizontal="left" vertical="center"/>
      <protection locked="0"/>
    </xf>
    <xf numFmtId="3" fontId="10" fillId="0" borderId="28" xfId="0" applyNumberFormat="1" applyFont="1" applyFill="1" applyBorder="1" applyAlignment="1" applyProtection="1">
      <alignment horizontal="right" vertical="center"/>
      <protection locked="0"/>
    </xf>
    <xf numFmtId="3" fontId="10" fillId="0" borderId="28" xfId="0" applyNumberFormat="1" applyFont="1" applyBorder="1" applyAlignment="1">
      <alignment horizontal="right" vertical="center"/>
    </xf>
    <xf numFmtId="3" fontId="10" fillId="0" borderId="31" xfId="0" applyNumberFormat="1" applyFont="1" applyBorder="1" applyAlignment="1">
      <alignment horizontal="right" vertical="center"/>
    </xf>
    <xf numFmtId="0" fontId="12" fillId="0" borderId="55" xfId="0" applyNumberFormat="1" applyFont="1" applyFill="1" applyBorder="1" applyAlignment="1" applyProtection="1">
      <alignment horizontal="center" vertical="center"/>
      <protection locked="0"/>
    </xf>
    <xf numFmtId="0" fontId="12" fillId="0" borderId="56" xfId="0" applyNumberFormat="1" applyFont="1" applyFill="1" applyBorder="1" applyAlignment="1" applyProtection="1">
      <alignment horizontal="left" vertical="center"/>
      <protection locked="0"/>
    </xf>
    <xf numFmtId="3" fontId="12" fillId="0" borderId="56" xfId="0" applyNumberFormat="1" applyFont="1" applyFill="1" applyBorder="1" applyAlignment="1" applyProtection="1">
      <alignment horizontal="right" vertical="center"/>
      <protection locked="0"/>
    </xf>
    <xf numFmtId="3" fontId="10" fillId="0" borderId="42" xfId="0" applyNumberFormat="1" applyFont="1" applyBorder="1" applyAlignment="1">
      <alignment horizontal="right" vertical="center"/>
    </xf>
    <xf numFmtId="3" fontId="10" fillId="0" borderId="4" xfId="0" applyNumberFormat="1" applyFont="1" applyBorder="1" applyAlignment="1">
      <alignment horizontal="right" vertical="center"/>
    </xf>
    <xf numFmtId="3" fontId="10" fillId="0" borderId="43" xfId="0" applyNumberFormat="1" applyFont="1" applyBorder="1" applyAlignment="1">
      <alignment horizontal="right" vertical="center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 locked="0"/>
    </xf>
    <xf numFmtId="3" fontId="3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7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12" fillId="0" borderId="10" xfId="0" applyNumberFormat="1" applyFont="1" applyFill="1" applyBorder="1" applyAlignment="1" applyProtection="1">
      <alignment horizontal="right" vertical="center"/>
      <protection locked="0"/>
    </xf>
    <xf numFmtId="3" fontId="10" fillId="0" borderId="41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3" fontId="3" fillId="0" borderId="57" xfId="0" applyNumberFormat="1" applyFont="1" applyBorder="1" applyAlignment="1">
      <alignment horizontal="right" vertical="center"/>
    </xf>
    <xf numFmtId="3" fontId="3" fillId="0" borderId="58" xfId="0" applyNumberFormat="1" applyFont="1" applyBorder="1" applyAlignment="1">
      <alignment horizontal="right" vertical="center"/>
    </xf>
    <xf numFmtId="3" fontId="3" fillId="0" borderId="59" xfId="0" applyNumberFormat="1" applyFont="1" applyBorder="1" applyAlignment="1">
      <alignment horizontal="right" vertical="center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10" fillId="0" borderId="42" xfId="0" applyNumberFormat="1" applyFont="1" applyFill="1" applyBorder="1" applyAlignment="1" applyProtection="1">
      <alignment horizontal="right" vertical="center"/>
      <protection locked="0"/>
    </xf>
    <xf numFmtId="49" fontId="3" fillId="0" borderId="48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NumberFormat="1" applyFont="1" applyFill="1" applyBorder="1" applyAlignment="1" applyProtection="1">
      <alignment horizontal="left" vertical="center"/>
      <protection locked="0"/>
    </xf>
    <xf numFmtId="3" fontId="3" fillId="0" borderId="37" xfId="0" applyNumberFormat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1" xfId="0" applyFont="1" applyBorder="1" applyAlignment="1">
      <alignment vertical="center" wrapText="1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60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 horizontal="centerContinuous" wrapText="1"/>
    </xf>
    <xf numFmtId="0" fontId="16" fillId="0" borderId="0" xfId="0" applyFont="1" applyFill="1" applyAlignment="1">
      <alignment horizontal="left"/>
    </xf>
    <xf numFmtId="0" fontId="5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39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center"/>
    </xf>
    <xf numFmtId="3" fontId="12" fillId="0" borderId="4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2" fillId="0" borderId="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left" vertical="center" wrapText="1"/>
    </xf>
    <xf numFmtId="0" fontId="19" fillId="0" borderId="42" xfId="0" applyFont="1" applyFill="1" applyBorder="1" applyAlignment="1">
      <alignment horizontal="center"/>
    </xf>
    <xf numFmtId="3" fontId="12" fillId="0" borderId="42" xfId="0" applyNumberFormat="1" applyFont="1" applyFill="1" applyBorder="1" applyAlignment="1">
      <alignment horizontal="right" vertical="center"/>
    </xf>
    <xf numFmtId="3" fontId="12" fillId="0" borderId="6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vertical="center" wrapText="1"/>
    </xf>
    <xf numFmtId="3" fontId="8" fillId="0" borderId="16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left" vertical="center" wrapText="1"/>
    </xf>
    <xf numFmtId="3" fontId="8" fillId="0" borderId="42" xfId="0" applyNumberFormat="1" applyFont="1" applyFill="1" applyBorder="1" applyAlignment="1">
      <alignment vertical="center" wrapText="1"/>
    </xf>
    <xf numFmtId="3" fontId="8" fillId="0" borderId="64" xfId="0" applyNumberFormat="1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left"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vertical="center" wrapText="1"/>
    </xf>
    <xf numFmtId="3" fontId="12" fillId="0" borderId="31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vertical="center" wrapText="1"/>
    </xf>
    <xf numFmtId="3" fontId="8" fillId="0" borderId="56" xfId="0" applyNumberFormat="1" applyFont="1" applyFill="1" applyBorder="1" applyAlignment="1">
      <alignment vertical="center" wrapText="1"/>
    </xf>
    <xf numFmtId="3" fontId="8" fillId="0" borderId="65" xfId="0" applyNumberFormat="1" applyFont="1" applyFill="1" applyBorder="1" applyAlignment="1">
      <alignment vertical="center" wrapText="1"/>
    </xf>
    <xf numFmtId="3" fontId="8" fillId="0" borderId="66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vertical="center" wrapText="1"/>
    </xf>
    <xf numFmtId="3" fontId="12" fillId="0" borderId="42" xfId="0" applyNumberFormat="1" applyFont="1" applyFill="1" applyBorder="1" applyAlignment="1">
      <alignment vertical="center" wrapText="1"/>
    </xf>
    <xf numFmtId="3" fontId="3" fillId="0" borderId="42" xfId="0" applyNumberFormat="1" applyFont="1" applyFill="1" applyBorder="1" applyAlignment="1">
      <alignment vertical="center" wrapText="1"/>
    </xf>
    <xf numFmtId="3" fontId="3" fillId="0" borderId="64" xfId="0" applyNumberFormat="1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left" vertical="center" wrapText="1"/>
    </xf>
    <xf numFmtId="3" fontId="8" fillId="0" borderId="4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42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43" xfId="0" applyNumberFormat="1" applyFont="1" applyFill="1" applyBorder="1" applyAlignment="1">
      <alignment vertical="center" wrapText="1"/>
    </xf>
    <xf numFmtId="3" fontId="3" fillId="0" borderId="41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8" fillId="0" borderId="8" xfId="0" applyNumberFormat="1" applyFont="1" applyFill="1" applyBorder="1" applyAlignment="1">
      <alignment vertical="center" wrapText="1"/>
    </xf>
    <xf numFmtId="3" fontId="3" fillId="0" borderId="63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vertical="center" wrapText="1"/>
    </xf>
    <xf numFmtId="3" fontId="3" fillId="0" borderId="16" xfId="0" applyNumberFormat="1" applyFont="1" applyFill="1" applyBorder="1" applyAlignment="1">
      <alignment vertical="center" wrapText="1"/>
    </xf>
    <xf numFmtId="3" fontId="3" fillId="0" borderId="57" xfId="0" applyNumberFormat="1" applyFont="1" applyFill="1" applyBorder="1" applyAlignment="1">
      <alignment vertical="center" wrapText="1"/>
    </xf>
    <xf numFmtId="3" fontId="3" fillId="0" borderId="67" xfId="0" applyNumberFormat="1" applyFont="1" applyFill="1" applyBorder="1" applyAlignment="1">
      <alignment vertical="center" wrapText="1"/>
    </xf>
    <xf numFmtId="0" fontId="8" fillId="0" borderId="65" xfId="0" applyFont="1" applyFill="1" applyBorder="1" applyAlignment="1">
      <alignment horizontal="left"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12" fillId="0" borderId="56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2" fillId="0" borderId="57" xfId="0" applyNumberFormat="1" applyFont="1" applyFill="1" applyBorder="1" applyAlignment="1">
      <alignment vertical="center" wrapText="1"/>
    </xf>
    <xf numFmtId="3" fontId="12" fillId="0" borderId="58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39" xfId="0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vertical="center" wrapText="1"/>
    </xf>
    <xf numFmtId="3" fontId="8" fillId="0" borderId="68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vertical="center" wrapText="1"/>
    </xf>
    <xf numFmtId="3" fontId="10" fillId="0" borderId="57" xfId="0" applyNumberFormat="1" applyFont="1" applyFill="1" applyBorder="1" applyAlignment="1">
      <alignment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left" vertical="center" wrapText="1"/>
    </xf>
    <xf numFmtId="3" fontId="8" fillId="0" borderId="71" xfId="0" applyNumberFormat="1" applyFont="1" applyFill="1" applyBorder="1" applyAlignment="1">
      <alignment vertical="center" wrapText="1"/>
    </xf>
    <xf numFmtId="3" fontId="8" fillId="0" borderId="72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0" fontId="10" fillId="0" borderId="73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3" fontId="12" fillId="0" borderId="4" xfId="0" applyNumberFormat="1" applyFont="1" applyFill="1" applyBorder="1" applyAlignment="1">
      <alignment vertical="center"/>
    </xf>
    <xf numFmtId="3" fontId="12" fillId="0" borderId="64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69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3" fontId="12" fillId="0" borderId="58" xfId="0" applyNumberFormat="1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/>
    </xf>
    <xf numFmtId="0" fontId="18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3" fontId="12" fillId="0" borderId="4" xfId="0" applyNumberFormat="1" applyFont="1" applyBorder="1" applyAlignment="1">
      <alignment/>
    </xf>
    <xf numFmtId="3" fontId="19" fillId="0" borderId="43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40" xfId="0" applyFont="1" applyBorder="1" applyAlignment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0" fontId="21" fillId="0" borderId="4" xfId="0" applyFont="1" applyBorder="1" applyAlignment="1">
      <alignment/>
    </xf>
    <xf numFmtId="3" fontId="21" fillId="0" borderId="4" xfId="0" applyNumberFormat="1" applyFont="1" applyBorder="1" applyAlignment="1">
      <alignment/>
    </xf>
    <xf numFmtId="3" fontId="22" fillId="0" borderId="43" xfId="0" applyNumberFormat="1" applyFont="1" applyBorder="1" applyAlignment="1">
      <alignment/>
    </xf>
    <xf numFmtId="3" fontId="21" fillId="0" borderId="4" xfId="0" applyNumberFormat="1" applyFont="1" applyBorder="1" applyAlignment="1">
      <alignment vertical="center"/>
    </xf>
    <xf numFmtId="0" fontId="12" fillId="0" borderId="4" xfId="0" applyFont="1" applyBorder="1" applyAlignment="1">
      <alignment horizontal="left" vertical="center"/>
    </xf>
    <xf numFmtId="3" fontId="12" fillId="0" borderId="4" xfId="0" applyNumberFormat="1" applyFont="1" applyBorder="1" applyAlignment="1">
      <alignment horizontal="right" vertical="center"/>
    </xf>
    <xf numFmtId="3" fontId="12" fillId="0" borderId="43" xfId="0" applyNumberFormat="1" applyFont="1" applyBorder="1" applyAlignment="1">
      <alignment horizontal="center" vertical="center"/>
    </xf>
    <xf numFmtId="0" fontId="19" fillId="0" borderId="40" xfId="0" applyFont="1" applyBorder="1" applyAlignment="1">
      <alignment/>
    </xf>
    <xf numFmtId="0" fontId="23" fillId="0" borderId="4" xfId="0" applyFont="1" applyBorder="1" applyAlignment="1">
      <alignment vertical="center"/>
    </xf>
    <xf numFmtId="3" fontId="23" fillId="0" borderId="4" xfId="0" applyNumberFormat="1" applyFont="1" applyBorder="1" applyAlignment="1">
      <alignment vertical="center"/>
    </xf>
    <xf numFmtId="3" fontId="19" fillId="0" borderId="4" xfId="0" applyNumberFormat="1" applyFont="1" applyBorder="1" applyAlignment="1">
      <alignment/>
    </xf>
    <xf numFmtId="3" fontId="12" fillId="0" borderId="43" xfId="0" applyNumberFormat="1" applyFont="1" applyBorder="1" applyAlignment="1">
      <alignment/>
    </xf>
    <xf numFmtId="3" fontId="22" fillId="0" borderId="4" xfId="0" applyNumberFormat="1" applyFont="1" applyBorder="1" applyAlignment="1">
      <alignment/>
    </xf>
    <xf numFmtId="3" fontId="22" fillId="0" borderId="64" xfId="0" applyNumberFormat="1" applyFont="1" applyBorder="1" applyAlignment="1">
      <alignment/>
    </xf>
    <xf numFmtId="0" fontId="7" fillId="0" borderId="4" xfId="0" applyFont="1" applyBorder="1" applyAlignment="1">
      <alignment wrapText="1"/>
    </xf>
    <xf numFmtId="3" fontId="7" fillId="0" borderId="0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3" fillId="0" borderId="77" xfId="0" applyFont="1" applyBorder="1" applyAlignment="1">
      <alignment/>
    </xf>
    <xf numFmtId="0" fontId="22" fillId="0" borderId="58" xfId="0" applyFont="1" applyBorder="1" applyAlignment="1">
      <alignment/>
    </xf>
    <xf numFmtId="3" fontId="22" fillId="0" borderId="58" xfId="0" applyNumberFormat="1" applyFont="1" applyBorder="1" applyAlignment="1">
      <alignment/>
    </xf>
    <xf numFmtId="3" fontId="22" fillId="0" borderId="59" xfId="0" applyNumberFormat="1" applyFont="1" applyBorder="1" applyAlignment="1">
      <alignment/>
    </xf>
    <xf numFmtId="0" fontId="19" fillId="0" borderId="44" xfId="0" applyFont="1" applyBorder="1" applyAlignment="1">
      <alignment/>
    </xf>
    <xf numFmtId="0" fontId="12" fillId="0" borderId="30" xfId="0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horizontal="centerContinuous" vertical="center"/>
    </xf>
    <xf numFmtId="4" fontId="10" fillId="0" borderId="39" xfId="0" applyNumberFormat="1" applyFont="1" applyBorder="1" applyAlignment="1">
      <alignment horizontal="centerContinuous"/>
    </xf>
    <xf numFmtId="0" fontId="20" fillId="0" borderId="0" xfId="0" applyNumberFormat="1" applyFont="1" applyFill="1" applyBorder="1" applyAlignment="1" applyProtection="1">
      <alignment/>
      <protection/>
    </xf>
    <xf numFmtId="4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165" fontId="10" fillId="0" borderId="0" xfId="0" applyNumberFormat="1" applyFont="1" applyFill="1" applyBorder="1" applyAlignment="1" applyProtection="1">
      <alignment horizontal="centerContinuous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22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Continuous"/>
      <protection locked="0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wrapText="1"/>
      <protection locked="0"/>
    </xf>
    <xf numFmtId="0" fontId="10" fillId="0" borderId="78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79" xfId="0" applyNumberFormat="1" applyFont="1" applyFill="1" applyBorder="1" applyAlignment="1" applyProtection="1">
      <alignment horizontal="centerContinuous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NumberFormat="1" applyFont="1" applyFill="1" applyBorder="1" applyAlignment="1" applyProtection="1">
      <alignment horizontal="center" vertical="top" wrapText="1"/>
      <protection locked="0"/>
    </xf>
    <xf numFmtId="0" fontId="2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0" applyNumberFormat="1" applyFont="1" applyFill="1" applyBorder="1" applyAlignment="1" applyProtection="1">
      <alignment horizontal="center" vertical="top" wrapText="1"/>
      <protection locked="0"/>
    </xf>
    <xf numFmtId="0" fontId="9" fillId="0" borderId="8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0" fontId="14" fillId="0" borderId="36" xfId="0" applyNumberFormat="1" applyFont="1" applyFill="1" applyBorder="1" applyAlignment="1" applyProtection="1">
      <alignment horizontal="center" vertical="center"/>
      <protection locked="0"/>
    </xf>
    <xf numFmtId="0" fontId="14" fillId="0" borderId="80" xfId="0" applyNumberFormat="1" applyFont="1" applyFill="1" applyBorder="1" applyAlignment="1" applyProtection="1">
      <alignment horizontal="center" vertical="center"/>
      <protection locked="0"/>
    </xf>
    <xf numFmtId="0" fontId="14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49" fontId="10" fillId="0" borderId="44" xfId="0" applyNumberFormat="1" applyFont="1" applyFill="1" applyBorder="1" applyAlignment="1" applyProtection="1">
      <alignment horizontal="center" vertical="center"/>
      <protection locked="0"/>
    </xf>
    <xf numFmtId="164" fontId="10" fillId="0" borderId="28" xfId="20" applyNumberFormat="1" applyFont="1" applyFill="1" applyBorder="1" applyAlignment="1" applyProtection="1">
      <alignment vertical="center" wrapText="1"/>
      <protection locked="0"/>
    </xf>
    <xf numFmtId="0" fontId="8" fillId="0" borderId="26" xfId="0" applyNumberFormat="1" applyFont="1" applyFill="1" applyBorder="1" applyAlignment="1" applyProtection="1">
      <alignment horizontal="center" vertical="center"/>
      <protection locked="0"/>
    </xf>
    <xf numFmtId="3" fontId="12" fillId="0" borderId="29" xfId="0" applyNumberFormat="1" applyFont="1" applyFill="1" applyBorder="1" applyAlignment="1" applyProtection="1">
      <alignment horizontal="right" vertical="center"/>
      <protection locked="0"/>
    </xf>
    <xf numFmtId="3" fontId="12" fillId="0" borderId="39" xfId="0" applyNumberFormat="1" applyFont="1" applyFill="1" applyBorder="1" applyAlignment="1" applyProtection="1">
      <alignment horizontal="right" vertical="center"/>
      <protection locked="0"/>
    </xf>
    <xf numFmtId="0" fontId="12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56" xfId="0" applyNumberFormat="1" applyFont="1" applyFill="1" applyBorder="1" applyAlignment="1" applyProtection="1">
      <alignment horizontal="center" vertical="center"/>
      <protection locked="0"/>
    </xf>
    <xf numFmtId="3" fontId="12" fillId="0" borderId="81" xfId="0" applyNumberFormat="1" applyFont="1" applyFill="1" applyBorder="1" applyAlignment="1" applyProtection="1">
      <alignment horizontal="right" vertical="center"/>
      <protection locked="0"/>
    </xf>
    <xf numFmtId="3" fontId="12" fillId="0" borderId="82" xfId="0" applyNumberFormat="1" applyFont="1" applyFill="1" applyBorder="1" applyAlignment="1" applyProtection="1">
      <alignment horizontal="right" vertical="center"/>
      <protection locked="0"/>
    </xf>
    <xf numFmtId="1" fontId="11" fillId="0" borderId="40" xfId="0" applyNumberFormat="1" applyFont="1" applyFill="1" applyBorder="1" applyAlignment="1" applyProtection="1">
      <alignment horizontal="centerContinuous" vertical="center"/>
      <protection locked="0"/>
    </xf>
    <xf numFmtId="164" fontId="11" fillId="0" borderId="4" xfId="20" applyNumberFormat="1" applyFont="1" applyFill="1" applyBorder="1" applyAlignment="1" applyProtection="1">
      <alignment vertical="center" wrapText="1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3" fontId="11" fillId="0" borderId="83" xfId="0" applyNumberFormat="1" applyFont="1" applyFill="1" applyBorder="1" applyAlignment="1" applyProtection="1">
      <alignment horizontal="right" vertical="center"/>
      <protection locked="0"/>
    </xf>
    <xf numFmtId="3" fontId="11" fillId="0" borderId="4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49" fontId="19" fillId="0" borderId="3" xfId="0" applyNumberFormat="1" applyFont="1" applyFill="1" applyBorder="1" applyAlignment="1" applyProtection="1">
      <alignment horizontal="centerContinuous" vertical="center"/>
      <protection locked="0"/>
    </xf>
    <xf numFmtId="3" fontId="19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" xfId="0" applyNumberFormat="1" applyFont="1" applyFill="1" applyBorder="1" applyAlignment="1" applyProtection="1">
      <alignment horizontal="center" vertical="center"/>
      <protection locked="0"/>
    </xf>
    <xf numFmtId="3" fontId="19" fillId="0" borderId="83" xfId="0" applyNumberFormat="1" applyFont="1" applyFill="1" applyBorder="1" applyAlignment="1" applyProtection="1">
      <alignment horizontal="right" vertical="center"/>
      <protection locked="0"/>
    </xf>
    <xf numFmtId="3" fontId="12" fillId="0" borderId="43" xfId="0" applyNumberFormat="1" applyFont="1" applyFill="1" applyBorder="1" applyAlignment="1" applyProtection="1">
      <alignment horizontal="right" vertical="center"/>
      <protection locked="0"/>
    </xf>
    <xf numFmtId="49" fontId="19" fillId="0" borderId="40" xfId="0" applyNumberFormat="1" applyFont="1" applyFill="1" applyBorder="1" applyAlignment="1" applyProtection="1">
      <alignment horizontal="centerContinuous" vertical="center"/>
      <protection locked="0"/>
    </xf>
    <xf numFmtId="3" fontId="19" fillId="0" borderId="43" xfId="0" applyNumberFormat="1" applyFont="1" applyFill="1" applyBorder="1" applyAlignment="1" applyProtection="1">
      <alignment horizontal="right" vertical="center"/>
      <protection locked="0"/>
    </xf>
    <xf numFmtId="0" fontId="4" fillId="0" borderId="4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9" fontId="22" fillId="0" borderId="0" xfId="0" applyNumberFormat="1" applyFont="1" applyFill="1" applyBorder="1" applyAlignment="1" applyProtection="1">
      <alignment/>
      <protection locked="0"/>
    </xf>
    <xf numFmtId="3" fontId="22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Continuous"/>
      <protection locked="0"/>
    </xf>
    <xf numFmtId="3" fontId="10" fillId="0" borderId="0" xfId="0" applyNumberFormat="1" applyFont="1" applyFill="1" applyBorder="1" applyAlignment="1" applyProtection="1">
      <alignment horizontal="centerContinuous"/>
      <protection locked="0"/>
    </xf>
    <xf numFmtId="49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10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49" fontId="9" fillId="0" borderId="3" xfId="0" applyNumberFormat="1" applyFont="1" applyFill="1" applyBorder="1" applyAlignment="1" applyProtection="1">
      <alignment horizontal="center" vertical="top" wrapText="1"/>
      <protection locked="0"/>
    </xf>
    <xf numFmtId="0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6" xfId="0" applyNumberFormat="1" applyFont="1" applyFill="1" applyBorder="1" applyAlignment="1" applyProtection="1">
      <alignment horizontal="center" vertical="center"/>
      <protection locked="0"/>
    </xf>
    <xf numFmtId="0" fontId="14" fillId="0" borderId="87" xfId="0" applyNumberFormat="1" applyFont="1" applyFill="1" applyBorder="1" applyAlignment="1" applyProtection="1">
      <alignment horizontal="center" vertical="center"/>
      <protection locked="0"/>
    </xf>
    <xf numFmtId="0" fontId="14" fillId="0" borderId="51" xfId="0" applyNumberFormat="1" applyFont="1" applyFill="1" applyBorder="1" applyAlignment="1" applyProtection="1">
      <alignment horizontal="center" vertical="center"/>
      <protection locked="0"/>
    </xf>
    <xf numFmtId="0" fontId="14" fillId="0" borderId="53" xfId="0" applyNumberFormat="1" applyFont="1" applyFill="1" applyBorder="1" applyAlignment="1" applyProtection="1">
      <alignment horizontal="center" vertical="center"/>
      <protection locked="0"/>
    </xf>
    <xf numFmtId="3" fontId="14" fillId="0" borderId="88" xfId="0" applyNumberFormat="1" applyFont="1" applyFill="1" applyBorder="1" applyAlignment="1" applyProtection="1">
      <alignment horizontal="center" vertical="center"/>
      <protection locked="0"/>
    </xf>
    <xf numFmtId="0" fontId="14" fillId="0" borderId="54" xfId="0" applyNumberFormat="1" applyFont="1" applyFill="1" applyBorder="1" applyAlignment="1" applyProtection="1">
      <alignment horizontal="center" vertical="center"/>
      <protection locked="0"/>
    </xf>
    <xf numFmtId="49" fontId="12" fillId="0" borderId="44" xfId="0" applyNumberFormat="1" applyFont="1" applyFill="1" applyBorder="1" applyAlignment="1" applyProtection="1">
      <alignment horizontal="center" vertical="center"/>
      <protection locked="0"/>
    </xf>
    <xf numFmtId="164" fontId="12" fillId="0" borderId="28" xfId="20" applyNumberFormat="1" applyFont="1" applyFill="1" applyBorder="1" applyAlignment="1" applyProtection="1">
      <alignment vertical="center" wrapText="1"/>
      <protection locked="0"/>
    </xf>
    <xf numFmtId="3" fontId="12" fillId="0" borderId="57" xfId="0" applyNumberFormat="1" applyFont="1" applyFill="1" applyBorder="1" applyAlignment="1" applyProtection="1">
      <alignment horizontal="right" vertical="center"/>
      <protection locked="0"/>
    </xf>
    <xf numFmtId="3" fontId="8" fillId="0" borderId="89" xfId="0" applyNumberFormat="1" applyFont="1" applyFill="1" applyBorder="1" applyAlignment="1" applyProtection="1">
      <alignment horizontal="center" vertical="center"/>
      <protection locked="0"/>
    </xf>
    <xf numFmtId="3" fontId="12" fillId="0" borderId="90" xfId="0" applyNumberFormat="1" applyFont="1" applyFill="1" applyBorder="1" applyAlignment="1" applyProtection="1">
      <alignment horizontal="right" vertical="center"/>
      <protection locked="0"/>
    </xf>
    <xf numFmtId="3" fontId="12" fillId="0" borderId="59" xfId="0" applyNumberFormat="1" applyFont="1" applyFill="1" applyBorder="1" applyAlignment="1" applyProtection="1">
      <alignment horizontal="right" vertical="center"/>
      <protection locked="0"/>
    </xf>
    <xf numFmtId="49" fontId="12" fillId="0" borderId="9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65" xfId="20" applyNumberFormat="1" applyFont="1" applyFill="1" applyBorder="1" applyAlignment="1" applyProtection="1">
      <alignment vertical="center" wrapText="1"/>
      <protection locked="0"/>
    </xf>
    <xf numFmtId="0" fontId="8" fillId="0" borderId="56" xfId="0" applyNumberFormat="1" applyFont="1" applyFill="1" applyBorder="1" applyAlignment="1" applyProtection="1">
      <alignment horizontal="center" vertical="center"/>
      <protection locked="0"/>
    </xf>
    <xf numFmtId="3" fontId="12" fillId="0" borderId="65" xfId="0" applyNumberFormat="1" applyFont="1" applyFill="1" applyBorder="1" applyAlignment="1" applyProtection="1">
      <alignment horizontal="right" vertical="center"/>
      <protection locked="0"/>
    </xf>
    <xf numFmtId="3" fontId="8" fillId="0" borderId="81" xfId="0" applyNumberFormat="1" applyFont="1" applyFill="1" applyBorder="1" applyAlignment="1" applyProtection="1">
      <alignment horizontal="center" vertical="center"/>
      <protection locked="0"/>
    </xf>
    <xf numFmtId="3" fontId="12" fillId="0" borderId="92" xfId="0" applyNumberFormat="1" applyFont="1" applyFill="1" applyBorder="1" applyAlignment="1" applyProtection="1">
      <alignment horizontal="right" vertical="center"/>
      <protection locked="0"/>
    </xf>
    <xf numFmtId="164" fontId="19" fillId="0" borderId="4" xfId="20" applyNumberFormat="1" applyFont="1" applyFill="1" applyBorder="1" applyAlignment="1" applyProtection="1">
      <alignment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3" fontId="19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center" vertical="center"/>
      <protection locked="0"/>
    </xf>
    <xf numFmtId="3" fontId="19" fillId="0" borderId="46" xfId="0" applyNumberFormat="1" applyFont="1" applyFill="1" applyBorder="1" applyAlignment="1" applyProtection="1">
      <alignment horizontal="right" vertical="center"/>
      <protection locked="0"/>
    </xf>
    <xf numFmtId="49" fontId="7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4" xfId="20" applyNumberFormat="1" applyFont="1" applyFill="1" applyBorder="1" applyAlignment="1" applyProtection="1">
      <alignment vertical="center" wrapText="1"/>
      <protection locked="0"/>
    </xf>
    <xf numFmtId="3" fontId="7" fillId="0" borderId="42" xfId="0" applyNumberFormat="1" applyFont="1" applyFill="1" applyBorder="1" applyAlignment="1" applyProtection="1">
      <alignment horizontal="right" vertical="center"/>
      <protection locked="0"/>
    </xf>
    <xf numFmtId="3" fontId="7" fillId="0" borderId="83" xfId="0" applyNumberFormat="1" applyFont="1" applyFill="1" applyBorder="1" applyAlignment="1" applyProtection="1">
      <alignment horizontal="center" vertical="center"/>
      <protection locked="0"/>
    </xf>
    <xf numFmtId="3" fontId="7" fillId="0" borderId="46" xfId="0" applyNumberFormat="1" applyFont="1" applyFill="1" applyBorder="1" applyAlignment="1" applyProtection="1">
      <alignment horizontal="right" vertical="center"/>
      <protection locked="0"/>
    </xf>
    <xf numFmtId="3" fontId="7" fillId="0" borderId="43" xfId="0" applyNumberFormat="1" applyFont="1" applyFill="1" applyBorder="1" applyAlignment="1" applyProtection="1">
      <alignment horizontal="right" vertical="center"/>
      <protection locked="0"/>
    </xf>
    <xf numFmtId="0" fontId="7" fillId="0" borderId="46" xfId="0" applyNumberFormat="1" applyFont="1" applyFill="1" applyBorder="1" applyAlignment="1" applyProtection="1">
      <alignment vertical="center" wrapText="1"/>
      <protection locked="0"/>
    </xf>
    <xf numFmtId="49" fontId="10" fillId="0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horizontal="left" vertical="center"/>
      <protection locked="0"/>
    </xf>
    <xf numFmtId="0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29" xfId="0" applyNumberFormat="1" applyFont="1" applyFill="1" applyBorder="1" applyAlignment="1" applyProtection="1">
      <alignment horizontal="right" vertical="center"/>
      <protection locked="0"/>
    </xf>
    <xf numFmtId="0" fontId="10" fillId="0" borderId="93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2" xfId="0" applyNumberFormat="1" applyFont="1" applyFill="1" applyBorder="1" applyAlignment="1" applyProtection="1">
      <alignment horizontal="center" vertical="center"/>
      <protection locked="0"/>
    </xf>
    <xf numFmtId="3" fontId="12" fillId="0" borderId="83" xfId="0" applyNumberFormat="1" applyFont="1" applyFill="1" applyBorder="1" applyAlignment="1" applyProtection="1">
      <alignment horizontal="right" vertical="center"/>
      <protection locked="0"/>
    </xf>
    <xf numFmtId="0" fontId="12" fillId="0" borderId="94" xfId="0" applyNumberFormat="1" applyFont="1" applyFill="1" applyBorder="1" applyAlignment="1" applyProtection="1">
      <alignment horizontal="center" vertical="center"/>
      <protection locked="0"/>
    </xf>
    <xf numFmtId="0" fontId="12" fillId="0" borderId="6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49" fontId="19" fillId="0" borderId="22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left" vertical="center"/>
      <protection locked="0"/>
    </xf>
    <xf numFmtId="0" fontId="19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41" xfId="0" applyNumberFormat="1" applyFont="1" applyFill="1" applyBorder="1" applyAlignment="1" applyProtection="1">
      <alignment horizontal="center" vertical="center"/>
      <protection locked="0"/>
    </xf>
    <xf numFmtId="3" fontId="19" fillId="0" borderId="24" xfId="0" applyNumberFormat="1" applyFont="1" applyFill="1" applyBorder="1" applyAlignment="1" applyProtection="1">
      <alignment horizontal="right" vertical="center"/>
      <protection locked="0"/>
    </xf>
    <xf numFmtId="0" fontId="19" fillId="0" borderId="95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NumberFormat="1" applyFont="1" applyFill="1" applyBorder="1" applyAlignment="1" applyProtection="1">
      <alignment horizontal="left" vertical="center"/>
      <protection locked="0"/>
    </xf>
    <xf numFmtId="0" fontId="8" fillId="0" borderId="4" xfId="0" applyNumberFormat="1" applyFont="1" applyFill="1" applyBorder="1" applyAlignment="1" applyProtection="1">
      <alignment horizontal="center" vertical="center"/>
      <protection locked="0"/>
    </xf>
    <xf numFmtId="49" fontId="19" fillId="0" borderId="48" xfId="0" applyNumberFormat="1" applyFont="1" applyFill="1" applyBorder="1" applyAlignment="1" applyProtection="1">
      <alignment horizontal="center" vertical="center"/>
      <protection locked="0"/>
    </xf>
    <xf numFmtId="49" fontId="19" fillId="0" borderId="36" xfId="0" applyNumberFormat="1" applyFont="1" applyFill="1" applyBorder="1" applyAlignment="1" applyProtection="1">
      <alignment horizontal="left" vertical="center"/>
      <protection locked="0"/>
    </xf>
    <xf numFmtId="0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37" xfId="0" applyNumberFormat="1" applyFont="1" applyFill="1" applyBorder="1" applyAlignment="1" applyProtection="1">
      <alignment horizontal="center" vertical="center"/>
      <protection locked="0"/>
    </xf>
    <xf numFmtId="3" fontId="19" fillId="0" borderId="96" xfId="0" applyNumberFormat="1" applyFont="1" applyFill="1" applyBorder="1" applyAlignment="1" applyProtection="1">
      <alignment horizontal="right" vertical="center"/>
      <protection locked="0"/>
    </xf>
    <xf numFmtId="0" fontId="19" fillId="0" borderId="97" xfId="0" applyNumberFormat="1" applyFont="1" applyFill="1" applyBorder="1" applyAlignment="1" applyProtection="1">
      <alignment horizontal="center" vertical="center"/>
      <protection locked="0"/>
    </xf>
    <xf numFmtId="0" fontId="19" fillId="0" borderId="6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69" xfId="0" applyNumberFormat="1" applyFont="1" applyFill="1" applyBorder="1" applyAlignment="1" applyProtection="1">
      <alignment horizontal="center" vertical="center"/>
      <protection locked="0"/>
    </xf>
    <xf numFmtId="0" fontId="19" fillId="0" borderId="58" xfId="0" applyNumberFormat="1" applyFont="1" applyFill="1" applyBorder="1" applyAlignment="1" applyProtection="1">
      <alignment horizontal="left" vertical="center"/>
      <protection locked="0"/>
    </xf>
    <xf numFmtId="0" fontId="3" fillId="0" borderId="58" xfId="0" applyNumberFormat="1" applyFont="1" applyFill="1" applyBorder="1" applyAlignment="1" applyProtection="1">
      <alignment horizontal="center" vertical="center"/>
      <protection locked="0"/>
    </xf>
    <xf numFmtId="0" fontId="19" fillId="0" borderId="57" xfId="0" applyNumberFormat="1" applyFont="1" applyFill="1" applyBorder="1" applyAlignment="1" applyProtection="1">
      <alignment horizontal="center" vertical="center"/>
      <protection locked="0"/>
    </xf>
    <xf numFmtId="3" fontId="19" fillId="0" borderId="89" xfId="0" applyNumberFormat="1" applyFont="1" applyFill="1" applyBorder="1" applyAlignment="1" applyProtection="1">
      <alignment horizontal="right" vertical="center"/>
      <protection locked="0"/>
    </xf>
    <xf numFmtId="0" fontId="19" fillId="0" borderId="98" xfId="0" applyNumberFormat="1" applyFont="1" applyFill="1" applyBorder="1" applyAlignment="1" applyProtection="1">
      <alignment horizontal="center" vertical="center"/>
      <protection locked="0"/>
    </xf>
    <xf numFmtId="0" fontId="19" fillId="0" borderId="67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49" fontId="12" fillId="0" borderId="99" xfId="0" applyNumberFormat="1" applyFont="1" applyFill="1" applyBorder="1" applyAlignment="1" applyProtection="1">
      <alignment horizontal="center" vertical="center"/>
      <protection locked="0"/>
    </xf>
    <xf numFmtId="3" fontId="12" fillId="0" borderId="10" xfId="0" applyNumberFormat="1" applyFont="1" applyFill="1" applyBorder="1" applyAlignment="1" applyProtection="1">
      <alignment vertical="center" wrapText="1"/>
      <protection locked="0"/>
    </xf>
    <xf numFmtId="0" fontId="12" fillId="0" borderId="56" xfId="0" applyNumberFormat="1" applyFont="1" applyFill="1" applyBorder="1" applyAlignment="1" applyProtection="1">
      <alignment horizontal="center" vertical="center"/>
      <protection locked="0"/>
    </xf>
    <xf numFmtId="3" fontId="12" fillId="0" borderId="100" xfId="0" applyNumberFormat="1" applyFont="1" applyFill="1" applyBorder="1" applyAlignment="1" applyProtection="1">
      <alignment horizontal="right" vertical="center"/>
      <protection locked="0"/>
    </xf>
    <xf numFmtId="3" fontId="12" fillId="0" borderId="66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NumberFormat="1" applyFont="1" applyFill="1" applyBorder="1" applyAlignment="1" applyProtection="1">
      <alignment vertical="center"/>
      <protection locked="0"/>
    </xf>
    <xf numFmtId="0" fontId="19" fillId="0" borderId="36" xfId="0" applyNumberFormat="1" applyFont="1" applyFill="1" applyBorder="1" applyAlignment="1" applyProtection="1">
      <alignment horizontal="left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3" fontId="19" fillId="0" borderId="37" xfId="0" applyNumberFormat="1" applyFont="1" applyFill="1" applyBorder="1" applyAlignment="1" applyProtection="1">
      <alignment horizontal="right" vertical="center"/>
      <protection locked="0"/>
    </xf>
    <xf numFmtId="3" fontId="19" fillId="0" borderId="47" xfId="0" applyNumberFormat="1" applyFont="1" applyFill="1" applyBorder="1" applyAlignment="1" applyProtection="1">
      <alignment horizontal="right" vertical="center"/>
      <protection locked="0"/>
    </xf>
    <xf numFmtId="3" fontId="19" fillId="0" borderId="63" xfId="0" applyNumberFormat="1" applyFont="1" applyFill="1" applyBorder="1" applyAlignment="1" applyProtection="1">
      <alignment horizontal="right" vertical="center"/>
      <protection locked="0"/>
    </xf>
    <xf numFmtId="49" fontId="19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4" xfId="0" applyNumberFormat="1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Fill="1" applyBorder="1" applyAlignment="1" applyProtection="1">
      <alignment horizontal="right" vertical="center"/>
      <protection locked="0"/>
    </xf>
    <xf numFmtId="3" fontId="19" fillId="0" borderId="64" xfId="0" applyNumberFormat="1" applyFont="1" applyFill="1" applyBorder="1" applyAlignment="1" applyProtection="1">
      <alignment horizontal="right" vertical="center"/>
      <protection locked="0"/>
    </xf>
    <xf numFmtId="49" fontId="19" fillId="0" borderId="12" xfId="0" applyNumberFormat="1" applyFont="1" applyFill="1" applyBorder="1" applyAlignment="1" applyProtection="1">
      <alignment horizontal="center" vertical="center"/>
      <protection locked="0"/>
    </xf>
    <xf numFmtId="3" fontId="19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13" xfId="0" applyNumberFormat="1" applyFont="1" applyFill="1" applyBorder="1" applyAlignment="1" applyProtection="1">
      <alignment horizontal="center" vertical="center"/>
      <protection locked="0"/>
    </xf>
    <xf numFmtId="3" fontId="19" fillId="0" borderId="5" xfId="0" applyNumberFormat="1" applyFont="1" applyFill="1" applyBorder="1" applyAlignment="1" applyProtection="1">
      <alignment horizontal="right" vertical="center"/>
      <protection locked="0"/>
    </xf>
    <xf numFmtId="3" fontId="19" fillId="0" borderId="14" xfId="0" applyNumberFormat="1" applyFont="1" applyFill="1" applyBorder="1" applyAlignment="1" applyProtection="1">
      <alignment horizontal="right" vertical="center"/>
      <protection locked="0"/>
    </xf>
    <xf numFmtId="3" fontId="19" fillId="0" borderId="6" xfId="0" applyNumberFormat="1" applyFont="1" applyFill="1" applyBorder="1" applyAlignment="1" applyProtection="1">
      <alignment horizontal="right" vertical="center"/>
      <protection locked="0"/>
    </xf>
    <xf numFmtId="3" fontId="19" fillId="0" borderId="16" xfId="0" applyNumberFormat="1" applyFont="1" applyFill="1" applyBorder="1" applyAlignment="1" applyProtection="1">
      <alignment horizontal="right" vertical="center"/>
      <protection locked="0"/>
    </xf>
    <xf numFmtId="49" fontId="12" fillId="0" borderId="12" xfId="0" applyNumberFormat="1" applyFont="1" applyFill="1" applyBorder="1" applyAlignment="1" applyProtection="1">
      <alignment horizontal="center" vertical="center"/>
      <protection locked="0"/>
    </xf>
    <xf numFmtId="3" fontId="12" fillId="0" borderId="13" xfId="0" applyNumberFormat="1" applyFont="1" applyFill="1" applyBorder="1" applyAlignment="1" applyProtection="1">
      <alignment vertical="center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/>
      <protection locked="0"/>
    </xf>
    <xf numFmtId="3" fontId="12" fillId="0" borderId="5" xfId="0" applyNumberFormat="1" applyFont="1" applyFill="1" applyBorder="1" applyAlignment="1" applyProtection="1">
      <alignment horizontal="right" vertical="center"/>
      <protection locked="0"/>
    </xf>
    <xf numFmtId="3" fontId="12" fillId="0" borderId="14" xfId="0" applyNumberFormat="1" applyFont="1" applyFill="1" applyBorder="1" applyAlignment="1" applyProtection="1">
      <alignment horizontal="right" vertical="center"/>
      <protection locked="0"/>
    </xf>
    <xf numFmtId="3" fontId="12" fillId="0" borderId="6" xfId="0" applyNumberFormat="1" applyFont="1" applyFill="1" applyBorder="1" applyAlignment="1" applyProtection="1">
      <alignment horizontal="right" vertical="center"/>
      <protection locked="0"/>
    </xf>
    <xf numFmtId="3" fontId="12" fillId="0" borderId="16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NumberFormat="1" applyFont="1" applyFill="1" applyBorder="1" applyAlignment="1" applyProtection="1">
      <alignment vertical="center"/>
      <protection locked="0"/>
    </xf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3" fontId="12" fillId="0" borderId="41" xfId="0" applyNumberFormat="1" applyFont="1" applyFill="1" applyBorder="1" applyAlignment="1" applyProtection="1">
      <alignment horizontal="right" vertical="center"/>
      <protection locked="0"/>
    </xf>
    <xf numFmtId="3" fontId="12" fillId="0" borderId="24" xfId="0" applyNumberFormat="1" applyFont="1" applyFill="1" applyBorder="1" applyAlignment="1" applyProtection="1">
      <alignment horizontal="right" vertical="center"/>
      <protection locked="0"/>
    </xf>
    <xf numFmtId="3" fontId="12" fillId="0" borderId="23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49" fontId="12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49" fontId="19" fillId="0" borderId="91" xfId="0" applyNumberFormat="1" applyFont="1" applyFill="1" applyBorder="1" applyAlignment="1" applyProtection="1">
      <alignment horizontal="center" vertical="center"/>
      <protection locked="0"/>
    </xf>
    <xf numFmtId="3" fontId="19" fillId="0" borderId="10" xfId="0" applyNumberFormat="1" applyFont="1" applyFill="1" applyBorder="1" applyAlignment="1" applyProtection="1">
      <alignment vertical="center" wrapText="1"/>
      <protection locked="0"/>
    </xf>
    <xf numFmtId="3" fontId="19" fillId="0" borderId="41" xfId="0" applyNumberFormat="1" applyFont="1" applyFill="1" applyBorder="1" applyAlignment="1" applyProtection="1">
      <alignment vertical="center"/>
      <protection locked="0"/>
    </xf>
    <xf numFmtId="3" fontId="19" fillId="0" borderId="24" xfId="0" applyNumberFormat="1" applyFont="1" applyFill="1" applyBorder="1" applyAlignment="1" applyProtection="1">
      <alignment vertical="center"/>
      <protection locked="0"/>
    </xf>
    <xf numFmtId="3" fontId="19" fillId="0" borderId="9" xfId="0" applyNumberFormat="1" applyFont="1" applyFill="1" applyBorder="1" applyAlignment="1" applyProtection="1">
      <alignment vertical="center"/>
      <protection locked="0"/>
    </xf>
    <xf numFmtId="3" fontId="19" fillId="0" borderId="8" xfId="0" applyNumberFormat="1" applyFont="1" applyFill="1" applyBorder="1" applyAlignment="1" applyProtection="1">
      <alignment vertical="center"/>
      <protection locked="0"/>
    </xf>
    <xf numFmtId="49" fontId="19" fillId="0" borderId="40" xfId="0" applyNumberFormat="1" applyFont="1" applyFill="1" applyBorder="1" applyAlignment="1" applyProtection="1">
      <alignment horizontal="center" vertical="center"/>
      <protection locked="0"/>
    </xf>
    <xf numFmtId="3" fontId="19" fillId="0" borderId="4" xfId="0" applyNumberFormat="1" applyFont="1" applyFill="1" applyBorder="1" applyAlignment="1" applyProtection="1">
      <alignment vertical="center" wrapText="1"/>
      <protection locked="0"/>
    </xf>
    <xf numFmtId="164" fontId="8" fillId="0" borderId="4" xfId="0" applyNumberFormat="1" applyFont="1" applyFill="1" applyBorder="1" applyAlignment="1" applyProtection="1">
      <alignment horizontal="center" vertical="center"/>
      <protection locked="0"/>
    </xf>
    <xf numFmtId="164" fontId="19" fillId="0" borderId="42" xfId="0" applyNumberFormat="1" applyFont="1" applyFill="1" applyBorder="1" applyAlignment="1" applyProtection="1">
      <alignment vertical="center"/>
      <protection locked="0"/>
    </xf>
    <xf numFmtId="3" fontId="19" fillId="0" borderId="83" xfId="0" applyNumberFormat="1" applyFont="1" applyFill="1" applyBorder="1" applyAlignment="1" applyProtection="1">
      <alignment vertical="center"/>
      <protection locked="0"/>
    </xf>
    <xf numFmtId="3" fontId="19" fillId="0" borderId="46" xfId="0" applyNumberFormat="1" applyFont="1" applyFill="1" applyBorder="1" applyAlignment="1" applyProtection="1">
      <alignment vertical="center"/>
      <protection locked="0"/>
    </xf>
    <xf numFmtId="3" fontId="19" fillId="0" borderId="43" xfId="0" applyNumberFormat="1" applyFont="1" applyFill="1" applyBorder="1" applyAlignment="1" applyProtection="1">
      <alignment vertical="center"/>
      <protection locked="0"/>
    </xf>
    <xf numFmtId="49" fontId="19" fillId="0" borderId="101" xfId="0" applyNumberFormat="1" applyFont="1" applyFill="1" applyBorder="1" applyAlignment="1" applyProtection="1">
      <alignment horizontal="center" vertical="center"/>
      <protection locked="0"/>
    </xf>
    <xf numFmtId="164" fontId="3" fillId="0" borderId="13" xfId="0" applyNumberFormat="1" applyFont="1" applyFill="1" applyBorder="1" applyAlignment="1" applyProtection="1">
      <alignment horizontal="center" vertical="center"/>
      <protection locked="0"/>
    </xf>
    <xf numFmtId="164" fontId="19" fillId="0" borderId="5" xfId="0" applyNumberFormat="1" applyFont="1" applyFill="1" applyBorder="1" applyAlignment="1" applyProtection="1">
      <alignment vertical="center"/>
      <protection locked="0"/>
    </xf>
    <xf numFmtId="3" fontId="19" fillId="0" borderId="14" xfId="0" applyNumberFormat="1" applyFont="1" applyFill="1" applyBorder="1" applyAlignment="1" applyProtection="1">
      <alignment vertical="center"/>
      <protection locked="0"/>
    </xf>
    <xf numFmtId="3" fontId="19" fillId="0" borderId="15" xfId="0" applyNumberFormat="1" applyFont="1" applyFill="1" applyBorder="1" applyAlignment="1" applyProtection="1">
      <alignment vertical="center"/>
      <protection locked="0"/>
    </xf>
    <xf numFmtId="3" fontId="19" fillId="0" borderId="49" xfId="0" applyNumberFormat="1" applyFont="1" applyFill="1" applyBorder="1" applyAlignment="1" applyProtection="1">
      <alignment vertical="center"/>
      <protection locked="0"/>
    </xf>
    <xf numFmtId="164" fontId="8" fillId="0" borderId="13" xfId="0" applyNumberFormat="1" applyFont="1" applyFill="1" applyBorder="1" applyAlignment="1" applyProtection="1">
      <alignment horizontal="center" vertical="center"/>
      <protection locked="0"/>
    </xf>
    <xf numFmtId="164" fontId="12" fillId="0" borderId="5" xfId="0" applyNumberFormat="1" applyFont="1" applyFill="1" applyBorder="1" applyAlignment="1" applyProtection="1">
      <alignment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49" xfId="0" applyNumberFormat="1" applyFont="1" applyFill="1" applyBorder="1" applyAlignment="1" applyProtection="1">
      <alignment vertical="center"/>
      <protection locked="0"/>
    </xf>
    <xf numFmtId="49" fontId="12" fillId="0" borderId="91" xfId="0" applyNumberFormat="1" applyFont="1" applyFill="1" applyBorder="1" applyAlignment="1" applyProtection="1">
      <alignment horizontal="center" vertical="center"/>
      <protection locked="0"/>
    </xf>
    <xf numFmtId="164" fontId="8" fillId="0" borderId="41" xfId="0" applyNumberFormat="1" applyFont="1" applyFill="1" applyBorder="1" applyAlignment="1" applyProtection="1">
      <alignment horizontal="center" vertical="center"/>
      <protection locked="0"/>
    </xf>
    <xf numFmtId="3" fontId="12" fillId="0" borderId="9" xfId="0" applyNumberFormat="1" applyFont="1" applyFill="1" applyBorder="1" applyAlignment="1" applyProtection="1">
      <alignment horizontal="right" vertical="center"/>
      <protection locked="0"/>
    </xf>
    <xf numFmtId="3" fontId="12" fillId="0" borderId="8" xfId="0" applyNumberFormat="1" applyFont="1" applyFill="1" applyBorder="1" applyAlignment="1" applyProtection="1">
      <alignment horizontal="right" vertical="center"/>
      <protection locked="0"/>
    </xf>
    <xf numFmtId="164" fontId="8" fillId="0" borderId="36" xfId="0" applyNumberFormat="1" applyFont="1" applyFill="1" applyBorder="1" applyAlignment="1" applyProtection="1">
      <alignment horizontal="center" vertical="center"/>
      <protection locked="0"/>
    </xf>
    <xf numFmtId="164" fontId="8" fillId="0" borderId="37" xfId="0" applyNumberFormat="1" applyFont="1" applyFill="1" applyBorder="1" applyAlignment="1" applyProtection="1">
      <alignment horizontal="center" vertical="center"/>
      <protection locked="0"/>
    </xf>
    <xf numFmtId="3" fontId="12" fillId="0" borderId="50" xfId="0" applyNumberFormat="1" applyFont="1" applyFill="1" applyBorder="1" applyAlignment="1" applyProtection="1">
      <alignment horizontal="right" vertical="center"/>
      <protection locked="0"/>
    </xf>
    <xf numFmtId="3" fontId="19" fillId="0" borderId="38" xfId="0" applyNumberFormat="1" applyFont="1" applyFill="1" applyBorder="1" applyAlignment="1" applyProtection="1">
      <alignment horizontal="right" vertical="center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  <protection locked="0"/>
    </xf>
    <xf numFmtId="3" fontId="12" fillId="0" borderId="46" xfId="0" applyNumberFormat="1" applyFont="1" applyFill="1" applyBorder="1" applyAlignment="1" applyProtection="1">
      <alignment horizontal="right" vertical="center"/>
      <protection locked="0"/>
    </xf>
    <xf numFmtId="49" fontId="19" fillId="0" borderId="4" xfId="0" applyNumberFormat="1" applyFont="1" applyFill="1" applyBorder="1" applyAlignment="1" applyProtection="1">
      <alignment horizontal="left" vertical="center"/>
      <protection locked="0"/>
    </xf>
    <xf numFmtId="49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40" xfId="0" applyNumberFormat="1" applyFont="1" applyFill="1" applyBorder="1" applyAlignment="1" applyProtection="1">
      <alignment horizontal="centerContinuous" vertical="center"/>
      <protection locked="0"/>
    </xf>
    <xf numFmtId="3" fontId="11" fillId="0" borderId="4" xfId="0" applyNumberFormat="1" applyFont="1" applyFill="1" applyBorder="1" applyAlignment="1" applyProtection="1">
      <alignment vertical="center" wrapText="1"/>
      <protection locked="0"/>
    </xf>
    <xf numFmtId="3" fontId="8" fillId="0" borderId="83" xfId="0" applyNumberFormat="1" applyFont="1" applyFill="1" applyBorder="1" applyAlignment="1" applyProtection="1">
      <alignment horizontal="right" vertical="center"/>
      <protection locked="0"/>
    </xf>
    <xf numFmtId="3" fontId="8" fillId="0" borderId="46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164" fontId="3" fillId="0" borderId="4" xfId="0" applyNumberFormat="1" applyFont="1" applyFill="1" applyBorder="1" applyAlignment="1" applyProtection="1">
      <alignment horizontal="center" vertical="center"/>
      <protection locked="0"/>
    </xf>
    <xf numFmtId="164" fontId="3" fillId="0" borderId="42" xfId="0" applyNumberFormat="1" applyFont="1" applyFill="1" applyBorder="1" applyAlignment="1" applyProtection="1">
      <alignment horizontal="center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49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6" xfId="0" applyNumberFormat="1" applyFont="1" applyFill="1" applyBorder="1" applyAlignment="1" applyProtection="1">
      <alignment vertical="center" wrapText="1"/>
      <protection locked="0"/>
    </xf>
    <xf numFmtId="0" fontId="19" fillId="0" borderId="28" xfId="0" applyNumberFormat="1" applyFont="1" applyFill="1" applyBorder="1" applyAlignment="1" applyProtection="1">
      <alignment horizontal="center" vertical="center"/>
      <protection locked="0"/>
    </xf>
    <xf numFmtId="3" fontId="19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30" xfId="0" applyNumberFormat="1" applyFont="1" applyFill="1" applyBorder="1" applyAlignment="1" applyProtection="1">
      <alignment horizontal="right" vertical="center"/>
      <protection locked="0"/>
    </xf>
    <xf numFmtId="3" fontId="12" fillId="0" borderId="31" xfId="0" applyNumberFormat="1" applyFont="1" applyFill="1" applyBorder="1" applyAlignment="1" applyProtection="1">
      <alignment horizontal="right" vertical="center"/>
      <protection locked="0"/>
    </xf>
    <xf numFmtId="0" fontId="19" fillId="0" borderId="5" xfId="0" applyNumberFormat="1" applyFont="1" applyFill="1" applyBorder="1" applyAlignment="1" applyProtection="1">
      <alignment horizontal="center" vertical="center"/>
      <protection locked="0"/>
    </xf>
    <xf numFmtId="3" fontId="19" fillId="0" borderId="14" xfId="0" applyNumberFormat="1" applyFont="1" applyFill="1" applyBorder="1" applyAlignment="1" applyProtection="1">
      <alignment horizontal="center" vertical="center"/>
      <protection locked="0"/>
    </xf>
    <xf numFmtId="164" fontId="19" fillId="0" borderId="42" xfId="20" applyNumberFormat="1" applyFont="1" applyFill="1" applyBorder="1" applyAlignment="1" applyProtection="1">
      <alignment vertical="center" wrapText="1"/>
      <protection locked="0"/>
    </xf>
    <xf numFmtId="3" fontId="19" fillId="0" borderId="24" xfId="0" applyNumberFormat="1" applyFont="1" applyFill="1" applyBorder="1" applyAlignment="1" applyProtection="1">
      <alignment horizontal="center" vertical="center"/>
      <protection locked="0"/>
    </xf>
    <xf numFmtId="3" fontId="19" fillId="0" borderId="23" xfId="0" applyNumberFormat="1" applyFont="1" applyFill="1" applyBorder="1" applyAlignment="1" applyProtection="1">
      <alignment horizontal="right" vertical="center"/>
      <protection locked="0"/>
    </xf>
    <xf numFmtId="3" fontId="19" fillId="0" borderId="11" xfId="0" applyNumberFormat="1" applyFont="1" applyFill="1" applyBorder="1" applyAlignment="1" applyProtection="1">
      <alignment horizontal="right" vertical="center"/>
      <protection locked="0"/>
    </xf>
    <xf numFmtId="0" fontId="19" fillId="0" borderId="53" xfId="0" applyNumberFormat="1" applyFont="1" applyFill="1" applyBorder="1" applyAlignment="1" applyProtection="1">
      <alignment horizontal="center" vertical="center"/>
      <protection locked="0"/>
    </xf>
    <xf numFmtId="3" fontId="19" fillId="0" borderId="88" xfId="0" applyNumberFormat="1" applyFont="1" applyFill="1" applyBorder="1" applyAlignment="1" applyProtection="1">
      <alignment horizontal="center" vertical="center"/>
      <protection locked="0"/>
    </xf>
    <xf numFmtId="3" fontId="19" fillId="0" borderId="102" xfId="0" applyNumberFormat="1" applyFont="1" applyFill="1" applyBorder="1" applyAlignment="1" applyProtection="1">
      <alignment horizontal="right" vertical="center"/>
      <protection locked="0"/>
    </xf>
    <xf numFmtId="3" fontId="19" fillId="0" borderId="103" xfId="0" applyNumberFormat="1" applyFont="1" applyFill="1" applyBorder="1" applyAlignment="1" applyProtection="1">
      <alignment horizontal="right"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49" fontId="1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2" fillId="0" borderId="56" xfId="0" applyNumberFormat="1" applyFont="1" applyFill="1" applyBorder="1" applyAlignment="1" applyProtection="1">
      <alignment vertical="center" wrapText="1"/>
      <protection locked="0"/>
    </xf>
    <xf numFmtId="0" fontId="8" fillId="0" borderId="42" xfId="0" applyNumberFormat="1" applyFont="1" applyFill="1" applyBorder="1" applyAlignment="1" applyProtection="1">
      <alignment horizontal="center" vertical="center"/>
      <protection locked="0"/>
    </xf>
    <xf numFmtId="3" fontId="12" fillId="0" borderId="104" xfId="0" applyNumberFormat="1" applyFont="1" applyFill="1" applyBorder="1" applyAlignment="1" applyProtection="1">
      <alignment horizontal="right" vertical="center"/>
      <protection locked="0"/>
    </xf>
    <xf numFmtId="3" fontId="12" fillId="0" borderId="105" xfId="0" applyNumberFormat="1" applyFont="1" applyFill="1" applyBorder="1" applyAlignment="1" applyProtection="1">
      <alignment horizontal="right" vertical="center"/>
      <protection locked="0"/>
    </xf>
    <xf numFmtId="3" fontId="10" fillId="0" borderId="68" xfId="0" applyNumberFormat="1" applyFont="1" applyFill="1" applyBorder="1" applyAlignment="1" applyProtection="1">
      <alignment vertical="center"/>
      <protection locked="0"/>
    </xf>
    <xf numFmtId="0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22" fillId="0" borderId="63" xfId="0" applyNumberFormat="1" applyFont="1" applyFill="1" applyBorder="1" applyAlignment="1" applyProtection="1">
      <alignment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vertic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41" xfId="0" applyNumberFormat="1" applyFont="1" applyFill="1" applyBorder="1" applyAlignment="1" applyProtection="1">
      <alignment horizontal="center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0" fontId="3" fillId="0" borderId="42" xfId="0" applyNumberFormat="1" applyFont="1" applyFill="1" applyBorder="1" applyAlignment="1" applyProtection="1">
      <alignment horizontal="center" vertical="center"/>
      <protection locked="0"/>
    </xf>
    <xf numFmtId="3" fontId="22" fillId="0" borderId="64" xfId="0" applyNumberFormat="1" applyFont="1" applyFill="1" applyBorder="1" applyAlignment="1" applyProtection="1">
      <alignment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37" xfId="0" applyNumberFormat="1" applyFont="1" applyFill="1" applyBorder="1" applyAlignment="1" applyProtection="1">
      <alignment horizontal="center" vertical="center"/>
      <protection locked="0"/>
    </xf>
    <xf numFmtId="3" fontId="12" fillId="0" borderId="47" xfId="0" applyNumberFormat="1" applyFont="1" applyFill="1" applyBorder="1" applyAlignment="1" applyProtection="1">
      <alignment horizontal="right" vertical="center"/>
      <protection locked="0"/>
    </xf>
    <xf numFmtId="3" fontId="10" fillId="0" borderId="63" xfId="0" applyNumberFormat="1" applyFont="1" applyFill="1" applyBorder="1" applyAlignment="1" applyProtection="1">
      <alignment vertical="center"/>
      <protection locked="0"/>
    </xf>
    <xf numFmtId="3" fontId="19" fillId="0" borderId="64" xfId="0" applyNumberFormat="1" applyFont="1" applyFill="1" applyBorder="1" applyAlignment="1" applyProtection="1">
      <alignment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0" fontId="19" fillId="0" borderId="42" xfId="0" applyNumberFormat="1" applyFont="1" applyFill="1" applyBorder="1" applyAlignment="1" applyProtection="1">
      <alignment horizontal="center" vertical="center"/>
      <protection locked="0"/>
    </xf>
    <xf numFmtId="3" fontId="19" fillId="0" borderId="83" xfId="0" applyNumberFormat="1" applyFont="1" applyFill="1" applyBorder="1" applyAlignment="1" applyProtection="1">
      <alignment horizontal="center" vertical="center"/>
      <protection locked="0"/>
    </xf>
    <xf numFmtId="1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27" xfId="20" applyNumberFormat="1" applyFont="1" applyFill="1" applyBorder="1" applyAlignment="1" applyProtection="1">
      <alignment vertical="center" wrapText="1"/>
      <protection locked="0"/>
    </xf>
    <xf numFmtId="3" fontId="12" fillId="0" borderId="93" xfId="0" applyNumberFormat="1" applyFont="1" applyFill="1" applyBorder="1" applyAlignment="1" applyProtection="1">
      <alignment horizontal="right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65" xfId="0" applyNumberFormat="1" applyFont="1" applyFill="1" applyBorder="1" applyAlignment="1" applyProtection="1">
      <alignment horizontal="center" vertical="center"/>
      <protection locked="0"/>
    </xf>
    <xf numFmtId="3" fontId="12" fillId="0" borderId="106" xfId="0" applyNumberFormat="1" applyFont="1" applyFill="1" applyBorder="1" applyAlignment="1" applyProtection="1">
      <alignment horizontal="right" vertical="center"/>
      <protection locked="0"/>
    </xf>
    <xf numFmtId="1" fontId="19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46" xfId="20" applyNumberFormat="1" applyFont="1" applyFill="1" applyBorder="1" applyAlignment="1" applyProtection="1">
      <alignment vertical="center" wrapText="1"/>
      <protection locked="0"/>
    </xf>
    <xf numFmtId="3" fontId="19" fillId="0" borderId="94" xfId="0" applyNumberFormat="1" applyFont="1" applyFill="1" applyBorder="1" applyAlignment="1" applyProtection="1">
      <alignment horizontal="right" vertical="center"/>
      <protection locked="0"/>
    </xf>
    <xf numFmtId="164" fontId="12" fillId="0" borderId="9" xfId="20" applyNumberFormat="1" applyFont="1" applyFill="1" applyBorder="1" applyAlignment="1" applyProtection="1">
      <alignment vertical="center" wrapText="1"/>
      <protection locked="0"/>
    </xf>
    <xf numFmtId="0" fontId="8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0" borderId="95" xfId="0" applyNumberFormat="1" applyFont="1" applyFill="1" applyBorder="1" applyAlignment="1" applyProtection="1">
      <alignment horizontal="right" vertical="center"/>
      <protection locked="0"/>
    </xf>
    <xf numFmtId="1" fontId="19" fillId="0" borderId="48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36" xfId="20" applyNumberFormat="1" applyFont="1" applyFill="1" applyBorder="1" applyAlignment="1" applyProtection="1">
      <alignment vertical="center" wrapText="1"/>
      <protection locked="0"/>
    </xf>
    <xf numFmtId="1" fontId="19" fillId="0" borderId="12" xfId="0" applyNumberFormat="1" applyFont="1" applyFill="1" applyBorder="1" applyAlignment="1" applyProtection="1">
      <alignment horizontal="centerContinuous" vertical="center"/>
      <protection locked="0"/>
    </xf>
    <xf numFmtId="0" fontId="19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5" xfId="0" applyNumberFormat="1" applyFont="1" applyFill="1" applyBorder="1" applyAlignment="1" applyProtection="1">
      <alignment horizontal="centerContinuous" vertical="center"/>
      <protection locked="0"/>
    </xf>
    <xf numFmtId="3" fontId="12" fillId="0" borderId="27" xfId="0" applyNumberFormat="1" applyFont="1" applyFill="1" applyBorder="1" applyAlignment="1" applyProtection="1">
      <alignment horizontal="right" vertical="center"/>
      <protection locked="0"/>
    </xf>
    <xf numFmtId="1" fontId="12" fillId="0" borderId="9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0" xfId="20" applyNumberFormat="1" applyFont="1" applyFill="1" applyBorder="1" applyAlignment="1" applyProtection="1">
      <alignment vertical="center" wrapText="1"/>
      <protection locked="0"/>
    </xf>
    <xf numFmtId="1" fontId="12" fillId="0" borderId="101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3" xfId="20" applyNumberFormat="1" applyFont="1" applyFill="1" applyBorder="1" applyAlignment="1" applyProtection="1">
      <alignment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41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0" borderId="47" xfId="0" applyNumberFormat="1" applyFont="1" applyFill="1" applyBorder="1" applyAlignment="1" applyProtection="1">
      <alignment horizontal="center" vertical="center"/>
      <protection locked="0"/>
    </xf>
    <xf numFmtId="3" fontId="12" fillId="0" borderId="96" xfId="0" applyNumberFormat="1" applyFont="1" applyFill="1" applyBorder="1" applyAlignment="1" applyProtection="1">
      <alignment horizontal="right" vertical="center"/>
      <protection locked="0"/>
    </xf>
    <xf numFmtId="3" fontId="19" fillId="0" borderId="50" xfId="0" applyNumberFormat="1" applyFont="1" applyFill="1" applyBorder="1" applyAlignment="1" applyProtection="1">
      <alignment horizontal="right" vertical="center"/>
      <protection locked="0"/>
    </xf>
    <xf numFmtId="49" fontId="12" fillId="0" borderId="44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93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23" fillId="0" borderId="44" xfId="0" applyNumberFormat="1" applyFont="1" applyFill="1" applyBorder="1" applyAlignment="1" applyProtection="1">
      <alignment vertical="center"/>
      <protection locked="0"/>
    </xf>
    <xf numFmtId="0" fontId="27" fillId="0" borderId="30" xfId="0" applyNumberFormat="1" applyFont="1" applyFill="1" applyBorder="1" applyAlignment="1" applyProtection="1">
      <alignment vertical="center"/>
      <protection locked="0"/>
    </xf>
    <xf numFmtId="0" fontId="15" fillId="0" borderId="30" xfId="0" applyNumberFormat="1" applyFont="1" applyFill="1" applyBorder="1" applyAlignment="1" applyProtection="1">
      <alignment vertical="center"/>
      <protection locked="0"/>
    </xf>
    <xf numFmtId="3" fontId="4" fillId="0" borderId="28" xfId="0" applyNumberFormat="1" applyFont="1" applyFill="1" applyBorder="1" applyAlignment="1" applyProtection="1">
      <alignment horizontal="centerContinuous" vertical="center"/>
      <protection locked="0"/>
    </xf>
    <xf numFmtId="3" fontId="4" fillId="0" borderId="107" xfId="0" applyNumberFormat="1" applyFont="1" applyFill="1" applyBorder="1" applyAlignment="1" applyProtection="1">
      <alignment horizontal="centerContinuous" vertical="center"/>
      <protection locked="0"/>
    </xf>
    <xf numFmtId="3" fontId="27" fillId="0" borderId="30" xfId="0" applyNumberFormat="1" applyFont="1" applyBorder="1" applyAlignment="1">
      <alignment horizontal="centerContinuous" vertical="center"/>
    </xf>
    <xf numFmtId="3" fontId="27" fillId="0" borderId="39" xfId="0" applyNumberFormat="1" applyFont="1" applyBorder="1" applyAlignment="1">
      <alignment horizontal="centerContinuous" vertical="center"/>
    </xf>
    <xf numFmtId="49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Fill="1" applyBorder="1" applyAlignment="1" applyProtection="1">
      <alignment/>
      <protection locked="0"/>
    </xf>
    <xf numFmtId="0" fontId="22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4" xfId="0" applyNumberFormat="1" applyFont="1" applyFill="1" applyBorder="1" applyAlignment="1" applyProtection="1">
      <alignment horizontal="center" wrapText="1"/>
      <protection locked="0"/>
    </xf>
    <xf numFmtId="0" fontId="10" fillId="0" borderId="84" xfId="0" applyNumberFormat="1" applyFont="1" applyFill="1" applyBorder="1" applyAlignment="1" applyProtection="1">
      <alignment horizontal="centerContinuous" vertical="center" wrapText="1"/>
      <protection locked="0"/>
    </xf>
    <xf numFmtId="3" fontId="10" fillId="0" borderId="85" xfId="0" applyNumberFormat="1" applyFont="1" applyFill="1" applyBorder="1" applyAlignment="1" applyProtection="1">
      <alignment horizontal="centerContinuous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top" wrapText="1"/>
      <protection locked="0"/>
    </xf>
    <xf numFmtId="0" fontId="9" fillId="0" borderId="5" xfId="0" applyNumberFormat="1" applyFont="1" applyFill="1" applyBorder="1" applyAlignment="1" applyProtection="1">
      <alignment horizontal="center" vertical="top" wrapText="1"/>
      <protection locked="0"/>
    </xf>
    <xf numFmtId="3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9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8" xfId="0" applyFont="1" applyBorder="1" applyAlignment="1">
      <alignment horizontal="center" vertical="center"/>
    </xf>
    <xf numFmtId="0" fontId="14" fillId="0" borderId="86" xfId="0" applyNumberFormat="1" applyFont="1" applyFill="1" applyBorder="1" applyAlignment="1" applyProtection="1">
      <alignment horizontal="center" vertical="center"/>
      <protection locked="0"/>
    </xf>
    <xf numFmtId="0" fontId="14" fillId="0" borderId="88" xfId="0" applyNumberFormat="1" applyFont="1" applyFill="1" applyBorder="1" applyAlignment="1" applyProtection="1">
      <alignment horizontal="center" vertical="center"/>
      <protection locked="0"/>
    </xf>
    <xf numFmtId="3" fontId="14" fillId="0" borderId="108" xfId="0" applyNumberFormat="1" applyFont="1" applyFill="1" applyBorder="1" applyAlignment="1" applyProtection="1">
      <alignment horizontal="center" vertical="center"/>
      <protection locked="0"/>
    </xf>
    <xf numFmtId="49" fontId="10" fillId="0" borderId="77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NumberFormat="1" applyFont="1" applyFill="1" applyBorder="1" applyAlignment="1" applyProtection="1">
      <alignment vertical="center"/>
      <protection locked="0"/>
    </xf>
    <xf numFmtId="0" fontId="8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89" xfId="0" applyNumberFormat="1" applyFont="1" applyFill="1" applyBorder="1" applyAlignment="1" applyProtection="1">
      <alignment horizontal="center" vertical="center"/>
      <protection locked="0"/>
    </xf>
    <xf numFmtId="3" fontId="10" fillId="0" borderId="98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0" fontId="12" fillId="0" borderId="56" xfId="0" applyNumberFormat="1" applyFont="1" applyFill="1" applyBorder="1" applyAlignment="1" applyProtection="1">
      <alignment vertical="center"/>
      <protection locked="0"/>
    </xf>
    <xf numFmtId="0" fontId="12" fillId="0" borderId="83" xfId="0" applyNumberFormat="1" applyFont="1" applyFill="1" applyBorder="1" applyAlignment="1" applyProtection="1">
      <alignment horizontal="center" vertical="center"/>
      <protection locked="0"/>
    </xf>
    <xf numFmtId="3" fontId="12" fillId="0" borderId="94" xfId="0" applyNumberFormat="1" applyFont="1" applyFill="1" applyBorder="1" applyAlignment="1" applyProtection="1">
      <alignment vertical="center"/>
      <protection locked="0"/>
    </xf>
    <xf numFmtId="3" fontId="12" fillId="0" borderId="43" xfId="0" applyNumberFormat="1" applyFont="1" applyFill="1" applyBorder="1" applyAlignment="1" applyProtection="1">
      <alignment vertical="center"/>
      <protection locked="0"/>
    </xf>
    <xf numFmtId="0" fontId="19" fillId="0" borderId="96" xfId="0" applyNumberFormat="1" applyFont="1" applyFill="1" applyBorder="1" applyAlignment="1" applyProtection="1">
      <alignment horizontal="center" vertical="center"/>
      <protection locked="0"/>
    </xf>
    <xf numFmtId="3" fontId="19" fillId="0" borderId="97" xfId="0" applyNumberFormat="1" applyFont="1" applyFill="1" applyBorder="1" applyAlignment="1" applyProtection="1">
      <alignment vertical="center"/>
      <protection locked="0"/>
    </xf>
    <xf numFmtId="3" fontId="19" fillId="0" borderId="38" xfId="0" applyNumberFormat="1" applyFont="1" applyFill="1" applyBorder="1" applyAlignment="1" applyProtection="1">
      <alignment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29" xfId="0" applyNumberFormat="1" applyFont="1" applyFill="1" applyBorder="1" applyAlignment="1" applyProtection="1">
      <alignment horizontal="center" vertical="center"/>
      <protection locked="0"/>
    </xf>
    <xf numFmtId="3" fontId="10" fillId="0" borderId="93" xfId="0" applyNumberFormat="1" applyFont="1" applyFill="1" applyBorder="1" applyAlignment="1" applyProtection="1">
      <alignment vertical="center"/>
      <protection locked="0"/>
    </xf>
    <xf numFmtId="3" fontId="10" fillId="0" borderId="39" xfId="0" applyNumberFormat="1" applyFont="1" applyFill="1" applyBorder="1" applyAlignment="1" applyProtection="1">
      <alignment vertical="center"/>
      <protection locked="0"/>
    </xf>
    <xf numFmtId="0" fontId="12" fillId="0" borderId="99" xfId="0" applyNumberFormat="1" applyFont="1" applyFill="1" applyBorder="1" applyAlignment="1" applyProtection="1">
      <alignment horizontal="center" vertical="center"/>
      <protection locked="0"/>
    </xf>
    <xf numFmtId="0" fontId="19" fillId="0" borderId="77" xfId="0" applyNumberFormat="1" applyFont="1" applyFill="1" applyBorder="1" applyAlignment="1" applyProtection="1">
      <alignment horizontal="center" vertical="center"/>
      <protection locked="0"/>
    </xf>
    <xf numFmtId="164" fontId="19" fillId="0" borderId="58" xfId="20" applyNumberFormat="1" applyFont="1" applyFill="1" applyBorder="1" applyAlignment="1" applyProtection="1">
      <alignment vertical="center" wrapText="1"/>
      <protection locked="0"/>
    </xf>
    <xf numFmtId="0" fontId="19" fillId="0" borderId="89" xfId="0" applyNumberFormat="1" applyFont="1" applyFill="1" applyBorder="1" applyAlignment="1" applyProtection="1">
      <alignment horizontal="center" vertical="center"/>
      <protection locked="0"/>
    </xf>
    <xf numFmtId="3" fontId="19" fillId="0" borderId="98" xfId="0" applyNumberFormat="1" applyFont="1" applyFill="1" applyBorder="1" applyAlignment="1" applyProtection="1">
      <alignment vertical="center"/>
      <protection locked="0"/>
    </xf>
    <xf numFmtId="3" fontId="19" fillId="0" borderId="59" xfId="0" applyNumberFormat="1" applyFont="1" applyFill="1" applyBorder="1" applyAlignment="1" applyProtection="1">
      <alignment vertical="center"/>
      <protection locked="0"/>
    </xf>
    <xf numFmtId="0" fontId="8" fillId="0" borderId="58" xfId="0" applyNumberFormat="1" applyFont="1" applyFill="1" applyBorder="1" applyAlignment="1" applyProtection="1">
      <alignment horizontal="center" vertical="center"/>
      <protection locked="0"/>
    </xf>
    <xf numFmtId="3" fontId="12" fillId="0" borderId="89" xfId="0" applyNumberFormat="1" applyFont="1" applyFill="1" applyBorder="1" applyAlignment="1" applyProtection="1">
      <alignment horizontal="right" vertical="center"/>
      <protection locked="0"/>
    </xf>
    <xf numFmtId="3" fontId="12" fillId="0" borderId="98" xfId="0" applyNumberFormat="1" applyFont="1" applyFill="1" applyBorder="1" applyAlignment="1" applyProtection="1">
      <alignment horizontal="right" vertical="center"/>
      <protection locked="0"/>
    </xf>
    <xf numFmtId="49" fontId="12" fillId="0" borderId="40" xfId="0" applyNumberFormat="1" applyFont="1" applyFill="1" applyBorder="1" applyAlignment="1" applyProtection="1">
      <alignment horizontal="center" vertical="center"/>
      <protection locked="0"/>
    </xf>
    <xf numFmtId="164" fontId="12" fillId="0" borderId="45" xfId="20" applyNumberFormat="1" applyFont="1" applyFill="1" applyBorder="1" applyAlignment="1" applyProtection="1">
      <alignment vertical="center" wrapText="1"/>
      <protection locked="0"/>
    </xf>
    <xf numFmtId="3" fontId="12" fillId="0" borderId="94" xfId="0" applyNumberFormat="1" applyFont="1" applyFill="1" applyBorder="1" applyAlignment="1" applyProtection="1">
      <alignment horizontal="right" vertical="center"/>
      <protection locked="0"/>
    </xf>
    <xf numFmtId="1" fontId="19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10" xfId="20" applyNumberFormat="1" applyFont="1" applyFill="1" applyBorder="1" applyAlignment="1" applyProtection="1">
      <alignment vertical="center" wrapText="1"/>
      <protection locked="0"/>
    </xf>
    <xf numFmtId="3" fontId="19" fillId="0" borderId="95" xfId="0" applyNumberFormat="1" applyFont="1" applyFill="1" applyBorder="1" applyAlignment="1" applyProtection="1">
      <alignment horizontal="right" vertical="center"/>
      <protection locked="0"/>
    </xf>
    <xf numFmtId="3" fontId="19" fillId="0" borderId="8" xfId="0" applyNumberFormat="1" applyFont="1" applyFill="1" applyBorder="1" applyAlignment="1" applyProtection="1">
      <alignment horizontal="right" vertical="center"/>
      <protection locked="0"/>
    </xf>
    <xf numFmtId="1" fontId="12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6" xfId="20" applyNumberFormat="1" applyFont="1" applyFill="1" applyBorder="1" applyAlignment="1" applyProtection="1">
      <alignment vertical="center" wrapText="1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  <protection locked="0"/>
    </xf>
    <xf numFmtId="3" fontId="12" fillId="0" borderId="109" xfId="0" applyNumberFormat="1" applyFont="1" applyFill="1" applyBorder="1" applyAlignment="1" applyProtection="1">
      <alignment horizontal="right" vertical="center"/>
      <protection locked="0"/>
    </xf>
    <xf numFmtId="3" fontId="12" fillId="0" borderId="49" xfId="0" applyNumberFormat="1" applyFont="1" applyFill="1" applyBorder="1" applyAlignment="1" applyProtection="1">
      <alignment horizontal="right" vertical="center"/>
      <protection locked="0"/>
    </xf>
    <xf numFmtId="0" fontId="19" fillId="0" borderId="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/>
      <protection locked="0"/>
    </xf>
    <xf numFmtId="1" fontId="7" fillId="0" borderId="3" xfId="0" applyNumberFormat="1" applyFont="1" applyFill="1" applyBorder="1" applyAlignment="1" applyProtection="1">
      <alignment horizontal="centerContinuous" vertical="center"/>
      <protection locked="0"/>
    </xf>
    <xf numFmtId="0" fontId="7" fillId="0" borderId="4" xfId="0" applyFont="1" applyFill="1" applyBorder="1" applyAlignment="1">
      <alignment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 locked="0"/>
    </xf>
    <xf numFmtId="3" fontId="7" fillId="0" borderId="94" xfId="0" applyNumberFormat="1" applyFont="1" applyFill="1" applyBorder="1" applyAlignment="1" applyProtection="1">
      <alignment horizontal="right" vertical="center"/>
      <protection locked="0"/>
    </xf>
    <xf numFmtId="164" fontId="7" fillId="0" borderId="46" xfId="20" applyNumberFormat="1" applyFont="1" applyFill="1" applyBorder="1" applyAlignment="1" applyProtection="1">
      <alignment vertical="center" wrapText="1"/>
      <protection locked="0"/>
    </xf>
    <xf numFmtId="164" fontId="12" fillId="0" borderId="23" xfId="20" applyNumberFormat="1" applyFont="1" applyFill="1" applyBorder="1" applyAlignment="1" applyProtection="1">
      <alignment vertical="center" wrapText="1"/>
      <protection locked="0"/>
    </xf>
    <xf numFmtId="3" fontId="12" fillId="0" borderId="11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51" xfId="0" applyNumberFormat="1" applyFont="1" applyFill="1" applyBorder="1" applyAlignment="1" applyProtection="1">
      <alignment horizontal="center" vertical="center"/>
      <protection locked="0"/>
    </xf>
    <xf numFmtId="0" fontId="19" fillId="0" borderId="83" xfId="0" applyNumberFormat="1" applyFont="1" applyFill="1" applyBorder="1" applyAlignment="1" applyProtection="1">
      <alignment horizontal="center" vertical="center"/>
      <protection locked="0"/>
    </xf>
    <xf numFmtId="3" fontId="19" fillId="0" borderId="94" xfId="0" applyNumberFormat="1" applyFont="1" applyFill="1" applyBorder="1" applyAlignment="1" applyProtection="1">
      <alignment vertical="center"/>
      <protection locked="0"/>
    </xf>
    <xf numFmtId="164" fontId="12" fillId="0" borderId="30" xfId="20" applyNumberFormat="1" applyFont="1" applyFill="1" applyBorder="1" applyAlignment="1" applyProtection="1">
      <alignment vertical="center" wrapText="1"/>
      <protection locked="0"/>
    </xf>
    <xf numFmtId="0" fontId="12" fillId="0" borderId="28" xfId="0" applyNumberFormat="1" applyFont="1" applyFill="1" applyBorder="1" applyAlignment="1" applyProtection="1">
      <alignment horizontal="center" vertical="center"/>
      <protection locked="0"/>
    </xf>
    <xf numFmtId="3" fontId="12" fillId="0" borderId="93" xfId="0" applyNumberFormat="1" applyFont="1" applyFill="1" applyBorder="1" applyAlignment="1" applyProtection="1">
      <alignment vertical="center"/>
      <protection locked="0"/>
    </xf>
    <xf numFmtId="3" fontId="12" fillId="0" borderId="39" xfId="0" applyNumberFormat="1" applyFont="1" applyFill="1" applyBorder="1" applyAlignment="1" applyProtection="1">
      <alignment vertical="center"/>
      <protection locked="0"/>
    </xf>
    <xf numFmtId="0" fontId="1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2" fillId="0" borderId="100" xfId="0" applyNumberFormat="1" applyFont="1" applyFill="1" applyBorder="1" applyAlignment="1" applyProtection="1">
      <alignment vertical="center" wrapText="1"/>
      <protection locked="0"/>
    </xf>
    <xf numFmtId="0" fontId="12" fillId="0" borderId="65" xfId="0" applyNumberFormat="1" applyFont="1" applyFill="1" applyBorder="1" applyAlignment="1" applyProtection="1">
      <alignment horizontal="center" vertical="center"/>
      <protection locked="0"/>
    </xf>
    <xf numFmtId="3" fontId="12" fillId="0" borderId="106" xfId="0" applyNumberFormat="1" applyFont="1" applyFill="1" applyBorder="1" applyAlignment="1" applyProtection="1">
      <alignment vertical="center"/>
      <protection locked="0"/>
    </xf>
    <xf numFmtId="3" fontId="12" fillId="0" borderId="82" xfId="0" applyNumberFormat="1" applyFont="1" applyFill="1" applyBorder="1" applyAlignment="1" applyProtection="1">
      <alignment vertical="center"/>
      <protection locked="0"/>
    </xf>
    <xf numFmtId="1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1" xfId="0" applyNumberFormat="1" applyFont="1" applyFill="1" applyBorder="1" applyAlignment="1" applyProtection="1">
      <alignment horizontal="center" vertical="center"/>
      <protection locked="0"/>
    </xf>
    <xf numFmtId="3" fontId="12" fillId="0" borderId="95" xfId="0" applyNumberFormat="1" applyFont="1" applyFill="1" applyBorder="1" applyAlignment="1" applyProtection="1">
      <alignment vertical="center"/>
      <protection locked="0"/>
    </xf>
    <xf numFmtId="3" fontId="12" fillId="0" borderId="8" xfId="0" applyNumberFormat="1" applyFont="1" applyFill="1" applyBorder="1" applyAlignment="1" applyProtection="1">
      <alignment vertical="center"/>
      <protection locked="0"/>
    </xf>
    <xf numFmtId="49" fontId="19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6" xfId="20" applyNumberFormat="1" applyFont="1" applyFill="1" applyBorder="1" applyAlignment="1" applyProtection="1">
      <alignment vertical="center" wrapText="1"/>
      <protection locked="0"/>
    </xf>
    <xf numFmtId="3" fontId="19" fillId="0" borderId="109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horizontal="center" vertical="center"/>
      <protection locked="0"/>
    </xf>
    <xf numFmtId="3" fontId="19" fillId="0" borderId="36" xfId="0" applyNumberFormat="1" applyFont="1" applyFill="1" applyBorder="1" applyAlignment="1" applyProtection="1">
      <alignment vertical="center" wrapText="1"/>
      <protection locked="0"/>
    </xf>
    <xf numFmtId="3" fontId="19" fillId="2" borderId="97" xfId="0" applyNumberFormat="1" applyFont="1" applyFill="1" applyBorder="1" applyAlignment="1" applyProtection="1">
      <alignment horizontal="right" vertical="center"/>
      <protection locked="0"/>
    </xf>
    <xf numFmtId="0" fontId="19" fillId="0" borderId="58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98" xfId="0" applyNumberFormat="1" applyFont="1" applyFill="1" applyBorder="1" applyAlignment="1" applyProtection="1">
      <alignment horizontal="right" vertical="center"/>
      <protection locked="0"/>
    </xf>
    <xf numFmtId="3" fontId="19" fillId="0" borderId="59" xfId="0" applyNumberFormat="1" applyFont="1" applyFill="1" applyBorder="1" applyAlignment="1" applyProtection="1">
      <alignment horizontal="right" vertical="center"/>
      <protection locked="0"/>
    </xf>
    <xf numFmtId="0" fontId="12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11" xfId="0" applyNumberFormat="1" applyFont="1" applyFill="1" applyBorder="1" applyAlignment="1" applyProtection="1">
      <alignment horizontal="centerContinuous" vertical="center"/>
      <protection locked="0"/>
    </xf>
    <xf numFmtId="0" fontId="12" fillId="0" borderId="45" xfId="0" applyNumberFormat="1" applyFont="1" applyFill="1" applyBorder="1" applyAlignment="1" applyProtection="1">
      <alignment vertical="center" wrapText="1"/>
      <protection locked="0"/>
    </xf>
    <xf numFmtId="164" fontId="19" fillId="0" borderId="41" xfId="20" applyNumberFormat="1" applyFont="1" applyFill="1" applyBorder="1" applyAlignment="1" applyProtection="1">
      <alignment vertical="center" wrapText="1"/>
      <protection locked="0"/>
    </xf>
    <xf numFmtId="0" fontId="12" fillId="0" borderId="41" xfId="0" applyNumberFormat="1" applyFont="1" applyFill="1" applyBorder="1" applyAlignment="1" applyProtection="1">
      <alignment vertical="center" wrapText="1"/>
      <protection locked="0"/>
    </xf>
    <xf numFmtId="3" fontId="12" fillId="0" borderId="28" xfId="0" applyNumberFormat="1" applyFont="1" applyFill="1" applyBorder="1" applyAlignment="1" applyProtection="1">
      <alignment horizontal="right" vertical="center"/>
      <protection locked="0"/>
    </xf>
    <xf numFmtId="164" fontId="12" fillId="0" borderId="56" xfId="20" applyNumberFormat="1" applyFont="1" applyFill="1" applyBorder="1" applyAlignment="1" applyProtection="1">
      <alignment vertical="center" wrapText="1"/>
      <protection locked="0"/>
    </xf>
    <xf numFmtId="3" fontId="12" fillId="0" borderId="65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/>
      <protection locked="0"/>
    </xf>
    <xf numFmtId="3" fontId="19" fillId="0" borderId="5" xfId="0" applyNumberFormat="1" applyFont="1" applyFill="1" applyBorder="1" applyAlignment="1" applyProtection="1">
      <alignment vertical="center"/>
      <protection locked="0"/>
    </xf>
    <xf numFmtId="3" fontId="19" fillId="0" borderId="15" xfId="0" applyNumberFormat="1" applyFont="1" applyFill="1" applyBorder="1" applyAlignment="1" applyProtection="1">
      <alignment horizontal="right" vertical="center"/>
      <protection locked="0"/>
    </xf>
    <xf numFmtId="3" fontId="19" fillId="0" borderId="49" xfId="0" applyNumberFormat="1" applyFont="1" applyFill="1" applyBorder="1" applyAlignment="1" applyProtection="1">
      <alignment horizontal="right" vertical="center"/>
      <protection locked="0"/>
    </xf>
    <xf numFmtId="0" fontId="19" fillId="0" borderId="42" xfId="0" applyNumberFormat="1" applyFont="1" applyFill="1" applyBorder="1" applyAlignment="1" applyProtection="1">
      <alignment vertical="center"/>
      <protection locked="0"/>
    </xf>
    <xf numFmtId="3" fontId="19" fillId="0" borderId="42" xfId="0" applyNumberFormat="1" applyFont="1" applyFill="1" applyBorder="1" applyAlignment="1" applyProtection="1">
      <alignment vertical="center" wrapText="1"/>
      <protection locked="0"/>
    </xf>
    <xf numFmtId="0" fontId="19" fillId="0" borderId="4" xfId="0" applyNumberFormat="1" applyFont="1" applyFill="1" applyBorder="1" applyAlignment="1" applyProtection="1">
      <alignment vertical="center" wrapText="1"/>
      <protection locked="0"/>
    </xf>
    <xf numFmtId="0" fontId="19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Continuous" vertical="center"/>
      <protection locked="0"/>
    </xf>
    <xf numFmtId="0" fontId="19" fillId="0" borderId="46" xfId="0" applyNumberFormat="1" applyFont="1" applyFill="1" applyBorder="1" applyAlignment="1" applyProtection="1">
      <alignment vertical="center" wrapText="1"/>
      <protection locked="0"/>
    </xf>
    <xf numFmtId="49" fontId="8" fillId="0" borderId="40" xfId="0" applyNumberFormat="1" applyFont="1" applyFill="1" applyBorder="1" applyAlignment="1" applyProtection="1">
      <alignment horizontal="center" vertical="center"/>
      <protection locked="0"/>
    </xf>
    <xf numFmtId="3" fontId="8" fillId="0" borderId="94" xfId="0" applyNumberFormat="1" applyFont="1" applyFill="1" applyBorder="1" applyAlignment="1" applyProtection="1">
      <alignment horizontal="right" vertical="center"/>
      <protection locked="0"/>
    </xf>
    <xf numFmtId="3" fontId="8" fillId="0" borderId="6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12" fillId="0" borderId="64" xfId="0" applyNumberFormat="1" applyFont="1" applyFill="1" applyBorder="1" applyAlignment="1" applyProtection="1">
      <alignment horizontal="right" vertical="center"/>
      <protection locked="0"/>
    </xf>
    <xf numFmtId="164" fontId="12" fillId="0" borderId="26" xfId="20" applyNumberFormat="1" applyFont="1" applyFill="1" applyBorder="1" applyAlignment="1" applyProtection="1">
      <alignment vertical="center" wrapText="1"/>
      <protection locked="0"/>
    </xf>
    <xf numFmtId="3" fontId="10" fillId="0" borderId="93" xfId="0" applyNumberFormat="1" applyFont="1" applyFill="1" applyBorder="1" applyAlignment="1" applyProtection="1">
      <alignment horizontal="right" vertical="center"/>
      <protection locked="0"/>
    </xf>
    <xf numFmtId="3" fontId="10" fillId="0" borderId="39" xfId="0" applyNumberFormat="1" applyFont="1" applyFill="1" applyBorder="1" applyAlignment="1" applyProtection="1">
      <alignment horizontal="right" vertical="center"/>
      <protection locked="0"/>
    </xf>
    <xf numFmtId="0" fontId="19" fillId="0" borderId="22" xfId="0" applyNumberFormat="1" applyFont="1" applyFill="1" applyBorder="1" applyAlignment="1" applyProtection="1">
      <alignment horizontal="center" vertical="center"/>
      <protection locked="0"/>
    </xf>
    <xf numFmtId="0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41" xfId="0" applyNumberFormat="1" applyFont="1" applyFill="1" applyBorder="1" applyAlignment="1" applyProtection="1">
      <alignment horizontal="center" vertical="center"/>
      <protection locked="0"/>
    </xf>
    <xf numFmtId="3" fontId="22" fillId="0" borderId="24" xfId="0" applyNumberFormat="1" applyFont="1" applyFill="1" applyBorder="1" applyAlignment="1" applyProtection="1">
      <alignment horizontal="right" vertical="center"/>
      <protection locked="0"/>
    </xf>
    <xf numFmtId="3" fontId="22" fillId="0" borderId="8" xfId="0" applyNumberFormat="1" applyFont="1" applyFill="1" applyBorder="1" applyAlignment="1" applyProtection="1">
      <alignment horizontal="right" vertical="center"/>
      <protection locked="0"/>
    </xf>
    <xf numFmtId="0" fontId="12" fillId="0" borderId="9" xfId="0" applyNumberFormat="1" applyFont="1" applyFill="1" applyBorder="1" applyAlignment="1" applyProtection="1">
      <alignment vertical="center" wrapText="1"/>
      <protection locked="0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1" fillId="0" borderId="46" xfId="0" applyNumberFormat="1" applyFont="1" applyFill="1" applyBorder="1" applyAlignment="1" applyProtection="1">
      <alignment vertical="center" wrapText="1"/>
      <protection locked="0"/>
    </xf>
    <xf numFmtId="0" fontId="19" fillId="0" borderId="94" xfId="0" applyNumberFormat="1" applyFont="1" applyFill="1" applyBorder="1" applyAlignment="1" applyProtection="1">
      <alignment vertical="center"/>
      <protection locked="0"/>
    </xf>
    <xf numFmtId="0" fontId="12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10" xfId="0" applyNumberFormat="1" applyFont="1" applyFill="1" applyBorder="1" applyAlignment="1" applyProtection="1">
      <alignment horizontal="left" vertical="center"/>
      <protection locked="0"/>
    </xf>
    <xf numFmtId="1" fontId="12" fillId="0" borderId="44" xfId="0" applyNumberFormat="1" applyFont="1" applyFill="1" applyBorder="1" applyAlignment="1" applyProtection="1">
      <alignment horizontal="centerContinuous" vertical="center"/>
      <protection locked="0"/>
    </xf>
    <xf numFmtId="3" fontId="19" fillId="0" borderId="97" xfId="0" applyNumberFormat="1" applyFont="1" applyFill="1" applyBorder="1" applyAlignment="1" applyProtection="1">
      <alignment horizontal="right" vertical="center"/>
      <protection locked="0"/>
    </xf>
    <xf numFmtId="3" fontId="7" fillId="0" borderId="83" xfId="0" applyNumberFormat="1" applyFont="1" applyFill="1" applyBorder="1" applyAlignment="1" applyProtection="1">
      <alignment horizontal="right" vertical="center"/>
      <protection locked="0"/>
    </xf>
    <xf numFmtId="164" fontId="12" fillId="0" borderId="9" xfId="0" applyNumberFormat="1" applyFont="1" applyBorder="1" applyAlignment="1" applyProtection="1">
      <alignment vertical="center" wrapText="1"/>
      <protection locked="0"/>
    </xf>
    <xf numFmtId="0" fontId="8" fillId="0" borderId="23" xfId="0" applyNumberFormat="1" applyFont="1" applyFill="1" applyBorder="1" applyAlignment="1" applyProtection="1">
      <alignment horizontal="center" vertical="center"/>
      <protection locked="0"/>
    </xf>
    <xf numFmtId="3" fontId="7" fillId="0" borderId="24" xfId="0" applyNumberFormat="1" applyFont="1" applyFill="1" applyBorder="1" applyAlignment="1" applyProtection="1">
      <alignment horizontal="right" vertical="center"/>
      <protection locked="0"/>
    </xf>
    <xf numFmtId="0" fontId="12" fillId="0" borderId="92" xfId="0" applyNumberFormat="1" applyFont="1" applyFill="1" applyBorder="1" applyAlignment="1" applyProtection="1">
      <alignment vertical="center" wrapText="1"/>
      <protection locked="0"/>
    </xf>
    <xf numFmtId="0" fontId="7" fillId="0" borderId="42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Continuous" vertical="center"/>
      <protection locked="0"/>
    </xf>
    <xf numFmtId="0" fontId="7" fillId="0" borderId="5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3" fontId="7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49" xfId="0" applyNumberFormat="1" applyFont="1" applyFill="1" applyBorder="1" applyAlignment="1" applyProtection="1">
      <alignment horizontal="right" vertical="center"/>
      <protection locked="0"/>
    </xf>
    <xf numFmtId="0" fontId="12" fillId="0" borderId="12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15" xfId="0" applyNumberFormat="1" applyFont="1" applyBorder="1" applyAlignment="1" applyProtection="1">
      <alignment vertical="center" wrapText="1"/>
      <protection locked="0"/>
    </xf>
    <xf numFmtId="3" fontId="12" fillId="0" borderId="15" xfId="0" applyNumberFormat="1" applyFont="1" applyFill="1" applyBorder="1" applyAlignment="1" applyProtection="1">
      <alignment horizontal="right" vertical="center"/>
      <protection locked="0"/>
    </xf>
    <xf numFmtId="3" fontId="19" fillId="2" borderId="50" xfId="0" applyNumberFormat="1" applyFont="1" applyFill="1" applyBorder="1" applyAlignment="1" applyProtection="1">
      <alignment horizontal="right" vertical="center"/>
      <protection locked="0"/>
    </xf>
    <xf numFmtId="3" fontId="19" fillId="0" borderId="90" xfId="0" applyNumberFormat="1" applyFont="1" applyFill="1" applyBorder="1" applyAlignment="1" applyProtection="1">
      <alignment horizontal="right" vertical="center"/>
      <protection locked="0"/>
    </xf>
    <xf numFmtId="0" fontId="8" fillId="0" borderId="30" xfId="0" applyFont="1" applyBorder="1" applyAlignment="1">
      <alignment vertical="center"/>
    </xf>
    <xf numFmtId="3" fontId="4" fillId="0" borderId="93" xfId="0" applyNumberFormat="1" applyFont="1" applyBorder="1" applyAlignment="1">
      <alignment horizontal="right" vertical="center"/>
    </xf>
    <xf numFmtId="3" fontId="4" fillId="0" borderId="31" xfId="0" applyNumberFormat="1" applyFont="1" applyBorder="1" applyAlignment="1">
      <alignment horizontal="right" vertical="center"/>
    </xf>
    <xf numFmtId="0" fontId="15" fillId="0" borderId="44" xfId="0" applyNumberFormat="1" applyFont="1" applyFill="1" applyBorder="1" applyAlignment="1" applyProtection="1">
      <alignment vertical="center"/>
      <protection locked="0"/>
    </xf>
    <xf numFmtId="3" fontId="27" fillId="0" borderId="112" xfId="0" applyNumberFormat="1" applyFont="1" applyBorder="1" applyAlignment="1">
      <alignment horizontal="centerContinuous" vertical="center"/>
    </xf>
    <xf numFmtId="0" fontId="27" fillId="0" borderId="39" xfId="0" applyFont="1" applyBorder="1" applyAlignment="1">
      <alignment horizontal="centerContinuous" vertical="center"/>
    </xf>
    <xf numFmtId="49" fontId="19" fillId="0" borderId="22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23" xfId="20" applyNumberFormat="1" applyFont="1" applyFill="1" applyBorder="1" applyAlignment="1" applyProtection="1">
      <alignment vertical="center" wrapText="1"/>
      <protection locked="0"/>
    </xf>
    <xf numFmtId="3" fontId="19" fillId="0" borderId="95" xfId="0" applyNumberFormat="1" applyFont="1" applyFill="1" applyBorder="1" applyAlignment="1" applyProtection="1">
      <alignment vertical="center"/>
      <protection locked="0"/>
    </xf>
    <xf numFmtId="1" fontId="12" fillId="0" borderId="55" xfId="0" applyNumberFormat="1" applyFont="1" applyFill="1" applyBorder="1" applyAlignment="1" applyProtection="1">
      <alignment horizontal="centerContinuous" vertical="center"/>
      <protection locked="0"/>
    </xf>
    <xf numFmtId="0" fontId="10" fillId="0" borderId="65" xfId="0" applyNumberFormat="1" applyFont="1" applyFill="1" applyBorder="1" applyAlignment="1" applyProtection="1">
      <alignment horizontal="center" vertical="center"/>
      <protection locked="0"/>
    </xf>
    <xf numFmtId="3" fontId="10" fillId="0" borderId="81" xfId="0" applyNumberFormat="1" applyFont="1" applyFill="1" applyBorder="1" applyAlignment="1" applyProtection="1">
      <alignment horizontal="right" vertical="center"/>
      <protection locked="0"/>
    </xf>
    <xf numFmtId="3" fontId="10" fillId="0" borderId="106" xfId="0" applyNumberFormat="1" applyFont="1" applyFill="1" applyBorder="1" applyAlignment="1" applyProtection="1">
      <alignment horizontal="right" vertical="center"/>
      <protection locked="0"/>
    </xf>
    <xf numFmtId="3" fontId="10" fillId="0" borderId="82" xfId="0" applyNumberFormat="1" applyFont="1" applyFill="1" applyBorder="1" applyAlignment="1" applyProtection="1">
      <alignment horizontal="right" vertical="center"/>
      <protection locked="0"/>
    </xf>
    <xf numFmtId="1" fontId="1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8" xfId="20" applyNumberFormat="1" applyFont="1" applyFill="1" applyBorder="1" applyAlignment="1" applyProtection="1">
      <alignment vertical="center" wrapText="1"/>
      <protection locked="0"/>
    </xf>
    <xf numFmtId="0" fontId="8" fillId="0" borderId="90" xfId="0" applyNumberFormat="1" applyFont="1" applyFill="1" applyBorder="1" applyAlignment="1" applyProtection="1">
      <alignment horizontal="center" vertical="center"/>
      <protection locked="0"/>
    </xf>
    <xf numFmtId="0" fontId="8" fillId="0" borderId="60" xfId="0" applyNumberFormat="1" applyFont="1" applyFill="1" applyBorder="1" applyAlignment="1" applyProtection="1">
      <alignment horizontal="center" vertical="center"/>
      <protection locked="0"/>
    </xf>
    <xf numFmtId="3" fontId="7" fillId="0" borderId="89" xfId="0" applyNumberFormat="1" applyFont="1" applyFill="1" applyBorder="1" applyAlignment="1" applyProtection="1">
      <alignment horizontal="right" vertical="center"/>
      <protection locked="0"/>
    </xf>
    <xf numFmtId="0" fontId="19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19" fillId="0" borderId="109" xfId="0" applyNumberFormat="1" applyFont="1" applyFill="1" applyBorder="1" applyAlignment="1" applyProtection="1">
      <alignment horizontal="right" vertical="center"/>
      <protection locked="0"/>
    </xf>
    <xf numFmtId="164" fontId="19" fillId="0" borderId="50" xfId="20" applyNumberFormat="1" applyFont="1" applyFill="1" applyBorder="1" applyAlignment="1" applyProtection="1">
      <alignment vertical="center" wrapText="1"/>
      <protection locked="0"/>
    </xf>
    <xf numFmtId="0" fontId="7" fillId="0" borderId="50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NumberFormat="1" applyFont="1" applyFill="1" applyBorder="1" applyAlignment="1" applyProtection="1">
      <alignment horizontal="center" vertical="center"/>
      <protection locked="0"/>
    </xf>
    <xf numFmtId="3" fontId="7" fillId="0" borderId="96" xfId="0" applyNumberFormat="1" applyFont="1" applyFill="1" applyBorder="1" applyAlignment="1" applyProtection="1">
      <alignment horizontal="right" vertical="center"/>
      <protection locked="0"/>
    </xf>
    <xf numFmtId="3" fontId="19" fillId="0" borderId="113" xfId="0" applyNumberFormat="1" applyFont="1" applyFill="1" applyBorder="1" applyAlignment="1" applyProtection="1">
      <alignment horizontal="right" vertical="center"/>
      <protection locked="0"/>
    </xf>
    <xf numFmtId="3" fontId="19" fillId="2" borderId="63" xfId="0" applyNumberFormat="1" applyFont="1" applyFill="1" applyBorder="1" applyAlignment="1" applyProtection="1">
      <alignment horizontal="right" vertical="center"/>
      <protection locked="0"/>
    </xf>
    <xf numFmtId="0" fontId="12" fillId="0" borderId="27" xfId="0" applyNumberFormat="1" applyFont="1" applyFill="1" applyBorder="1" applyAlignment="1" applyProtection="1">
      <alignment vertical="center" wrapText="1"/>
      <protection locked="0"/>
    </xf>
    <xf numFmtId="0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center" vertical="center" wrapText="1"/>
    </xf>
    <xf numFmtId="3" fontId="27" fillId="0" borderId="28" xfId="0" applyNumberFormat="1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114" xfId="0" applyFont="1" applyBorder="1" applyAlignment="1">
      <alignment horizontal="center" vertical="center" wrapText="1"/>
    </xf>
    <xf numFmtId="0" fontId="11" fillId="0" borderId="8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96</xdr:row>
      <xdr:rowOff>0</xdr:rowOff>
    </xdr:from>
    <xdr:ext cx="219075" cy="257175"/>
    <xdr:sp>
      <xdr:nvSpPr>
        <xdr:cNvPr id="1" name="pole tekstowe 15"/>
        <xdr:cNvSpPr txBox="1">
          <a:spLocks noChangeArrowheads="1"/>
        </xdr:cNvSpPr>
      </xdr:nvSpPr>
      <xdr:spPr>
        <a:xfrm>
          <a:off x="3343275" y="256508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219075" cy="257175"/>
    <xdr:sp>
      <xdr:nvSpPr>
        <xdr:cNvPr id="2" name="pole tekstowe 15"/>
        <xdr:cNvSpPr txBox="1">
          <a:spLocks noChangeArrowheads="1"/>
        </xdr:cNvSpPr>
      </xdr:nvSpPr>
      <xdr:spPr>
        <a:xfrm>
          <a:off x="3343275" y="256508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96</xdr:row>
      <xdr:rowOff>0</xdr:rowOff>
    </xdr:from>
    <xdr:ext cx="219075" cy="257175"/>
    <xdr:sp>
      <xdr:nvSpPr>
        <xdr:cNvPr id="3" name="pole tekstowe 15"/>
        <xdr:cNvSpPr txBox="1">
          <a:spLocks noChangeArrowheads="1"/>
        </xdr:cNvSpPr>
      </xdr:nvSpPr>
      <xdr:spPr>
        <a:xfrm>
          <a:off x="3343275" y="2565082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9075" cy="257175"/>
    <xdr:sp>
      <xdr:nvSpPr>
        <xdr:cNvPr id="4" name="pole tekstowe 15"/>
        <xdr:cNvSpPr txBox="1">
          <a:spLocks noChangeArrowheads="1"/>
        </xdr:cNvSpPr>
      </xdr:nvSpPr>
      <xdr:spPr>
        <a:xfrm>
          <a:off x="3343275" y="15840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9075" cy="257175"/>
    <xdr:sp>
      <xdr:nvSpPr>
        <xdr:cNvPr id="5" name="pole tekstowe 15"/>
        <xdr:cNvSpPr txBox="1">
          <a:spLocks noChangeArrowheads="1"/>
        </xdr:cNvSpPr>
      </xdr:nvSpPr>
      <xdr:spPr>
        <a:xfrm>
          <a:off x="3343275" y="15840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63</xdr:row>
      <xdr:rowOff>0</xdr:rowOff>
    </xdr:from>
    <xdr:ext cx="219075" cy="257175"/>
    <xdr:sp>
      <xdr:nvSpPr>
        <xdr:cNvPr id="6" name="pole tekstowe 15"/>
        <xdr:cNvSpPr txBox="1">
          <a:spLocks noChangeArrowheads="1"/>
        </xdr:cNvSpPr>
      </xdr:nvSpPr>
      <xdr:spPr>
        <a:xfrm>
          <a:off x="3343275" y="15840075"/>
          <a:ext cx="2190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 topLeftCell="A124">
      <selection activeCell="J137" sqref="J137"/>
    </sheetView>
  </sheetViews>
  <sheetFormatPr defaultColWidth="9.00390625" defaultRowHeight="12.75"/>
  <cols>
    <col min="1" max="1" width="6.875" style="510" customWidth="1"/>
    <col min="2" max="2" width="36.875" style="510" customWidth="1"/>
    <col min="3" max="3" width="5.375" style="510" customWidth="1"/>
    <col min="4" max="5" width="11.375" style="510" customWidth="1"/>
    <col min="6" max="6" width="11.375" style="566" customWidth="1"/>
    <col min="7" max="7" width="11.375" style="510" customWidth="1"/>
    <col min="8" max="16384" width="10.00390625" style="510" customWidth="1"/>
  </cols>
  <sheetData>
    <row r="1" spans="5:6" ht="12" customHeight="1">
      <c r="E1" s="567" t="s">
        <v>0</v>
      </c>
      <c r="F1" s="567"/>
    </row>
    <row r="2" spans="1:6" ht="12" customHeight="1">
      <c r="A2" s="511"/>
      <c r="B2" s="512"/>
      <c r="C2" s="513"/>
      <c r="D2" s="513"/>
      <c r="E2" s="6" t="s">
        <v>370</v>
      </c>
      <c r="F2" s="6"/>
    </row>
    <row r="3" spans="1:6" ht="12" customHeight="1">
      <c r="A3" s="511"/>
      <c r="B3" s="512"/>
      <c r="C3" s="513"/>
      <c r="D3" s="513"/>
      <c r="E3" s="6" t="s">
        <v>1</v>
      </c>
      <c r="F3" s="6"/>
    </row>
    <row r="4" spans="1:6" ht="13.5" customHeight="1">
      <c r="A4" s="511"/>
      <c r="B4" s="512"/>
      <c r="C4" s="513"/>
      <c r="D4" s="513"/>
      <c r="E4" s="6" t="s">
        <v>148</v>
      </c>
      <c r="F4" s="6"/>
    </row>
    <row r="5" spans="1:6" ht="13.5" customHeight="1">
      <c r="A5" s="511"/>
      <c r="B5" s="512"/>
      <c r="C5" s="513"/>
      <c r="D5" s="513"/>
      <c r="E5" s="513"/>
      <c r="F5" s="569"/>
    </row>
    <row r="6" spans="1:7" s="518" customFormat="1" ht="36" customHeight="1">
      <c r="A6" s="514" t="s">
        <v>2</v>
      </c>
      <c r="B6" s="515"/>
      <c r="C6" s="516"/>
      <c r="D6" s="516"/>
      <c r="E6" s="516"/>
      <c r="F6" s="571"/>
      <c r="G6" s="826"/>
    </row>
    <row r="7" spans="1:7" s="518" customFormat="1" ht="11.25" customHeight="1" thickBot="1">
      <c r="A7" s="514"/>
      <c r="B7" s="515"/>
      <c r="C7" s="516"/>
      <c r="D7" s="516"/>
      <c r="E7" s="516"/>
      <c r="F7" s="571"/>
      <c r="G7" s="827" t="s">
        <v>3</v>
      </c>
    </row>
    <row r="8" spans="1:7" s="525" customFormat="1" ht="21" customHeight="1">
      <c r="A8" s="828" t="s">
        <v>4</v>
      </c>
      <c r="B8" s="1001" t="s">
        <v>5</v>
      </c>
      <c r="C8" s="829" t="s">
        <v>6</v>
      </c>
      <c r="D8" s="830" t="s">
        <v>7</v>
      </c>
      <c r="E8" s="830"/>
      <c r="F8" s="831" t="s">
        <v>8</v>
      </c>
      <c r="G8" s="575"/>
    </row>
    <row r="9" spans="1:7" s="525" customFormat="1" ht="12" customHeight="1">
      <c r="A9" s="832" t="s">
        <v>9</v>
      </c>
      <c r="B9" s="1002"/>
      <c r="C9" s="833" t="s">
        <v>10</v>
      </c>
      <c r="D9" s="834" t="s">
        <v>11</v>
      </c>
      <c r="E9" s="835" t="s">
        <v>12</v>
      </c>
      <c r="F9" s="836" t="s">
        <v>11</v>
      </c>
      <c r="G9" s="837" t="s">
        <v>13</v>
      </c>
    </row>
    <row r="10" spans="1:7" s="535" customFormat="1" ht="12" customHeight="1" thickBot="1">
      <c r="A10" s="838">
        <v>1</v>
      </c>
      <c r="B10" s="582">
        <v>2</v>
      </c>
      <c r="C10" s="584">
        <v>3</v>
      </c>
      <c r="D10" s="584">
        <v>4</v>
      </c>
      <c r="E10" s="839">
        <v>5</v>
      </c>
      <c r="F10" s="840">
        <v>6</v>
      </c>
      <c r="G10" s="586">
        <v>7</v>
      </c>
    </row>
    <row r="11" spans="1:7" s="625" customFormat="1" ht="19.5" customHeight="1" thickBot="1" thickTop="1">
      <c r="A11" s="841" t="s">
        <v>229</v>
      </c>
      <c r="B11" s="842" t="s">
        <v>230</v>
      </c>
      <c r="C11" s="843" t="s">
        <v>232</v>
      </c>
      <c r="D11" s="844"/>
      <c r="E11" s="845"/>
      <c r="F11" s="846"/>
      <c r="G11" s="847">
        <f>G12</f>
        <v>10915</v>
      </c>
    </row>
    <row r="12" spans="1:7" s="625" customFormat="1" ht="16.5" customHeight="1" thickTop="1">
      <c r="A12" s="652" t="s">
        <v>231</v>
      </c>
      <c r="B12" s="848" t="s">
        <v>24</v>
      </c>
      <c r="C12" s="621"/>
      <c r="D12" s="621"/>
      <c r="E12" s="849"/>
      <c r="F12" s="850"/>
      <c r="G12" s="851">
        <f>SUM(G13:G13)</f>
        <v>10915</v>
      </c>
    </row>
    <row r="13" spans="1:7" s="642" customFormat="1" ht="15.75" customHeight="1" thickBot="1">
      <c r="A13" s="788">
        <v>4430</v>
      </c>
      <c r="B13" s="789" t="s">
        <v>63</v>
      </c>
      <c r="C13" s="638"/>
      <c r="D13" s="638"/>
      <c r="E13" s="852"/>
      <c r="F13" s="853"/>
      <c r="G13" s="854">
        <v>10915</v>
      </c>
    </row>
    <row r="14" spans="1:7" s="625" customFormat="1" ht="15.75" customHeight="1" thickBot="1" thickTop="1">
      <c r="A14" s="855">
        <v>500</v>
      </c>
      <c r="B14" s="842" t="s">
        <v>209</v>
      </c>
      <c r="C14" s="754" t="s">
        <v>16</v>
      </c>
      <c r="D14" s="613"/>
      <c r="E14" s="856"/>
      <c r="F14" s="857">
        <f>SUM(F15)</f>
        <v>11500</v>
      </c>
      <c r="G14" s="858">
        <f>G15</f>
        <v>11500</v>
      </c>
    </row>
    <row r="15" spans="1:7" s="625" customFormat="1" ht="19.5" customHeight="1" thickTop="1">
      <c r="A15" s="859">
        <v>50095</v>
      </c>
      <c r="B15" s="848" t="s">
        <v>24</v>
      </c>
      <c r="C15" s="621"/>
      <c r="D15" s="621"/>
      <c r="E15" s="849"/>
      <c r="F15" s="850">
        <f>SUM(F16:F17)</f>
        <v>11500</v>
      </c>
      <c r="G15" s="851">
        <f>SUM(G16:G17)</f>
        <v>11500</v>
      </c>
    </row>
    <row r="16" spans="1:7" s="642" customFormat="1" ht="30">
      <c r="A16" s="788">
        <v>6050</v>
      </c>
      <c r="B16" s="789" t="s">
        <v>26</v>
      </c>
      <c r="C16" s="638"/>
      <c r="D16" s="638"/>
      <c r="E16" s="852"/>
      <c r="F16" s="853">
        <v>11500</v>
      </c>
      <c r="G16" s="854"/>
    </row>
    <row r="17" spans="1:7" s="642" customFormat="1" ht="31.5" customHeight="1" thickBot="1">
      <c r="A17" s="860">
        <v>6060</v>
      </c>
      <c r="B17" s="861" t="s">
        <v>31</v>
      </c>
      <c r="C17" s="646"/>
      <c r="D17" s="646"/>
      <c r="E17" s="862"/>
      <c r="F17" s="863"/>
      <c r="G17" s="864">
        <v>11500</v>
      </c>
    </row>
    <row r="18" spans="1:7" s="642" customFormat="1" ht="15.75" customHeight="1" thickBot="1" thickTop="1">
      <c r="A18" s="587">
        <v>600</v>
      </c>
      <c r="B18" s="588" t="s">
        <v>14</v>
      </c>
      <c r="C18" s="865"/>
      <c r="D18" s="843"/>
      <c r="E18" s="866"/>
      <c r="F18" s="867">
        <f>F32+F21+F19</f>
        <v>560000</v>
      </c>
      <c r="G18" s="592">
        <f>G21+G32+G19</f>
        <v>974000</v>
      </c>
    </row>
    <row r="19" spans="1:7" s="642" customFormat="1" ht="15" customHeight="1" thickTop="1">
      <c r="A19" s="868" t="s">
        <v>188</v>
      </c>
      <c r="B19" s="869" t="s">
        <v>189</v>
      </c>
      <c r="C19" s="634" t="s">
        <v>16</v>
      </c>
      <c r="D19" s="758"/>
      <c r="E19" s="622"/>
      <c r="F19" s="870"/>
      <c r="G19" s="555">
        <f>SUM(G20)</f>
        <v>856000</v>
      </c>
    </row>
    <row r="20" spans="1:7" s="642" customFormat="1" ht="16.5" customHeight="1">
      <c r="A20" s="871">
        <v>4300</v>
      </c>
      <c r="B20" s="872" t="s">
        <v>32</v>
      </c>
      <c r="C20" s="804"/>
      <c r="D20" s="805"/>
      <c r="E20" s="630"/>
      <c r="F20" s="873"/>
      <c r="G20" s="874">
        <v>856000</v>
      </c>
    </row>
    <row r="21" spans="1:7" s="642" customFormat="1" ht="19.5" customHeight="1">
      <c r="A21" s="875">
        <v>60016</v>
      </c>
      <c r="B21" s="876" t="s">
        <v>133</v>
      </c>
      <c r="C21" s="877"/>
      <c r="D21" s="878"/>
      <c r="E21" s="679"/>
      <c r="F21" s="879">
        <f>SUM(F22:F23)</f>
        <v>560000</v>
      </c>
      <c r="G21" s="880">
        <f>SUM(G22:G23)</f>
        <v>100000</v>
      </c>
    </row>
    <row r="22" spans="1:7" s="642" customFormat="1" ht="15.75" customHeight="1">
      <c r="A22" s="881">
        <v>4270</v>
      </c>
      <c r="B22" s="882" t="s">
        <v>15</v>
      </c>
      <c r="C22" s="600" t="s">
        <v>16</v>
      </c>
      <c r="D22" s="758"/>
      <c r="E22" s="622"/>
      <c r="F22" s="870"/>
      <c r="G22" s="557">
        <v>100000</v>
      </c>
    </row>
    <row r="23" spans="1:7" s="642" customFormat="1" ht="14.25" customHeight="1">
      <c r="A23" s="788">
        <v>6050</v>
      </c>
      <c r="B23" s="789" t="s">
        <v>17</v>
      </c>
      <c r="C23" s="600"/>
      <c r="D23" s="758"/>
      <c r="E23" s="622"/>
      <c r="F23" s="790">
        <f>SUM(F24:F31)</f>
        <v>560000</v>
      </c>
      <c r="G23" s="555"/>
    </row>
    <row r="24" spans="1:7" s="550" customFormat="1" ht="25.5">
      <c r="A24" s="883"/>
      <c r="B24" s="884" t="s">
        <v>214</v>
      </c>
      <c r="C24" s="547" t="s">
        <v>131</v>
      </c>
      <c r="D24" s="885"/>
      <c r="E24" s="548"/>
      <c r="F24" s="886">
        <v>10000</v>
      </c>
      <c r="G24" s="549"/>
    </row>
    <row r="25" spans="1:7" s="550" customFormat="1" ht="13.5" customHeight="1">
      <c r="A25" s="883"/>
      <c r="B25" s="887" t="s">
        <v>215</v>
      </c>
      <c r="C25" s="547" t="s">
        <v>131</v>
      </c>
      <c r="D25" s="885"/>
      <c r="E25" s="548"/>
      <c r="F25" s="886">
        <v>50000</v>
      </c>
      <c r="G25" s="549"/>
    </row>
    <row r="26" spans="1:7" s="550" customFormat="1" ht="13.5" customHeight="1">
      <c r="A26" s="883"/>
      <c r="B26" s="887" t="s">
        <v>216</v>
      </c>
      <c r="C26" s="547" t="s">
        <v>131</v>
      </c>
      <c r="D26" s="885"/>
      <c r="E26" s="548"/>
      <c r="F26" s="886">
        <v>200000</v>
      </c>
      <c r="G26" s="549"/>
    </row>
    <row r="27" spans="1:7" s="550" customFormat="1" ht="13.5" customHeight="1">
      <c r="A27" s="883"/>
      <c r="B27" s="887" t="s">
        <v>217</v>
      </c>
      <c r="C27" s="547" t="s">
        <v>131</v>
      </c>
      <c r="D27" s="885"/>
      <c r="E27" s="548"/>
      <c r="F27" s="886">
        <v>10000</v>
      </c>
      <c r="G27" s="549"/>
    </row>
    <row r="28" spans="1:7" s="550" customFormat="1" ht="25.5" customHeight="1">
      <c r="A28" s="883"/>
      <c r="B28" s="887" t="s">
        <v>395</v>
      </c>
      <c r="C28" s="547" t="s">
        <v>131</v>
      </c>
      <c r="D28" s="885"/>
      <c r="E28" s="548"/>
      <c r="F28" s="886">
        <v>10000</v>
      </c>
      <c r="G28" s="549"/>
    </row>
    <row r="29" spans="1:7" s="550" customFormat="1" ht="13.5" customHeight="1">
      <c r="A29" s="883"/>
      <c r="B29" s="887" t="s">
        <v>134</v>
      </c>
      <c r="C29" s="547" t="s">
        <v>16</v>
      </c>
      <c r="D29" s="885"/>
      <c r="E29" s="548"/>
      <c r="F29" s="886">
        <v>30000</v>
      </c>
      <c r="G29" s="549"/>
    </row>
    <row r="30" spans="1:7" s="550" customFormat="1" ht="23.25" customHeight="1">
      <c r="A30" s="883"/>
      <c r="B30" s="887" t="s">
        <v>187</v>
      </c>
      <c r="C30" s="547" t="s">
        <v>16</v>
      </c>
      <c r="D30" s="885"/>
      <c r="E30" s="548"/>
      <c r="F30" s="886">
        <v>200000</v>
      </c>
      <c r="G30" s="549"/>
    </row>
    <row r="31" spans="1:7" s="550" customFormat="1" ht="15" customHeight="1">
      <c r="A31" s="883"/>
      <c r="B31" s="610" t="s">
        <v>186</v>
      </c>
      <c r="C31" s="547" t="s">
        <v>16</v>
      </c>
      <c r="D31" s="885"/>
      <c r="E31" s="548"/>
      <c r="F31" s="886">
        <v>50000</v>
      </c>
      <c r="G31" s="549"/>
    </row>
    <row r="32" spans="1:7" s="642" customFormat="1" ht="15" customHeight="1">
      <c r="A32" s="310">
        <v>60017</v>
      </c>
      <c r="B32" s="888" t="s">
        <v>18</v>
      </c>
      <c r="C32" s="769" t="s">
        <v>16</v>
      </c>
      <c r="D32" s="770"/>
      <c r="E32" s="686"/>
      <c r="F32" s="889"/>
      <c r="G32" s="688">
        <f>G33</f>
        <v>18000</v>
      </c>
    </row>
    <row r="33" spans="1:7" s="642" customFormat="1" ht="27" customHeight="1" thickBot="1">
      <c r="A33" s="881">
        <v>4270</v>
      </c>
      <c r="B33" s="890" t="s">
        <v>384</v>
      </c>
      <c r="C33" s="891"/>
      <c r="D33" s="780"/>
      <c r="E33" s="892"/>
      <c r="F33" s="893"/>
      <c r="G33" s="705">
        <f>17000+1000</f>
        <v>18000</v>
      </c>
    </row>
    <row r="34" spans="1:7" s="642" customFormat="1" ht="16.5" customHeight="1" thickBot="1" thickTop="1">
      <c r="A34" s="292">
        <v>700</v>
      </c>
      <c r="B34" s="894" t="s">
        <v>177</v>
      </c>
      <c r="C34" s="865"/>
      <c r="D34" s="895"/>
      <c r="E34" s="539">
        <f>E37</f>
        <v>2650000</v>
      </c>
      <c r="F34" s="896">
        <f>F35+F40+F37</f>
        <v>300200</v>
      </c>
      <c r="G34" s="897">
        <f>G35+G40+G37</f>
        <v>308300</v>
      </c>
    </row>
    <row r="35" spans="1:7" s="642" customFormat="1" ht="19.5" customHeight="1" thickTop="1">
      <c r="A35" s="898">
        <v>70001</v>
      </c>
      <c r="B35" s="899" t="s">
        <v>178</v>
      </c>
      <c r="C35" s="786" t="s">
        <v>16</v>
      </c>
      <c r="D35" s="900"/>
      <c r="E35" s="543"/>
      <c r="F35" s="901">
        <f>SUM(F36)</f>
        <v>300000</v>
      </c>
      <c r="G35" s="902"/>
    </row>
    <row r="36" spans="1:7" s="642" customFormat="1" ht="60" customHeight="1">
      <c r="A36" s="788">
        <v>6210</v>
      </c>
      <c r="B36" s="746" t="s">
        <v>90</v>
      </c>
      <c r="C36" s="659"/>
      <c r="D36" s="780"/>
      <c r="E36" s="554"/>
      <c r="F36" s="893">
        <v>300000</v>
      </c>
      <c r="G36" s="705"/>
    </row>
    <row r="37" spans="1:7" s="642" customFormat="1" ht="18" customHeight="1">
      <c r="A37" s="903">
        <v>70005</v>
      </c>
      <c r="B37" s="801" t="s">
        <v>357</v>
      </c>
      <c r="C37" s="769" t="s">
        <v>358</v>
      </c>
      <c r="D37" s="904"/>
      <c r="E37" s="686">
        <f>E38</f>
        <v>2650000</v>
      </c>
      <c r="F37" s="905"/>
      <c r="G37" s="906">
        <f>SUM(G38:G39)</f>
        <v>158300</v>
      </c>
    </row>
    <row r="38" spans="1:7" s="642" customFormat="1" ht="45.75" customHeight="1">
      <c r="A38" s="978" t="s">
        <v>359</v>
      </c>
      <c r="B38" s="979" t="s">
        <v>360</v>
      </c>
      <c r="C38" s="804"/>
      <c r="D38" s="629"/>
      <c r="E38" s="630">
        <v>2650000</v>
      </c>
      <c r="F38" s="980"/>
      <c r="G38" s="698"/>
    </row>
    <row r="39" spans="1:7" s="642" customFormat="1" ht="27" customHeight="1">
      <c r="A39" s="907" t="s">
        <v>369</v>
      </c>
      <c r="B39" s="908" t="s">
        <v>31</v>
      </c>
      <c r="C39" s="764"/>
      <c r="D39" s="744"/>
      <c r="E39" s="672"/>
      <c r="F39" s="909"/>
      <c r="G39" s="711">
        <f>2650000-2491700</f>
        <v>158300</v>
      </c>
    </row>
    <row r="40" spans="1:7" s="642" customFormat="1" ht="15" customHeight="1">
      <c r="A40" s="903">
        <v>70095</v>
      </c>
      <c r="B40" s="801" t="s">
        <v>24</v>
      </c>
      <c r="C40" s="769"/>
      <c r="D40" s="904"/>
      <c r="E40" s="910"/>
      <c r="F40" s="905">
        <f>SUM(F41)</f>
        <v>200</v>
      </c>
      <c r="G40" s="906">
        <f>SUM(G41:G42)</f>
        <v>150000</v>
      </c>
    </row>
    <row r="41" spans="1:7" s="642" customFormat="1" ht="27.75" customHeight="1">
      <c r="A41" s="794">
        <v>4210</v>
      </c>
      <c r="B41" s="911" t="s">
        <v>385</v>
      </c>
      <c r="C41" s="637" t="s">
        <v>25</v>
      </c>
      <c r="D41" s="638"/>
      <c r="E41" s="852"/>
      <c r="F41" s="853">
        <v>200</v>
      </c>
      <c r="G41" s="854"/>
    </row>
    <row r="42" spans="1:7" s="642" customFormat="1" ht="45" customHeight="1" thickBot="1">
      <c r="A42" s="788">
        <v>6050</v>
      </c>
      <c r="B42" s="789" t="s">
        <v>396</v>
      </c>
      <c r="C42" s="600" t="s">
        <v>131</v>
      </c>
      <c r="D42" s="780"/>
      <c r="E42" s="892"/>
      <c r="F42" s="893"/>
      <c r="G42" s="705">
        <v>150000</v>
      </c>
    </row>
    <row r="43" spans="1:7" s="642" customFormat="1" ht="16.5" customHeight="1" thickBot="1" thickTop="1">
      <c r="A43" s="292">
        <v>750</v>
      </c>
      <c r="B43" s="894" t="s">
        <v>29</v>
      </c>
      <c r="C43" s="538" t="s">
        <v>25</v>
      </c>
      <c r="D43" s="754"/>
      <c r="E43" s="539"/>
      <c r="F43" s="784">
        <f>F44</f>
        <v>1450</v>
      </c>
      <c r="G43" s="540"/>
    </row>
    <row r="44" spans="1:7" s="642" customFormat="1" ht="19.5" customHeight="1" thickTop="1">
      <c r="A44" s="903">
        <v>75095</v>
      </c>
      <c r="B44" s="801" t="s">
        <v>24</v>
      </c>
      <c r="C44" s="769"/>
      <c r="D44" s="770"/>
      <c r="E44" s="686"/>
      <c r="F44" s="793">
        <f>SUM(F45:F46)</f>
        <v>1450</v>
      </c>
      <c r="G44" s="720"/>
    </row>
    <row r="45" spans="1:7" s="642" customFormat="1" ht="45">
      <c r="A45" s="788">
        <v>4400</v>
      </c>
      <c r="B45" s="795" t="s">
        <v>386</v>
      </c>
      <c r="C45" s="637"/>
      <c r="D45" s="762"/>
      <c r="E45" s="639"/>
      <c r="F45" s="912">
        <v>1000</v>
      </c>
      <c r="G45" s="724"/>
    </row>
    <row r="46" spans="1:7" s="642" customFormat="1" ht="34.5" customHeight="1" thickBot="1">
      <c r="A46" s="788">
        <v>4750</v>
      </c>
      <c r="B46" s="913" t="s">
        <v>387</v>
      </c>
      <c r="C46" s="865"/>
      <c r="D46" s="843"/>
      <c r="E46" s="866"/>
      <c r="F46" s="914">
        <v>450</v>
      </c>
      <c r="G46" s="915"/>
    </row>
    <row r="47" spans="1:7" s="642" customFormat="1" ht="77.25" customHeight="1" thickBot="1" thickTop="1">
      <c r="A47" s="292">
        <v>756</v>
      </c>
      <c r="B47" s="916" t="s">
        <v>179</v>
      </c>
      <c r="C47" s="865" t="s">
        <v>16</v>
      </c>
      <c r="D47" s="843"/>
      <c r="E47" s="866">
        <f>E48</f>
        <v>100000</v>
      </c>
      <c r="F47" s="867"/>
      <c r="G47" s="592">
        <f>G50</f>
        <v>20000</v>
      </c>
    </row>
    <row r="48" spans="1:7" s="642" customFormat="1" ht="75" customHeight="1" thickTop="1">
      <c r="A48" s="917" t="s">
        <v>180</v>
      </c>
      <c r="B48" s="918" t="s">
        <v>181</v>
      </c>
      <c r="C48" s="634"/>
      <c r="D48" s="758"/>
      <c r="E48" s="622">
        <f>SUM(E49)</f>
        <v>100000</v>
      </c>
      <c r="F48" s="790"/>
      <c r="G48" s="557"/>
    </row>
    <row r="49" spans="1:7" s="642" customFormat="1" ht="18.75" customHeight="1">
      <c r="A49" s="626" t="s">
        <v>184</v>
      </c>
      <c r="B49" s="919" t="s">
        <v>185</v>
      </c>
      <c r="C49" s="769"/>
      <c r="D49" s="770"/>
      <c r="E49" s="630">
        <v>100000</v>
      </c>
      <c r="F49" s="873"/>
      <c r="G49" s="874"/>
    </row>
    <row r="50" spans="1:7" s="642" customFormat="1" ht="35.25" customHeight="1">
      <c r="A50" s="689" t="s">
        <v>182</v>
      </c>
      <c r="B50" s="920" t="s">
        <v>183</v>
      </c>
      <c r="C50" s="769"/>
      <c r="D50" s="770"/>
      <c r="E50" s="686"/>
      <c r="F50" s="793"/>
      <c r="G50" s="720">
        <f>SUM(G51)</f>
        <v>20000</v>
      </c>
    </row>
    <row r="51" spans="1:7" s="642" customFormat="1" ht="21.75" customHeight="1" thickBot="1">
      <c r="A51" s="788">
        <v>4300</v>
      </c>
      <c r="B51" s="746" t="s">
        <v>21</v>
      </c>
      <c r="C51" s="634"/>
      <c r="D51" s="758"/>
      <c r="E51" s="622"/>
      <c r="F51" s="790"/>
      <c r="G51" s="557">
        <v>20000</v>
      </c>
    </row>
    <row r="52" spans="1:7" s="642" customFormat="1" ht="20.25" customHeight="1" thickBot="1" thickTop="1">
      <c r="A52" s="611" t="s">
        <v>74</v>
      </c>
      <c r="B52" s="612" t="s">
        <v>34</v>
      </c>
      <c r="C52" s="538" t="s">
        <v>39</v>
      </c>
      <c r="D52" s="754"/>
      <c r="E52" s="539">
        <f>E53</f>
        <v>1200</v>
      </c>
      <c r="F52" s="799"/>
      <c r="G52" s="540"/>
    </row>
    <row r="53" spans="1:7" s="642" customFormat="1" ht="19.5" customHeight="1" thickTop="1">
      <c r="A53" s="618" t="s">
        <v>75</v>
      </c>
      <c r="B53" s="633" t="s">
        <v>35</v>
      </c>
      <c r="C53" s="595"/>
      <c r="D53" s="786"/>
      <c r="E53" s="543">
        <f>SUM(E54:E56)</f>
        <v>1200</v>
      </c>
      <c r="F53" s="598"/>
      <c r="G53" s="544"/>
    </row>
    <row r="54" spans="1:7" s="642" customFormat="1" ht="18" customHeight="1">
      <c r="A54" s="635" t="s">
        <v>83</v>
      </c>
      <c r="B54" s="658" t="s">
        <v>84</v>
      </c>
      <c r="C54" s="600"/>
      <c r="D54" s="772"/>
      <c r="E54" s="554">
        <v>100</v>
      </c>
      <c r="F54" s="603"/>
      <c r="G54" s="557"/>
    </row>
    <row r="55" spans="1:7" s="642" customFormat="1" ht="18" customHeight="1">
      <c r="A55" s="663" t="s">
        <v>36</v>
      </c>
      <c r="B55" s="727" t="s">
        <v>37</v>
      </c>
      <c r="C55" s="634"/>
      <c r="D55" s="758"/>
      <c r="E55" s="554">
        <v>300</v>
      </c>
      <c r="F55" s="603"/>
      <c r="G55" s="555"/>
    </row>
    <row r="56" spans="1:7" s="642" customFormat="1" ht="18" customHeight="1" thickBot="1">
      <c r="A56" s="663" t="s">
        <v>22</v>
      </c>
      <c r="B56" s="664" t="s">
        <v>23</v>
      </c>
      <c r="C56" s="634"/>
      <c r="D56" s="758"/>
      <c r="E56" s="554">
        <v>800</v>
      </c>
      <c r="F56" s="603"/>
      <c r="G56" s="555"/>
    </row>
    <row r="57" spans="1:7" s="642" customFormat="1" ht="20.25" customHeight="1" thickBot="1" thickTop="1">
      <c r="A57" s="292">
        <v>801</v>
      </c>
      <c r="B57" s="894" t="s">
        <v>38</v>
      </c>
      <c r="C57" s="538" t="s">
        <v>233</v>
      </c>
      <c r="D57" s="921">
        <f>D83+D58+D74</f>
        <v>17600</v>
      </c>
      <c r="E57" s="539">
        <f>E83+E58+E74</f>
        <v>159772</v>
      </c>
      <c r="F57" s="799">
        <f>F58+F71+F74+F83</f>
        <v>143760</v>
      </c>
      <c r="G57" s="540">
        <f>G83+G71+G74+G58</f>
        <v>1494009</v>
      </c>
    </row>
    <row r="58" spans="1:7" s="642" customFormat="1" ht="19.5" customHeight="1" thickTop="1">
      <c r="A58" s="297">
        <v>80101</v>
      </c>
      <c r="B58" s="922" t="s">
        <v>65</v>
      </c>
      <c r="C58" s="595"/>
      <c r="D58" s="923">
        <f>SUM(D59:D70)</f>
        <v>17600</v>
      </c>
      <c r="E58" s="543">
        <f>SUM(E59:E62)</f>
        <v>42600</v>
      </c>
      <c r="F58" s="598">
        <f>SUM(F59:F70)</f>
        <v>139960</v>
      </c>
      <c r="G58" s="544">
        <f>SUM(G59:G70)</f>
        <v>648855</v>
      </c>
    </row>
    <row r="59" spans="1:7" s="642" customFormat="1" ht="28.5" customHeight="1">
      <c r="A59" s="699" t="s">
        <v>76</v>
      </c>
      <c r="B59" s="700" t="s">
        <v>77</v>
      </c>
      <c r="C59" s="634"/>
      <c r="D59" s="924">
        <v>15500</v>
      </c>
      <c r="E59" s="554">
        <v>40500</v>
      </c>
      <c r="F59" s="603"/>
      <c r="G59" s="557"/>
    </row>
    <row r="60" spans="1:7" s="642" customFormat="1" ht="15" customHeight="1">
      <c r="A60" s="699" t="s">
        <v>27</v>
      </c>
      <c r="B60" s="700" t="s">
        <v>28</v>
      </c>
      <c r="C60" s="634"/>
      <c r="D60" s="924">
        <v>1700</v>
      </c>
      <c r="E60" s="554">
        <v>1700</v>
      </c>
      <c r="F60" s="603"/>
      <c r="G60" s="557"/>
    </row>
    <row r="61" spans="1:7" s="642" customFormat="1" ht="15" customHeight="1">
      <c r="A61" s="663" t="s">
        <v>36</v>
      </c>
      <c r="B61" s="727" t="s">
        <v>37</v>
      </c>
      <c r="C61" s="634"/>
      <c r="D61" s="924"/>
      <c r="E61" s="554"/>
      <c r="F61" s="603"/>
      <c r="G61" s="557"/>
    </row>
    <row r="62" spans="1:7" s="642" customFormat="1" ht="15" customHeight="1">
      <c r="A62" s="663" t="s">
        <v>22</v>
      </c>
      <c r="B62" s="664" t="s">
        <v>23</v>
      </c>
      <c r="C62" s="634"/>
      <c r="D62" s="924">
        <v>400</v>
      </c>
      <c r="E62" s="554">
        <v>400</v>
      </c>
      <c r="F62" s="603"/>
      <c r="G62" s="557"/>
    </row>
    <row r="63" spans="1:7" s="642" customFormat="1" ht="31.5" customHeight="1">
      <c r="A63" s="706" t="s">
        <v>66</v>
      </c>
      <c r="B63" s="669" t="s">
        <v>67</v>
      </c>
      <c r="C63" s="877"/>
      <c r="D63" s="925"/>
      <c r="E63" s="672"/>
      <c r="F63" s="926"/>
      <c r="G63" s="927">
        <v>4039</v>
      </c>
    </row>
    <row r="64" spans="1:7" s="642" customFormat="1" ht="15">
      <c r="A64" s="663" t="s">
        <v>158</v>
      </c>
      <c r="B64" s="664" t="s">
        <v>159</v>
      </c>
      <c r="C64" s="634"/>
      <c r="D64" s="928"/>
      <c r="E64" s="554"/>
      <c r="F64" s="603"/>
      <c r="G64" s="557">
        <v>512400</v>
      </c>
    </row>
    <row r="65" spans="1:7" s="642" customFormat="1" ht="15">
      <c r="A65" s="699" t="s">
        <v>40</v>
      </c>
      <c r="B65" s="700" t="s">
        <v>30</v>
      </c>
      <c r="C65" s="634"/>
      <c r="D65" s="928"/>
      <c r="E65" s="554"/>
      <c r="F65" s="603">
        <v>8000</v>
      </c>
      <c r="G65" s="557">
        <v>8000</v>
      </c>
    </row>
    <row r="66" spans="1:7" s="642" customFormat="1" ht="15">
      <c r="A66" s="699" t="s">
        <v>33</v>
      </c>
      <c r="B66" s="929" t="s">
        <v>44</v>
      </c>
      <c r="C66" s="634"/>
      <c r="D66" s="928"/>
      <c r="E66" s="554"/>
      <c r="F66" s="603">
        <v>1360</v>
      </c>
      <c r="G66" s="557">
        <f>86856+4360</f>
        <v>91216</v>
      </c>
    </row>
    <row r="67" spans="1:7" s="642" customFormat="1" ht="15">
      <c r="A67" s="551" t="s">
        <v>51</v>
      </c>
      <c r="B67" s="930" t="s">
        <v>15</v>
      </c>
      <c r="C67" s="634"/>
      <c r="D67" s="928"/>
      <c r="E67" s="554"/>
      <c r="F67" s="603">
        <v>600</v>
      </c>
      <c r="G67" s="557">
        <v>600</v>
      </c>
    </row>
    <row r="68" spans="1:7" s="642" customFormat="1" ht="15">
      <c r="A68" s="699" t="s">
        <v>20</v>
      </c>
      <c r="B68" s="700" t="s">
        <v>21</v>
      </c>
      <c r="C68" s="634"/>
      <c r="D68" s="928"/>
      <c r="E68" s="554"/>
      <c r="F68" s="603"/>
      <c r="G68" s="557">
        <v>8000</v>
      </c>
    </row>
    <row r="69" spans="1:7" s="642" customFormat="1" ht="27.75" customHeight="1">
      <c r="A69" s="881">
        <v>6050</v>
      </c>
      <c r="B69" s="931" t="s">
        <v>26</v>
      </c>
      <c r="C69" s="634"/>
      <c r="D69" s="928"/>
      <c r="E69" s="554"/>
      <c r="F69" s="603"/>
      <c r="G69" s="557">
        <v>24600</v>
      </c>
    </row>
    <row r="70" spans="1:7" s="642" customFormat="1" ht="42.75">
      <c r="A70" s="881">
        <v>6050</v>
      </c>
      <c r="B70" s="931" t="s">
        <v>397</v>
      </c>
      <c r="C70" s="600" t="s">
        <v>131</v>
      </c>
      <c r="D70" s="928"/>
      <c r="E70" s="554"/>
      <c r="F70" s="603">
        <v>130000</v>
      </c>
      <c r="G70" s="557"/>
    </row>
    <row r="71" spans="1:7" s="642" customFormat="1" ht="15.75" customHeight="1">
      <c r="A71" s="310">
        <v>80104</v>
      </c>
      <c r="B71" s="541" t="s">
        <v>68</v>
      </c>
      <c r="C71" s="769"/>
      <c r="D71" s="770"/>
      <c r="E71" s="686"/>
      <c r="F71" s="719"/>
      <c r="G71" s="720">
        <f>SUM(G72:G73)</f>
        <v>262944</v>
      </c>
    </row>
    <row r="72" spans="1:7" s="642" customFormat="1" ht="30.75" customHeight="1">
      <c r="A72" s="699" t="s">
        <v>66</v>
      </c>
      <c r="B72" s="700" t="s">
        <v>67</v>
      </c>
      <c r="C72" s="774"/>
      <c r="D72" s="775"/>
      <c r="E72" s="808"/>
      <c r="F72" s="723"/>
      <c r="G72" s="724">
        <v>88374</v>
      </c>
    </row>
    <row r="73" spans="1:7" s="642" customFormat="1" ht="30.75" customHeight="1">
      <c r="A73" s="699" t="s">
        <v>170</v>
      </c>
      <c r="B73" s="700" t="s">
        <v>171</v>
      </c>
      <c r="C73" s="634"/>
      <c r="D73" s="758"/>
      <c r="E73" s="622"/>
      <c r="F73" s="726"/>
      <c r="G73" s="557">
        <v>174570</v>
      </c>
    </row>
    <row r="74" spans="1:7" s="642" customFormat="1" ht="16.5" customHeight="1">
      <c r="A74" s="310">
        <v>80110</v>
      </c>
      <c r="B74" s="541" t="s">
        <v>69</v>
      </c>
      <c r="C74" s="769"/>
      <c r="D74" s="770"/>
      <c r="E74" s="686">
        <f>SUM(E75:E82)</f>
        <v>112000</v>
      </c>
      <c r="F74" s="719">
        <f>SUM(F75:F82)</f>
        <v>3800</v>
      </c>
      <c r="G74" s="720">
        <f>SUM(G77:G82)</f>
        <v>571710</v>
      </c>
    </row>
    <row r="75" spans="1:7" s="642" customFormat="1" ht="28.5" customHeight="1">
      <c r="A75" s="699" t="s">
        <v>76</v>
      </c>
      <c r="B75" s="700" t="s">
        <v>77</v>
      </c>
      <c r="C75" s="634"/>
      <c r="D75" s="758"/>
      <c r="E75" s="554">
        <v>12000</v>
      </c>
      <c r="F75" s="603"/>
      <c r="G75" s="555"/>
    </row>
    <row r="76" spans="1:7" s="642" customFormat="1" ht="46.5" customHeight="1">
      <c r="A76" s="932">
        <v>6330</v>
      </c>
      <c r="B76" s="933" t="s">
        <v>223</v>
      </c>
      <c r="C76" s="634"/>
      <c r="D76" s="758"/>
      <c r="E76" s="554">
        <v>100000</v>
      </c>
      <c r="F76" s="603"/>
      <c r="G76" s="555"/>
    </row>
    <row r="77" spans="1:7" s="642" customFormat="1" ht="15" customHeight="1">
      <c r="A77" s="663" t="s">
        <v>158</v>
      </c>
      <c r="B77" s="664" t="s">
        <v>159</v>
      </c>
      <c r="C77" s="634"/>
      <c r="D77" s="758"/>
      <c r="E77" s="622"/>
      <c r="F77" s="603"/>
      <c r="G77" s="557">
        <v>400410</v>
      </c>
    </row>
    <row r="78" spans="1:7" s="642" customFormat="1" ht="15" customHeight="1">
      <c r="A78" s="699" t="s">
        <v>40</v>
      </c>
      <c r="B78" s="700" t="s">
        <v>30</v>
      </c>
      <c r="C78" s="634"/>
      <c r="D78" s="758"/>
      <c r="E78" s="622"/>
      <c r="F78" s="603">
        <v>3100</v>
      </c>
      <c r="G78" s="557">
        <v>3100</v>
      </c>
    </row>
    <row r="79" spans="1:7" s="642" customFormat="1" ht="15" customHeight="1">
      <c r="A79" s="699" t="s">
        <v>33</v>
      </c>
      <c r="B79" s="700" t="s">
        <v>44</v>
      </c>
      <c r="C79" s="634"/>
      <c r="D79" s="758"/>
      <c r="E79" s="622"/>
      <c r="F79" s="603"/>
      <c r="G79" s="557">
        <v>57900</v>
      </c>
    </row>
    <row r="80" spans="1:7" s="642" customFormat="1" ht="15" customHeight="1">
      <c r="A80" s="551" t="s">
        <v>51</v>
      </c>
      <c r="B80" s="930" t="s">
        <v>15</v>
      </c>
      <c r="C80" s="634"/>
      <c r="D80" s="758"/>
      <c r="E80" s="622"/>
      <c r="F80" s="603">
        <v>700</v>
      </c>
      <c r="G80" s="557">
        <v>700</v>
      </c>
    </row>
    <row r="81" spans="1:7" s="642" customFormat="1" ht="32.25" customHeight="1">
      <c r="A81" s="881">
        <v>6050</v>
      </c>
      <c r="B81" s="931" t="s">
        <v>26</v>
      </c>
      <c r="C81" s="634"/>
      <c r="D81" s="758"/>
      <c r="E81" s="622"/>
      <c r="F81" s="603"/>
      <c r="G81" s="557">
        <v>9600</v>
      </c>
    </row>
    <row r="82" spans="1:7" s="642" customFormat="1" ht="41.25" customHeight="1">
      <c r="A82" s="881">
        <v>6050</v>
      </c>
      <c r="B82" s="931" t="s">
        <v>388</v>
      </c>
      <c r="C82" s="600" t="s">
        <v>131</v>
      </c>
      <c r="D82" s="758"/>
      <c r="E82" s="554"/>
      <c r="F82" s="603"/>
      <c r="G82" s="557">
        <v>100000</v>
      </c>
    </row>
    <row r="83" spans="1:7" s="642" customFormat="1" ht="17.25" customHeight="1">
      <c r="A83" s="310">
        <v>80195</v>
      </c>
      <c r="B83" s="541" t="s">
        <v>24</v>
      </c>
      <c r="C83" s="769"/>
      <c r="D83" s="770"/>
      <c r="E83" s="686">
        <f>E86</f>
        <v>5172</v>
      </c>
      <c r="F83" s="793"/>
      <c r="G83" s="720">
        <f>SUM(G84:G85)+G86</f>
        <v>10500</v>
      </c>
    </row>
    <row r="84" spans="1:7" s="642" customFormat="1" ht="31.5" customHeight="1">
      <c r="A84" s="699" t="s">
        <v>66</v>
      </c>
      <c r="B84" s="700" t="s">
        <v>67</v>
      </c>
      <c r="C84" s="634"/>
      <c r="D84" s="758"/>
      <c r="E84" s="808"/>
      <c r="F84" s="870"/>
      <c r="G84" s="557">
        <v>7000</v>
      </c>
    </row>
    <row r="85" spans="1:7" s="642" customFormat="1" ht="45">
      <c r="A85" s="699" t="s">
        <v>173</v>
      </c>
      <c r="B85" s="700" t="s">
        <v>174</v>
      </c>
      <c r="C85" s="634"/>
      <c r="D85" s="758"/>
      <c r="E85" s="622"/>
      <c r="F85" s="870"/>
      <c r="G85" s="557">
        <v>1000</v>
      </c>
    </row>
    <row r="86" spans="1:7" s="937" customFormat="1" ht="26.25" customHeight="1">
      <c r="A86" s="934"/>
      <c r="B86" s="731" t="s">
        <v>203</v>
      </c>
      <c r="C86" s="634"/>
      <c r="D86" s="758"/>
      <c r="E86" s="732">
        <f>E87</f>
        <v>5172</v>
      </c>
      <c r="F86" s="935"/>
      <c r="G86" s="936">
        <f>SUM(G88:G89)</f>
        <v>2500</v>
      </c>
    </row>
    <row r="87" spans="1:7" s="642" customFormat="1" ht="45" customHeight="1">
      <c r="A87" s="699" t="s">
        <v>56</v>
      </c>
      <c r="B87" s="700" t="s">
        <v>87</v>
      </c>
      <c r="C87" s="634"/>
      <c r="D87" s="758"/>
      <c r="E87" s="554">
        <v>5172</v>
      </c>
      <c r="F87" s="790"/>
      <c r="G87" s="938"/>
    </row>
    <row r="88" spans="1:7" s="642" customFormat="1" ht="14.25" customHeight="1">
      <c r="A88" s="699" t="s">
        <v>53</v>
      </c>
      <c r="B88" s="700" t="s">
        <v>54</v>
      </c>
      <c r="C88" s="634"/>
      <c r="D88" s="758"/>
      <c r="E88" s="554"/>
      <c r="F88" s="790"/>
      <c r="G88" s="667">
        <v>2134</v>
      </c>
    </row>
    <row r="89" spans="1:7" s="642" customFormat="1" ht="14.25" customHeight="1" thickBot="1">
      <c r="A89" s="699" t="s">
        <v>55</v>
      </c>
      <c r="B89" s="700" t="s">
        <v>63</v>
      </c>
      <c r="C89" s="634"/>
      <c r="D89" s="758"/>
      <c r="E89" s="554"/>
      <c r="F89" s="790"/>
      <c r="G89" s="667">
        <v>366</v>
      </c>
    </row>
    <row r="90" spans="1:7" s="518" customFormat="1" ht="32.25" customHeight="1" thickBot="1" thickTop="1">
      <c r="A90" s="782">
        <v>853</v>
      </c>
      <c r="B90" s="939" t="s">
        <v>210</v>
      </c>
      <c r="C90" s="613"/>
      <c r="D90" s="613"/>
      <c r="E90" s="614">
        <f>E93</f>
        <v>48824</v>
      </c>
      <c r="F90" s="940">
        <f>F91</f>
        <v>78500</v>
      </c>
      <c r="G90" s="941">
        <f>G93</f>
        <v>48824</v>
      </c>
    </row>
    <row r="91" spans="1:7" s="518" customFormat="1" ht="16.5" customHeight="1" thickTop="1">
      <c r="A91" s="981">
        <v>85305</v>
      </c>
      <c r="B91" s="922" t="s">
        <v>218</v>
      </c>
      <c r="C91" s="786" t="s">
        <v>131</v>
      </c>
      <c r="D91" s="982"/>
      <c r="E91" s="983"/>
      <c r="F91" s="984">
        <f>SUM(F92)</f>
        <v>78500</v>
      </c>
      <c r="G91" s="985"/>
    </row>
    <row r="92" spans="1:7" s="518" customFormat="1" ht="43.5" customHeight="1">
      <c r="A92" s="942">
        <v>6050</v>
      </c>
      <c r="B92" s="943" t="s">
        <v>389</v>
      </c>
      <c r="C92" s="805"/>
      <c r="D92" s="944"/>
      <c r="E92" s="945"/>
      <c r="F92" s="873">
        <v>78500</v>
      </c>
      <c r="G92" s="946"/>
    </row>
    <row r="93" spans="1:7" s="642" customFormat="1" ht="15">
      <c r="A93" s="310">
        <v>85395</v>
      </c>
      <c r="B93" s="947" t="s">
        <v>313</v>
      </c>
      <c r="C93" s="770" t="s">
        <v>39</v>
      </c>
      <c r="D93" s="904"/>
      <c r="E93" s="686">
        <f>E94</f>
        <v>48824</v>
      </c>
      <c r="F93" s="905"/>
      <c r="G93" s="720">
        <f>G94</f>
        <v>48824</v>
      </c>
    </row>
    <row r="94" spans="1:7" s="642" customFormat="1" ht="37.5" customHeight="1">
      <c r="A94" s="948"/>
      <c r="B94" s="949" t="s">
        <v>314</v>
      </c>
      <c r="C94" s="758"/>
      <c r="D94" s="621"/>
      <c r="E94" s="622">
        <f>E95+E96</f>
        <v>48824</v>
      </c>
      <c r="F94" s="850"/>
      <c r="G94" s="555">
        <f>G97+G98+G99+G100+G101+G102+G103+G104</f>
        <v>48824</v>
      </c>
    </row>
    <row r="95" spans="1:7" s="642" customFormat="1" ht="30" customHeight="1">
      <c r="A95" s="881">
        <v>2008</v>
      </c>
      <c r="B95" s="933" t="s">
        <v>64</v>
      </c>
      <c r="C95" s="758"/>
      <c r="D95" s="758"/>
      <c r="E95" s="554">
        <v>41500</v>
      </c>
      <c r="F95" s="950"/>
      <c r="G95" s="557"/>
    </row>
    <row r="96" spans="1:7" s="642" customFormat="1" ht="30" customHeight="1">
      <c r="A96" s="881">
        <v>2009</v>
      </c>
      <c r="B96" s="933" t="s">
        <v>64</v>
      </c>
      <c r="C96" s="758"/>
      <c r="D96" s="758"/>
      <c r="E96" s="554">
        <v>7324</v>
      </c>
      <c r="F96" s="950"/>
      <c r="G96" s="557"/>
    </row>
    <row r="97" spans="1:7" s="642" customFormat="1" ht="16.5" customHeight="1">
      <c r="A97" s="881">
        <v>4178</v>
      </c>
      <c r="B97" s="933" t="s">
        <v>62</v>
      </c>
      <c r="C97" s="634"/>
      <c r="D97" s="758"/>
      <c r="E97" s="554"/>
      <c r="F97" s="790"/>
      <c r="G97" s="557">
        <v>16898</v>
      </c>
    </row>
    <row r="98" spans="1:7" s="642" customFormat="1" ht="16.5" customHeight="1">
      <c r="A98" s="881">
        <v>4179</v>
      </c>
      <c r="B98" s="933" t="s">
        <v>62</v>
      </c>
      <c r="C98" s="634"/>
      <c r="D98" s="758"/>
      <c r="E98" s="554"/>
      <c r="F98" s="790"/>
      <c r="G98" s="557">
        <v>2982</v>
      </c>
    </row>
    <row r="99" spans="1:7" s="642" customFormat="1" ht="16.5" customHeight="1">
      <c r="A99" s="881">
        <v>4218</v>
      </c>
      <c r="B99" s="933" t="s">
        <v>30</v>
      </c>
      <c r="C99" s="634"/>
      <c r="D99" s="758"/>
      <c r="E99" s="554"/>
      <c r="F99" s="790"/>
      <c r="G99" s="557">
        <v>10625</v>
      </c>
    </row>
    <row r="100" spans="1:7" s="642" customFormat="1" ht="16.5" customHeight="1">
      <c r="A100" s="881">
        <v>4219</v>
      </c>
      <c r="B100" s="933" t="s">
        <v>30</v>
      </c>
      <c r="C100" s="634"/>
      <c r="D100" s="758"/>
      <c r="E100" s="554"/>
      <c r="F100" s="790"/>
      <c r="G100" s="557">
        <v>1875</v>
      </c>
    </row>
    <row r="101" spans="1:7" s="642" customFormat="1" ht="29.25" customHeight="1">
      <c r="A101" s="699" t="s">
        <v>211</v>
      </c>
      <c r="B101" s="700" t="s">
        <v>60</v>
      </c>
      <c r="C101" s="634"/>
      <c r="D101" s="758"/>
      <c r="E101" s="554"/>
      <c r="F101" s="790"/>
      <c r="G101" s="557">
        <v>12277</v>
      </c>
    </row>
    <row r="102" spans="1:7" s="642" customFormat="1" ht="29.25" customHeight="1">
      <c r="A102" s="699" t="s">
        <v>212</v>
      </c>
      <c r="B102" s="700" t="s">
        <v>60</v>
      </c>
      <c r="C102" s="634"/>
      <c r="D102" s="758"/>
      <c r="E102" s="554"/>
      <c r="F102" s="790"/>
      <c r="G102" s="557">
        <v>2167</v>
      </c>
    </row>
    <row r="103" spans="1:7" s="642" customFormat="1" ht="13.5" customHeight="1">
      <c r="A103" s="881">
        <v>4308</v>
      </c>
      <c r="B103" s="933" t="s">
        <v>21</v>
      </c>
      <c r="C103" s="634"/>
      <c r="D103" s="758"/>
      <c r="E103" s="554"/>
      <c r="F103" s="790"/>
      <c r="G103" s="557">
        <v>1700</v>
      </c>
    </row>
    <row r="104" spans="1:7" s="642" customFormat="1" ht="19.5" customHeight="1" thickBot="1">
      <c r="A104" s="881">
        <v>4309</v>
      </c>
      <c r="B104" s="933" t="s">
        <v>21</v>
      </c>
      <c r="C104" s="634"/>
      <c r="D104" s="843"/>
      <c r="E104" s="647"/>
      <c r="F104" s="914"/>
      <c r="G104" s="915">
        <v>300</v>
      </c>
    </row>
    <row r="105" spans="1:7" s="642" customFormat="1" ht="19.5" customHeight="1" thickBot="1" thickTop="1">
      <c r="A105" s="738" t="s">
        <v>41</v>
      </c>
      <c r="B105" s="739" t="s">
        <v>42</v>
      </c>
      <c r="C105" s="538"/>
      <c r="D105" s="843"/>
      <c r="E105" s="866">
        <f>E108</f>
        <v>15000</v>
      </c>
      <c r="F105" s="867"/>
      <c r="G105" s="592">
        <f>G106+G108+G110</f>
        <v>61969</v>
      </c>
    </row>
    <row r="106" spans="1:7" s="642" customFormat="1" ht="19.5" customHeight="1" thickTop="1">
      <c r="A106" s="951">
        <v>85401</v>
      </c>
      <c r="B106" s="952" t="s">
        <v>172</v>
      </c>
      <c r="C106" s="877" t="s">
        <v>39</v>
      </c>
      <c r="D106" s="878"/>
      <c r="E106" s="679"/>
      <c r="F106" s="879"/>
      <c r="G106" s="880">
        <f>SUM(G107)</f>
        <v>61219</v>
      </c>
    </row>
    <row r="107" spans="1:7" s="642" customFormat="1" ht="15">
      <c r="A107" s="663" t="s">
        <v>158</v>
      </c>
      <c r="B107" s="664" t="s">
        <v>159</v>
      </c>
      <c r="C107" s="634"/>
      <c r="D107" s="758"/>
      <c r="E107" s="554"/>
      <c r="F107" s="790"/>
      <c r="G107" s="557">
        <v>61219</v>
      </c>
    </row>
    <row r="108" spans="1:7" s="642" customFormat="1" ht="19.5" customHeight="1">
      <c r="A108" s="717" t="s">
        <v>175</v>
      </c>
      <c r="B108" s="953" t="s">
        <v>176</v>
      </c>
      <c r="C108" s="769" t="s">
        <v>39</v>
      </c>
      <c r="D108" s="770"/>
      <c r="E108" s="686">
        <f>SUM(E109)</f>
        <v>15000</v>
      </c>
      <c r="F108" s="793"/>
      <c r="G108" s="720"/>
    </row>
    <row r="109" spans="1:7" s="642" customFormat="1" ht="15">
      <c r="A109" s="699" t="s">
        <v>27</v>
      </c>
      <c r="B109" s="700" t="s">
        <v>28</v>
      </c>
      <c r="C109" s="634"/>
      <c r="D109" s="758"/>
      <c r="E109" s="554">
        <v>15000</v>
      </c>
      <c r="F109" s="790"/>
      <c r="G109" s="557"/>
    </row>
    <row r="110" spans="1:7" s="642" customFormat="1" ht="19.5" customHeight="1">
      <c r="A110" s="717" t="s">
        <v>202</v>
      </c>
      <c r="B110" s="801" t="s">
        <v>24</v>
      </c>
      <c r="C110" s="769" t="s">
        <v>25</v>
      </c>
      <c r="D110" s="770"/>
      <c r="E110" s="686"/>
      <c r="F110" s="793"/>
      <c r="G110" s="720">
        <f>SUM(G111)</f>
        <v>750</v>
      </c>
    </row>
    <row r="111" spans="1:7" s="642" customFormat="1" ht="17.25" customHeight="1" thickBot="1">
      <c r="A111" s="788">
        <v>4300</v>
      </c>
      <c r="B111" s="789" t="s">
        <v>390</v>
      </c>
      <c r="C111" s="634"/>
      <c r="D111" s="758"/>
      <c r="E111" s="554"/>
      <c r="F111" s="790"/>
      <c r="G111" s="557">
        <f>200+450+100</f>
        <v>750</v>
      </c>
    </row>
    <row r="112" spans="1:7" s="550" customFormat="1" ht="28.5" customHeight="1" thickBot="1" thickTop="1">
      <c r="A112" s="954">
        <v>900</v>
      </c>
      <c r="B112" s="939" t="s">
        <v>43</v>
      </c>
      <c r="C112" s="538"/>
      <c r="D112" s="754"/>
      <c r="E112" s="539"/>
      <c r="F112" s="784">
        <f>F120+F117+F115</f>
        <v>89000</v>
      </c>
      <c r="G112" s="540">
        <f>G120+G117+G115+G113</f>
        <v>469500</v>
      </c>
    </row>
    <row r="113" spans="1:7" s="550" customFormat="1" ht="19.5" customHeight="1" thickTop="1">
      <c r="A113" s="683" t="s">
        <v>219</v>
      </c>
      <c r="B113" s="922" t="s">
        <v>220</v>
      </c>
      <c r="C113" s="595" t="s">
        <v>131</v>
      </c>
      <c r="D113" s="786"/>
      <c r="E113" s="543"/>
      <c r="F113" s="787"/>
      <c r="G113" s="544">
        <f>SUM(G114)</f>
        <v>343500</v>
      </c>
    </row>
    <row r="114" spans="1:7" s="550" customFormat="1" ht="42" customHeight="1">
      <c r="A114" s="788">
        <v>6050</v>
      </c>
      <c r="B114" s="599" t="s">
        <v>391</v>
      </c>
      <c r="C114" s="600"/>
      <c r="D114" s="805"/>
      <c r="E114" s="630"/>
      <c r="F114" s="873"/>
      <c r="G114" s="874">
        <v>343500</v>
      </c>
    </row>
    <row r="115" spans="1:7" s="550" customFormat="1" ht="17.25" customHeight="1">
      <c r="A115" s="717" t="s">
        <v>192</v>
      </c>
      <c r="B115" s="785" t="s">
        <v>193</v>
      </c>
      <c r="C115" s="769" t="s">
        <v>16</v>
      </c>
      <c r="D115" s="878"/>
      <c r="E115" s="679"/>
      <c r="F115" s="879"/>
      <c r="G115" s="880">
        <f>SUM(G116)</f>
        <v>60000</v>
      </c>
    </row>
    <row r="116" spans="1:7" s="550" customFormat="1" ht="15">
      <c r="A116" s="788">
        <v>4300</v>
      </c>
      <c r="B116" s="789" t="s">
        <v>21</v>
      </c>
      <c r="C116" s="600"/>
      <c r="D116" s="772"/>
      <c r="E116" s="554"/>
      <c r="F116" s="790"/>
      <c r="G116" s="557">
        <v>60000</v>
      </c>
    </row>
    <row r="117" spans="1:7" s="550" customFormat="1" ht="16.5" customHeight="1">
      <c r="A117" s="683" t="s">
        <v>190</v>
      </c>
      <c r="B117" s="791" t="s">
        <v>191</v>
      </c>
      <c r="C117" s="792" t="s">
        <v>16</v>
      </c>
      <c r="D117" s="770"/>
      <c r="E117" s="686"/>
      <c r="F117" s="793">
        <f>SUM(F118:F119)</f>
        <v>72000</v>
      </c>
      <c r="G117" s="720">
        <f>SUM(G118:G119)</f>
        <v>46000</v>
      </c>
    </row>
    <row r="118" spans="1:7" s="550" customFormat="1" ht="15">
      <c r="A118" s="794">
        <v>4270</v>
      </c>
      <c r="B118" s="795" t="s">
        <v>15</v>
      </c>
      <c r="C118" s="600"/>
      <c r="D118" s="772"/>
      <c r="E118" s="554"/>
      <c r="F118" s="790"/>
      <c r="G118" s="557">
        <v>46000</v>
      </c>
    </row>
    <row r="119" spans="1:7" s="550" customFormat="1" ht="27.75" customHeight="1">
      <c r="A119" s="796">
        <v>6050</v>
      </c>
      <c r="B119" s="797" t="s">
        <v>26</v>
      </c>
      <c r="C119" s="600"/>
      <c r="D119" s="772"/>
      <c r="E119" s="554"/>
      <c r="F119" s="790">
        <v>72000</v>
      </c>
      <c r="G119" s="557"/>
    </row>
    <row r="120" spans="1:7" s="550" customFormat="1" ht="15.75" customHeight="1">
      <c r="A120" s="683" t="s">
        <v>45</v>
      </c>
      <c r="B120" s="791" t="s">
        <v>24</v>
      </c>
      <c r="C120" s="769" t="s">
        <v>16</v>
      </c>
      <c r="D120" s="770"/>
      <c r="E120" s="686"/>
      <c r="F120" s="793">
        <f>SUM(F121:F122)</f>
        <v>17000</v>
      </c>
      <c r="G120" s="720">
        <f>SUM(G121:G122)</f>
        <v>20000</v>
      </c>
    </row>
    <row r="121" spans="1:7" s="550" customFormat="1" ht="15">
      <c r="A121" s="794">
        <v>4270</v>
      </c>
      <c r="B121" s="795" t="s">
        <v>15</v>
      </c>
      <c r="C121" s="634"/>
      <c r="D121" s="762"/>
      <c r="E121" s="639"/>
      <c r="F121" s="955"/>
      <c r="G121" s="724">
        <v>20000</v>
      </c>
    </row>
    <row r="122" spans="1:7" s="550" customFormat="1" ht="28.5" customHeight="1">
      <c r="A122" s="991">
        <v>4270</v>
      </c>
      <c r="B122" s="992" t="s">
        <v>392</v>
      </c>
      <c r="C122" s="877"/>
      <c r="D122" s="878"/>
      <c r="E122" s="964"/>
      <c r="F122" s="993">
        <v>17000</v>
      </c>
      <c r="G122" s="927"/>
    </row>
    <row r="123" spans="1:7" s="550" customFormat="1" ht="30.75" customHeight="1" thickBot="1">
      <c r="A123" s="986">
        <v>921</v>
      </c>
      <c r="B123" s="987" t="s">
        <v>46</v>
      </c>
      <c r="C123" s="988"/>
      <c r="D123" s="989"/>
      <c r="E123" s="990"/>
      <c r="F123" s="867"/>
      <c r="G123" s="592">
        <f>G124</f>
        <v>600</v>
      </c>
    </row>
    <row r="124" spans="1:7" s="550" customFormat="1" ht="19.5" customHeight="1" thickTop="1">
      <c r="A124" s="903">
        <v>92195</v>
      </c>
      <c r="B124" s="957" t="s">
        <v>24</v>
      </c>
      <c r="C124" s="792" t="s">
        <v>25</v>
      </c>
      <c r="D124" s="958"/>
      <c r="E124" s="959"/>
      <c r="F124" s="793"/>
      <c r="G124" s="720">
        <f>G125</f>
        <v>600</v>
      </c>
    </row>
    <row r="125" spans="1:7" s="550" customFormat="1" ht="30" customHeight="1" thickBot="1">
      <c r="A125" s="794">
        <v>4300</v>
      </c>
      <c r="B125" s="994" t="s">
        <v>393</v>
      </c>
      <c r="C125" s="995"/>
      <c r="D125" s="996"/>
      <c r="E125" s="997"/>
      <c r="F125" s="998"/>
      <c r="G125" s="999">
        <v>600</v>
      </c>
    </row>
    <row r="126" spans="1:7" s="642" customFormat="1" ht="18.75" customHeight="1" thickBot="1" thickTop="1">
      <c r="A126" s="798">
        <v>926</v>
      </c>
      <c r="B126" s="1000" t="s">
        <v>47</v>
      </c>
      <c r="C126" s="538"/>
      <c r="D126" s="754"/>
      <c r="E126" s="539">
        <f>E127</f>
        <v>534000</v>
      </c>
      <c r="F126" s="784">
        <f>F132</f>
        <v>700</v>
      </c>
      <c r="G126" s="540">
        <f>G132+G127</f>
        <v>3055700</v>
      </c>
    </row>
    <row r="127" spans="1:7" s="642" customFormat="1" ht="19.5" customHeight="1" thickTop="1">
      <c r="A127" s="898">
        <v>92601</v>
      </c>
      <c r="B127" s="960" t="s">
        <v>61</v>
      </c>
      <c r="C127" s="595" t="s">
        <v>131</v>
      </c>
      <c r="D127" s="786"/>
      <c r="E127" s="543">
        <f>SUM(E128:E131)</f>
        <v>534000</v>
      </c>
      <c r="F127" s="598"/>
      <c r="G127" s="544">
        <f>G129</f>
        <v>3055700</v>
      </c>
    </row>
    <row r="128" spans="1:7" s="642" customFormat="1" ht="47.25" customHeight="1">
      <c r="A128" s="932">
        <v>6330</v>
      </c>
      <c r="B128" s="933" t="s">
        <v>223</v>
      </c>
      <c r="C128" s="637"/>
      <c r="D128" s="762"/>
      <c r="E128" s="639">
        <v>534000</v>
      </c>
      <c r="F128" s="809"/>
      <c r="G128" s="724"/>
    </row>
    <row r="129" spans="1:7" s="642" customFormat="1" ht="27.75" customHeight="1">
      <c r="A129" s="788">
        <v>6050</v>
      </c>
      <c r="B129" s="599" t="s">
        <v>17</v>
      </c>
      <c r="C129" s="600"/>
      <c r="D129" s="772"/>
      <c r="E129" s="554"/>
      <c r="F129" s="603"/>
      <c r="G129" s="557">
        <f>SUM(G130:G131)</f>
        <v>3055700</v>
      </c>
    </row>
    <row r="130" spans="1:7" s="642" customFormat="1" ht="16.5" customHeight="1">
      <c r="A130" s="883"/>
      <c r="B130" s="605" t="s">
        <v>221</v>
      </c>
      <c r="C130" s="600"/>
      <c r="D130" s="961"/>
      <c r="E130" s="956"/>
      <c r="F130" s="608"/>
      <c r="G130" s="609">
        <v>30000</v>
      </c>
    </row>
    <row r="131" spans="1:7" s="642" customFormat="1" ht="16.5" customHeight="1">
      <c r="A131" s="962"/>
      <c r="B131" s="44" t="s">
        <v>222</v>
      </c>
      <c r="C131" s="764"/>
      <c r="D131" s="963"/>
      <c r="E131" s="964"/>
      <c r="F131" s="965"/>
      <c r="G131" s="966">
        <f>534000+2491700</f>
        <v>3025700</v>
      </c>
    </row>
    <row r="132" spans="1:7" s="642" customFormat="1" ht="19.5" customHeight="1">
      <c r="A132" s="967">
        <v>92695</v>
      </c>
      <c r="B132" s="968" t="s">
        <v>24</v>
      </c>
      <c r="C132" s="877" t="s">
        <v>25</v>
      </c>
      <c r="D132" s="878"/>
      <c r="E132" s="679"/>
      <c r="F132" s="969">
        <f>SUM(F133:F134)</f>
        <v>700</v>
      </c>
      <c r="G132" s="880"/>
    </row>
    <row r="133" spans="1:7" s="642" customFormat="1" ht="27.75">
      <c r="A133" s="881">
        <v>4210</v>
      </c>
      <c r="B133" s="933" t="s">
        <v>394</v>
      </c>
      <c r="C133" s="637"/>
      <c r="D133" s="762"/>
      <c r="E133" s="639"/>
      <c r="F133" s="970">
        <v>600</v>
      </c>
      <c r="G133" s="724"/>
    </row>
    <row r="134" spans="1:7" s="642" customFormat="1" ht="22.5" customHeight="1" thickBot="1">
      <c r="A134" s="788">
        <v>4300</v>
      </c>
      <c r="B134" s="789" t="s">
        <v>390</v>
      </c>
      <c r="C134" s="865"/>
      <c r="D134" s="843"/>
      <c r="E134" s="866"/>
      <c r="F134" s="971">
        <v>100</v>
      </c>
      <c r="G134" s="915"/>
    </row>
    <row r="135" spans="1:7" s="336" customFormat="1" ht="19.5" customHeight="1" thickBot="1" thickTop="1">
      <c r="A135" s="558"/>
      <c r="B135" s="559" t="s">
        <v>48</v>
      </c>
      <c r="C135" s="972"/>
      <c r="D135" s="288">
        <f>D43+D52+D57+D112+D123+D126+D105+D90</f>
        <v>17600</v>
      </c>
      <c r="E135" s="288">
        <f>E43+E52+E57+E112+E123+E126+E105+E34+E47+E90</f>
        <v>3508796</v>
      </c>
      <c r="F135" s="973">
        <f>F18+F43+F57+F112+F123+F126+F105+F52+F47+F34+F14+F90+F11</f>
        <v>1185110</v>
      </c>
      <c r="G135" s="974">
        <f>G18+G43+G57+G112+G123+G126+G105+G47+G34+G14+G90+G11</f>
        <v>6455317</v>
      </c>
    </row>
    <row r="136" spans="1:7" ht="17.25" customHeight="1" thickBot="1" thickTop="1">
      <c r="A136" s="975"/>
      <c r="B136" s="815" t="s">
        <v>49</v>
      </c>
      <c r="C136" s="972"/>
      <c r="D136" s="1003">
        <f>E135-D135</f>
        <v>3491196</v>
      </c>
      <c r="E136" s="1004"/>
      <c r="F136" s="976">
        <f>G135-F135</f>
        <v>5270207</v>
      </c>
      <c r="G136" s="977"/>
    </row>
    <row r="137" ht="16.5" thickTop="1">
      <c r="E137" s="566"/>
    </row>
    <row r="138" ht="15.75">
      <c r="E138" s="566"/>
    </row>
    <row r="139" ht="15.75">
      <c r="E139" s="566"/>
    </row>
    <row r="140" ht="15.75">
      <c r="E140" s="566"/>
    </row>
    <row r="141" ht="15.75">
      <c r="E141" s="566"/>
    </row>
    <row r="142" spans="2:5" ht="15.75">
      <c r="B142" s="566"/>
      <c r="C142" s="566"/>
      <c r="D142" s="566"/>
      <c r="E142" s="566"/>
    </row>
    <row r="143" spans="2:5" ht="15.75">
      <c r="B143" s="566"/>
      <c r="C143" s="566"/>
      <c r="D143" s="566"/>
      <c r="E143" s="566"/>
    </row>
    <row r="144" spans="2:5" ht="15.75">
      <c r="B144" s="566"/>
      <c r="E144" s="566"/>
    </row>
    <row r="145" ht="15.75">
      <c r="E145" s="566"/>
    </row>
    <row r="146" ht="15.75">
      <c r="E146" s="566"/>
    </row>
    <row r="147" ht="15.75">
      <c r="E147" s="566"/>
    </row>
    <row r="148" ht="15.75">
      <c r="E148" s="566"/>
    </row>
    <row r="149" spans="5:6" ht="15.75">
      <c r="E149" s="825"/>
      <c r="F149" s="825"/>
    </row>
    <row r="150" ht="15.75">
      <c r="E150" s="566"/>
    </row>
    <row r="151" ht="15.75">
      <c r="E151" s="566"/>
    </row>
    <row r="152" ht="15.75">
      <c r="E152" s="566"/>
    </row>
    <row r="153" spans="5:6" ht="15.75">
      <c r="E153" s="825"/>
      <c r="F153" s="825"/>
    </row>
    <row r="154" ht="15.75">
      <c r="E154" s="566"/>
    </row>
    <row r="155" ht="15.75">
      <c r="E155" s="566"/>
    </row>
    <row r="156" ht="15.75">
      <c r="E156" s="566"/>
    </row>
    <row r="157" ht="15.75">
      <c r="E157" s="566"/>
    </row>
    <row r="158" ht="15.75">
      <c r="E158" s="566"/>
    </row>
    <row r="159" ht="15.75">
      <c r="E159" s="566"/>
    </row>
    <row r="160" ht="15.75">
      <c r="E160" s="566"/>
    </row>
    <row r="161" ht="15.75">
      <c r="E161" s="566"/>
    </row>
    <row r="162" ht="15.75">
      <c r="E162" s="566"/>
    </row>
    <row r="163" ht="15.75">
      <c r="E163" s="566"/>
    </row>
    <row r="164" ht="15.75">
      <c r="E164" s="566"/>
    </row>
    <row r="165" ht="15.75">
      <c r="E165" s="566"/>
    </row>
    <row r="166" ht="15.75">
      <c r="E166" s="566"/>
    </row>
    <row r="167" ht="15.75">
      <c r="E167" s="566"/>
    </row>
    <row r="168" ht="15.75">
      <c r="E168" s="566"/>
    </row>
    <row r="169" ht="15.75">
      <c r="E169" s="566"/>
    </row>
    <row r="170" ht="15.75">
      <c r="E170" s="566"/>
    </row>
    <row r="171" ht="15.75">
      <c r="E171" s="566"/>
    </row>
    <row r="172" ht="15.75">
      <c r="E172" s="566"/>
    </row>
    <row r="173" ht="15.75">
      <c r="E173" s="566"/>
    </row>
    <row r="174" ht="15.75">
      <c r="E174" s="566"/>
    </row>
    <row r="175" ht="15.75">
      <c r="E175" s="566"/>
    </row>
    <row r="176" ht="15.75">
      <c r="E176" s="566"/>
    </row>
    <row r="177" ht="15.75">
      <c r="E177" s="566"/>
    </row>
    <row r="178" ht="15.75">
      <c r="E178" s="566"/>
    </row>
    <row r="179" ht="15.75">
      <c r="E179" s="566"/>
    </row>
    <row r="180" ht="15.75">
      <c r="E180" s="566"/>
    </row>
    <row r="181" ht="15.75">
      <c r="E181" s="566"/>
    </row>
    <row r="182" ht="15.75">
      <c r="E182" s="566"/>
    </row>
    <row r="183" ht="15.75">
      <c r="E183" s="566"/>
    </row>
    <row r="184" ht="15.75">
      <c r="E184" s="566"/>
    </row>
    <row r="185" ht="15.75">
      <c r="E185" s="566"/>
    </row>
    <row r="186" ht="15.75">
      <c r="E186" s="566"/>
    </row>
    <row r="187" ht="15.75">
      <c r="E187" s="566"/>
    </row>
    <row r="188" ht="15.75">
      <c r="E188" s="566"/>
    </row>
    <row r="189" ht="15.75">
      <c r="E189" s="566"/>
    </row>
    <row r="190" ht="15.75">
      <c r="E190" s="566"/>
    </row>
    <row r="191" ht="15.75">
      <c r="E191" s="566"/>
    </row>
    <row r="192" ht="15.75">
      <c r="E192" s="566"/>
    </row>
    <row r="193" ht="15.75">
      <c r="E193" s="566"/>
    </row>
    <row r="194" ht="15.75">
      <c r="E194" s="566"/>
    </row>
    <row r="195" ht="15.75">
      <c r="E195" s="566"/>
    </row>
    <row r="196" ht="15.75">
      <c r="E196" s="566"/>
    </row>
    <row r="197" ht="15.75">
      <c r="E197" s="566"/>
    </row>
    <row r="198" ht="15.75">
      <c r="E198" s="566"/>
    </row>
    <row r="199" ht="15.75">
      <c r="E199" s="566"/>
    </row>
    <row r="200" ht="15.75">
      <c r="E200" s="566"/>
    </row>
    <row r="201" ht="15.75">
      <c r="E201" s="566"/>
    </row>
    <row r="202" ht="15.75">
      <c r="E202" s="566"/>
    </row>
    <row r="203" ht="15.75">
      <c r="E203" s="566"/>
    </row>
    <row r="204" ht="15.75">
      <c r="E204" s="566"/>
    </row>
    <row r="205" ht="15.75">
      <c r="E205" s="566"/>
    </row>
    <row r="206" ht="15.75">
      <c r="E206" s="566"/>
    </row>
    <row r="207" ht="15.75">
      <c r="E207" s="566"/>
    </row>
    <row r="208" ht="15.75">
      <c r="E208" s="566"/>
    </row>
    <row r="209" ht="15.75">
      <c r="E209" s="566"/>
    </row>
    <row r="210" ht="15.75">
      <c r="E210" s="566"/>
    </row>
    <row r="211" ht="15.75">
      <c r="E211" s="566"/>
    </row>
    <row r="212" ht="15.75">
      <c r="E212" s="566"/>
    </row>
    <row r="213" ht="15.75">
      <c r="E213" s="566"/>
    </row>
    <row r="214" ht="15.75">
      <c r="E214" s="566"/>
    </row>
    <row r="215" ht="15.75">
      <c r="E215" s="566"/>
    </row>
    <row r="216" ht="15.75">
      <c r="E216" s="566"/>
    </row>
    <row r="217" ht="15.75">
      <c r="E217" s="566"/>
    </row>
    <row r="218" ht="15.75">
      <c r="E218" s="566"/>
    </row>
    <row r="219" ht="15.75">
      <c r="E219" s="566"/>
    </row>
    <row r="220" ht="15.75">
      <c r="E220" s="566"/>
    </row>
    <row r="221" ht="15.75">
      <c r="E221" s="566"/>
    </row>
    <row r="222" ht="15.75">
      <c r="E222" s="566"/>
    </row>
    <row r="223" ht="15.75">
      <c r="E223" s="566"/>
    </row>
    <row r="224" ht="15.75">
      <c r="E224" s="566"/>
    </row>
    <row r="225" ht="15.75">
      <c r="E225" s="566"/>
    </row>
    <row r="226" ht="15.75">
      <c r="E226" s="566"/>
    </row>
    <row r="227" ht="15.75">
      <c r="E227" s="566"/>
    </row>
  </sheetData>
  <mergeCells count="2">
    <mergeCell ref="B8:B9"/>
    <mergeCell ref="D136:E136"/>
  </mergeCells>
  <printOptions horizontalCentered="1"/>
  <pageMargins left="0" right="0" top="0.984251968503937" bottom="0.5511811023622047" header="0.4724409448818898" footer="0.31496062992125984"/>
  <pageSetup firstPageNumber="5" useFirstPageNumber="1" horizontalDpi="600" verticalDpi="600" orientation="portrait" paperSize="9" r:id="rId1"/>
  <headerFooter alignWithMargins="0">
    <oddHeader>&amp;C&amp;"Times New Roman,Normalny"&amp;P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80">
      <selection activeCell="F96" sqref="F96"/>
    </sheetView>
  </sheetViews>
  <sheetFormatPr defaultColWidth="9.00390625" defaultRowHeight="12.75"/>
  <cols>
    <col min="1" max="1" width="6.875" style="565" customWidth="1"/>
    <col min="2" max="2" width="37.00390625" style="510" customWidth="1"/>
    <col min="3" max="3" width="5.375" style="510" customWidth="1"/>
    <col min="4" max="4" width="11.375" style="510" customWidth="1"/>
    <col min="5" max="5" width="11.375" style="566" customWidth="1"/>
    <col min="6" max="7" width="11.375" style="510" customWidth="1"/>
    <col min="8" max="16384" width="10.00390625" style="510" customWidth="1"/>
  </cols>
  <sheetData>
    <row r="1" spans="6:7" ht="11.25" customHeight="1">
      <c r="F1" s="567" t="s">
        <v>89</v>
      </c>
      <c r="G1" s="5"/>
    </row>
    <row r="2" spans="1:7" ht="11.25" customHeight="1">
      <c r="A2" s="568"/>
      <c r="B2" s="512"/>
      <c r="C2" s="513"/>
      <c r="D2" s="513"/>
      <c r="E2" s="569"/>
      <c r="F2" s="6" t="s">
        <v>370</v>
      </c>
      <c r="G2" s="7"/>
    </row>
    <row r="3" spans="1:7" ht="11.25" customHeight="1">
      <c r="A3" s="568"/>
      <c r="B3" s="512"/>
      <c r="C3" s="513"/>
      <c r="D3" s="513"/>
      <c r="E3" s="569"/>
      <c r="F3" s="6" t="s">
        <v>1</v>
      </c>
      <c r="G3" s="7"/>
    </row>
    <row r="4" spans="1:7" ht="14.25" customHeight="1">
      <c r="A4" s="568"/>
      <c r="B4" s="512"/>
      <c r="C4" s="513"/>
      <c r="D4" s="513"/>
      <c r="E4" s="569"/>
      <c r="F4" s="6" t="s">
        <v>148</v>
      </c>
      <c r="G4" s="7"/>
    </row>
    <row r="5" spans="1:7" ht="7.5" customHeight="1">
      <c r="A5" s="568"/>
      <c r="B5" s="512"/>
      <c r="C5" s="513"/>
      <c r="D5" s="513"/>
      <c r="E5" s="569"/>
      <c r="F5" s="513"/>
      <c r="G5" s="513"/>
    </row>
    <row r="6" spans="1:7" s="518" customFormat="1" ht="39" customHeight="1">
      <c r="A6" s="570" t="s">
        <v>50</v>
      </c>
      <c r="B6" s="515"/>
      <c r="C6" s="516"/>
      <c r="D6" s="516"/>
      <c r="E6" s="571"/>
      <c r="F6" s="516"/>
      <c r="G6" s="516"/>
    </row>
    <row r="7" spans="1:7" s="518" customFormat="1" ht="12" customHeight="1" thickBot="1">
      <c r="A7" s="570"/>
      <c r="B7" s="515"/>
      <c r="C7" s="516"/>
      <c r="D7" s="516"/>
      <c r="E7" s="571"/>
      <c r="F7" s="572"/>
      <c r="G7" s="572" t="s">
        <v>3</v>
      </c>
    </row>
    <row r="8" spans="1:7" s="525" customFormat="1" ht="22.5" customHeight="1">
      <c r="A8" s="573" t="s">
        <v>4</v>
      </c>
      <c r="B8" s="1001" t="s">
        <v>5</v>
      </c>
      <c r="C8" s="522" t="s">
        <v>6</v>
      </c>
      <c r="D8" s="574" t="s">
        <v>7</v>
      </c>
      <c r="E8" s="574"/>
      <c r="F8" s="575" t="s">
        <v>8</v>
      </c>
      <c r="G8" s="575"/>
    </row>
    <row r="9" spans="1:7" s="525" customFormat="1" ht="15" customHeight="1">
      <c r="A9" s="576" t="s">
        <v>9</v>
      </c>
      <c r="B9" s="1002"/>
      <c r="C9" s="528" t="s">
        <v>10</v>
      </c>
      <c r="D9" s="577" t="s">
        <v>11</v>
      </c>
      <c r="E9" s="578" t="s">
        <v>12</v>
      </c>
      <c r="F9" s="579" t="s">
        <v>11</v>
      </c>
      <c r="G9" s="580" t="s">
        <v>13</v>
      </c>
    </row>
    <row r="10" spans="1:7" s="535" customFormat="1" ht="9.75" customHeight="1" thickBot="1">
      <c r="A10" s="581">
        <v>1</v>
      </c>
      <c r="B10" s="582">
        <v>2</v>
      </c>
      <c r="C10" s="583">
        <v>3</v>
      </c>
      <c r="D10" s="584">
        <v>4</v>
      </c>
      <c r="E10" s="585">
        <v>5</v>
      </c>
      <c r="F10" s="582">
        <v>6</v>
      </c>
      <c r="G10" s="586">
        <v>7</v>
      </c>
    </row>
    <row r="11" spans="1:7" s="535" customFormat="1" ht="18" customHeight="1" thickBot="1" thickTop="1">
      <c r="A11" s="587">
        <v>600</v>
      </c>
      <c r="B11" s="588" t="s">
        <v>14</v>
      </c>
      <c r="C11" s="538" t="s">
        <v>16</v>
      </c>
      <c r="D11" s="589"/>
      <c r="E11" s="590"/>
      <c r="F11" s="591">
        <f>F12</f>
        <v>2450000</v>
      </c>
      <c r="G11" s="592">
        <f>G12</f>
        <v>200000</v>
      </c>
    </row>
    <row r="12" spans="1:7" s="535" customFormat="1" ht="31.5" customHeight="1" thickTop="1">
      <c r="A12" s="593">
        <v>60015</v>
      </c>
      <c r="B12" s="594" t="s">
        <v>132</v>
      </c>
      <c r="C12" s="595"/>
      <c r="D12" s="596"/>
      <c r="E12" s="597"/>
      <c r="F12" s="598">
        <f>SUM(F13:F14)</f>
        <v>2450000</v>
      </c>
      <c r="G12" s="544">
        <f>SUM(G13:G14)</f>
        <v>200000</v>
      </c>
    </row>
    <row r="13" spans="1:7" s="535" customFormat="1" ht="18" customHeight="1">
      <c r="A13" s="551" t="s">
        <v>51</v>
      </c>
      <c r="B13" s="599" t="s">
        <v>15</v>
      </c>
      <c r="C13" s="600"/>
      <c r="D13" s="601"/>
      <c r="E13" s="602"/>
      <c r="F13" s="603"/>
      <c r="G13" s="557">
        <v>200000</v>
      </c>
    </row>
    <row r="14" spans="1:7" s="535" customFormat="1" ht="27.75" customHeight="1">
      <c r="A14" s="551">
        <v>6050</v>
      </c>
      <c r="B14" s="599" t="s">
        <v>196</v>
      </c>
      <c r="C14" s="600"/>
      <c r="D14" s="601"/>
      <c r="E14" s="602"/>
      <c r="F14" s="603">
        <f>SUM(F15:F23)</f>
        <v>2450000</v>
      </c>
      <c r="G14" s="557"/>
    </row>
    <row r="15" spans="1:7" s="550" customFormat="1" ht="14.25" customHeight="1">
      <c r="A15" s="604"/>
      <c r="B15" s="605" t="s">
        <v>213</v>
      </c>
      <c r="C15" s="547" t="s">
        <v>131</v>
      </c>
      <c r="D15" s="606"/>
      <c r="E15" s="607"/>
      <c r="F15" s="608">
        <v>100000</v>
      </c>
      <c r="G15" s="609"/>
    </row>
    <row r="16" spans="1:7" s="550" customFormat="1" ht="15" customHeight="1">
      <c r="A16" s="604"/>
      <c r="B16" s="605" t="s">
        <v>200</v>
      </c>
      <c r="C16" s="547"/>
      <c r="D16" s="606"/>
      <c r="E16" s="607"/>
      <c r="F16" s="608">
        <v>300000</v>
      </c>
      <c r="G16" s="609"/>
    </row>
    <row r="17" spans="1:7" s="550" customFormat="1" ht="25.5">
      <c r="A17" s="604"/>
      <c r="B17" s="605" t="s">
        <v>201</v>
      </c>
      <c r="C17" s="547"/>
      <c r="D17" s="606"/>
      <c r="E17" s="607"/>
      <c r="F17" s="608">
        <v>500000</v>
      </c>
      <c r="G17" s="609"/>
    </row>
    <row r="18" spans="1:7" s="550" customFormat="1" ht="15" customHeight="1">
      <c r="A18" s="604"/>
      <c r="B18" s="605" t="s">
        <v>194</v>
      </c>
      <c r="C18" s="547"/>
      <c r="D18" s="606"/>
      <c r="E18" s="607"/>
      <c r="F18" s="608">
        <v>50000</v>
      </c>
      <c r="G18" s="609"/>
    </row>
    <row r="19" spans="1:7" s="550" customFormat="1" ht="25.5">
      <c r="A19" s="604"/>
      <c r="B19" s="605" t="s">
        <v>195</v>
      </c>
      <c r="C19" s="547"/>
      <c r="D19" s="606"/>
      <c r="E19" s="607"/>
      <c r="F19" s="608">
        <v>10000</v>
      </c>
      <c r="G19" s="609"/>
    </row>
    <row r="20" spans="1:7" s="550" customFormat="1" ht="23.25" customHeight="1">
      <c r="A20" s="604"/>
      <c r="B20" s="605" t="s">
        <v>197</v>
      </c>
      <c r="C20" s="547"/>
      <c r="D20" s="606"/>
      <c r="E20" s="607"/>
      <c r="F20" s="608">
        <v>900000</v>
      </c>
      <c r="G20" s="609"/>
    </row>
    <row r="21" spans="1:7" s="550" customFormat="1" ht="16.5" customHeight="1">
      <c r="A21" s="604"/>
      <c r="B21" s="605" t="s">
        <v>198</v>
      </c>
      <c r="C21" s="547"/>
      <c r="D21" s="606"/>
      <c r="E21" s="607"/>
      <c r="F21" s="608">
        <v>90000</v>
      </c>
      <c r="G21" s="609"/>
    </row>
    <row r="22" spans="1:7" s="550" customFormat="1" ht="25.5">
      <c r="A22" s="604"/>
      <c r="B22" s="605" t="s">
        <v>199</v>
      </c>
      <c r="C22" s="547"/>
      <c r="D22" s="606"/>
      <c r="E22" s="607"/>
      <c r="F22" s="608">
        <v>300000</v>
      </c>
      <c r="G22" s="609"/>
    </row>
    <row r="23" spans="1:7" s="550" customFormat="1" ht="18" customHeight="1" thickBot="1">
      <c r="A23" s="604"/>
      <c r="B23" s="610" t="s">
        <v>186</v>
      </c>
      <c r="C23" s="547"/>
      <c r="D23" s="606"/>
      <c r="E23" s="607"/>
      <c r="F23" s="608">
        <v>200000</v>
      </c>
      <c r="G23" s="609"/>
    </row>
    <row r="24" spans="1:7" s="617" customFormat="1" ht="17.25" customHeight="1" thickBot="1" thickTop="1">
      <c r="A24" s="611" t="s">
        <v>74</v>
      </c>
      <c r="B24" s="612" t="s">
        <v>34</v>
      </c>
      <c r="C24" s="538" t="s">
        <v>39</v>
      </c>
      <c r="D24" s="613"/>
      <c r="E24" s="614">
        <f>E27+E25</f>
        <v>16080</v>
      </c>
      <c r="F24" s="615"/>
      <c r="G24" s="616"/>
    </row>
    <row r="25" spans="1:7" s="625" customFormat="1" ht="33.75" customHeight="1" thickTop="1">
      <c r="A25" s="618" t="s">
        <v>205</v>
      </c>
      <c r="B25" s="619" t="s">
        <v>208</v>
      </c>
      <c r="C25" s="620"/>
      <c r="D25" s="621"/>
      <c r="E25" s="622">
        <f>SUM(E26)</f>
        <v>15000</v>
      </c>
      <c r="F25" s="623"/>
      <c r="G25" s="624"/>
    </row>
    <row r="26" spans="1:7" s="625" customFormat="1" ht="15">
      <c r="A26" s="626" t="s">
        <v>206</v>
      </c>
      <c r="B26" s="627" t="s">
        <v>207</v>
      </c>
      <c r="C26" s="628"/>
      <c r="D26" s="629"/>
      <c r="E26" s="630">
        <v>15000</v>
      </c>
      <c r="F26" s="631"/>
      <c r="G26" s="632"/>
    </row>
    <row r="27" spans="1:7" s="625" customFormat="1" ht="19.5" customHeight="1">
      <c r="A27" s="618" t="s">
        <v>75</v>
      </c>
      <c r="B27" s="633" t="s">
        <v>35</v>
      </c>
      <c r="C27" s="634"/>
      <c r="D27" s="621"/>
      <c r="E27" s="622">
        <f>E28+E29</f>
        <v>1080</v>
      </c>
      <c r="F27" s="623"/>
      <c r="G27" s="624"/>
    </row>
    <row r="28" spans="1:7" s="642" customFormat="1" ht="16.5" customHeight="1">
      <c r="A28" s="635" t="s">
        <v>36</v>
      </c>
      <c r="B28" s="636" t="s">
        <v>37</v>
      </c>
      <c r="C28" s="637"/>
      <c r="D28" s="638"/>
      <c r="E28" s="639">
        <v>900</v>
      </c>
      <c r="F28" s="640"/>
      <c r="G28" s="641"/>
    </row>
    <row r="29" spans="1:7" s="642" customFormat="1" ht="16.5" customHeight="1" thickBot="1">
      <c r="A29" s="643" t="s">
        <v>22</v>
      </c>
      <c r="B29" s="644" t="s">
        <v>23</v>
      </c>
      <c r="C29" s="645"/>
      <c r="D29" s="646"/>
      <c r="E29" s="647">
        <v>180</v>
      </c>
      <c r="F29" s="648"/>
      <c r="G29" s="649"/>
    </row>
    <row r="30" spans="1:7" s="651" customFormat="1" ht="16.5" customHeight="1" thickBot="1" thickTop="1">
      <c r="A30" s="536">
        <v>801</v>
      </c>
      <c r="B30" s="537" t="s">
        <v>38</v>
      </c>
      <c r="C30" s="538" t="s">
        <v>39</v>
      </c>
      <c r="D30" s="294">
        <f>D40</f>
        <v>4600</v>
      </c>
      <c r="E30" s="614">
        <f>E40+E49+E59+E31</f>
        <v>16722</v>
      </c>
      <c r="F30" s="294">
        <f>F40+F49+F57+F59</f>
        <v>21600</v>
      </c>
      <c r="G30" s="650">
        <f>G59+G40+G49+G57+G31+G35+G37+G47</f>
        <v>2223228</v>
      </c>
    </row>
    <row r="31" spans="1:7" s="657" customFormat="1" ht="19.5" customHeight="1" thickTop="1">
      <c r="A31" s="652" t="s">
        <v>156</v>
      </c>
      <c r="B31" s="653" t="s">
        <v>157</v>
      </c>
      <c r="C31" s="654"/>
      <c r="D31" s="596"/>
      <c r="E31" s="543">
        <f>SUM(E32)</f>
        <v>400</v>
      </c>
      <c r="F31" s="655"/>
      <c r="G31" s="656">
        <f>SUM(G32:G34)</f>
        <v>159400</v>
      </c>
    </row>
    <row r="32" spans="1:7" s="657" customFormat="1" ht="13.5" customHeight="1">
      <c r="A32" s="635" t="s">
        <v>22</v>
      </c>
      <c r="B32" s="658" t="s">
        <v>23</v>
      </c>
      <c r="C32" s="659"/>
      <c r="D32" s="660"/>
      <c r="E32" s="639">
        <v>400</v>
      </c>
      <c r="F32" s="661"/>
      <c r="G32" s="662"/>
    </row>
    <row r="33" spans="1:7" s="657" customFormat="1" ht="15">
      <c r="A33" s="663" t="s">
        <v>158</v>
      </c>
      <c r="B33" s="664" t="s">
        <v>159</v>
      </c>
      <c r="C33" s="665"/>
      <c r="D33" s="601"/>
      <c r="E33" s="554"/>
      <c r="F33" s="666"/>
      <c r="G33" s="667">
        <v>128600</v>
      </c>
    </row>
    <row r="34" spans="1:7" s="657" customFormat="1" ht="15">
      <c r="A34" s="668" t="s">
        <v>33</v>
      </c>
      <c r="B34" s="669" t="s">
        <v>44</v>
      </c>
      <c r="C34" s="670"/>
      <c r="D34" s="671"/>
      <c r="E34" s="672"/>
      <c r="F34" s="673"/>
      <c r="G34" s="674">
        <v>30800</v>
      </c>
    </row>
    <row r="35" spans="1:7" s="682" customFormat="1" ht="19.5" customHeight="1">
      <c r="A35" s="675" t="s">
        <v>160</v>
      </c>
      <c r="B35" s="676" t="s">
        <v>161</v>
      </c>
      <c r="C35" s="677"/>
      <c r="D35" s="678"/>
      <c r="E35" s="679"/>
      <c r="F35" s="680"/>
      <c r="G35" s="681">
        <f>SUM(G36)</f>
        <v>43900</v>
      </c>
    </row>
    <row r="36" spans="1:7" s="657" customFormat="1" ht="15">
      <c r="A36" s="663" t="s">
        <v>158</v>
      </c>
      <c r="B36" s="664" t="s">
        <v>159</v>
      </c>
      <c r="C36" s="665"/>
      <c r="D36" s="601"/>
      <c r="E36" s="554"/>
      <c r="F36" s="666"/>
      <c r="G36" s="667">
        <v>43900</v>
      </c>
    </row>
    <row r="37" spans="1:7" s="682" customFormat="1" ht="18" customHeight="1">
      <c r="A37" s="683" t="s">
        <v>162</v>
      </c>
      <c r="B37" s="653" t="s">
        <v>163</v>
      </c>
      <c r="C37" s="684"/>
      <c r="D37" s="685"/>
      <c r="E37" s="686"/>
      <c r="F37" s="687"/>
      <c r="G37" s="688">
        <f>SUM(G38:G39)</f>
        <v>82200</v>
      </c>
    </row>
    <row r="38" spans="1:7" s="657" customFormat="1" ht="15">
      <c r="A38" s="663" t="s">
        <v>158</v>
      </c>
      <c r="B38" s="664" t="s">
        <v>159</v>
      </c>
      <c r="C38" s="659"/>
      <c r="D38" s="660"/>
      <c r="E38" s="639"/>
      <c r="F38" s="661"/>
      <c r="G38" s="662">
        <v>78000</v>
      </c>
    </row>
    <row r="39" spans="1:7" s="657" customFormat="1" ht="15">
      <c r="A39" s="668" t="s">
        <v>33</v>
      </c>
      <c r="B39" s="669" t="s">
        <v>44</v>
      </c>
      <c r="C39" s="670"/>
      <c r="D39" s="671"/>
      <c r="E39" s="672"/>
      <c r="F39" s="673"/>
      <c r="G39" s="674">
        <v>4200</v>
      </c>
    </row>
    <row r="40" spans="1:7" s="550" customFormat="1" ht="19.5" customHeight="1">
      <c r="A40" s="689">
        <v>80120</v>
      </c>
      <c r="B40" s="690" t="s">
        <v>70</v>
      </c>
      <c r="C40" s="691"/>
      <c r="D40" s="692">
        <f>SUM(D41:D46)</f>
        <v>4600</v>
      </c>
      <c r="E40" s="686"/>
      <c r="F40" s="687">
        <f>SUM(F41:F46)</f>
        <v>21600</v>
      </c>
      <c r="G40" s="688">
        <f>SUM(G41:G46)</f>
        <v>689971</v>
      </c>
    </row>
    <row r="41" spans="1:7" s="550" customFormat="1" ht="29.25" customHeight="1">
      <c r="A41" s="693" t="s">
        <v>76</v>
      </c>
      <c r="B41" s="694" t="s">
        <v>77</v>
      </c>
      <c r="C41" s="691"/>
      <c r="D41" s="695">
        <v>4600</v>
      </c>
      <c r="E41" s="696"/>
      <c r="F41" s="697"/>
      <c r="G41" s="698"/>
    </row>
    <row r="42" spans="1:7" s="550" customFormat="1" ht="32.25" customHeight="1">
      <c r="A42" s="699" t="s">
        <v>66</v>
      </c>
      <c r="B42" s="700" t="s">
        <v>67</v>
      </c>
      <c r="C42" s="701"/>
      <c r="D42" s="702"/>
      <c r="E42" s="703"/>
      <c r="F42" s="704"/>
      <c r="G42" s="705">
        <v>403151</v>
      </c>
    </row>
    <row r="43" spans="1:7" s="550" customFormat="1" ht="15">
      <c r="A43" s="663" t="s">
        <v>158</v>
      </c>
      <c r="B43" s="664" t="s">
        <v>159</v>
      </c>
      <c r="C43" s="701"/>
      <c r="D43" s="702"/>
      <c r="E43" s="703"/>
      <c r="F43" s="704"/>
      <c r="G43" s="705">
        <v>214820</v>
      </c>
    </row>
    <row r="44" spans="1:7" s="550" customFormat="1" ht="16.5" customHeight="1">
      <c r="A44" s="699" t="s">
        <v>33</v>
      </c>
      <c r="B44" s="700" t="s">
        <v>44</v>
      </c>
      <c r="C44" s="701"/>
      <c r="D44" s="702"/>
      <c r="E44" s="703"/>
      <c r="F44" s="704"/>
      <c r="G44" s="705">
        <f>11350+60650</f>
        <v>72000</v>
      </c>
    </row>
    <row r="45" spans="1:7" s="550" customFormat="1" ht="25.5" customHeight="1">
      <c r="A45" s="699" t="s">
        <v>78</v>
      </c>
      <c r="B45" s="700" t="s">
        <v>26</v>
      </c>
      <c r="C45" s="701"/>
      <c r="D45" s="702"/>
      <c r="E45" s="703"/>
      <c r="F45" s="704">
        <v>7600</v>
      </c>
      <c r="G45" s="705"/>
    </row>
    <row r="46" spans="1:7" s="550" customFormat="1" ht="41.25" customHeight="1">
      <c r="A46" s="706" t="s">
        <v>78</v>
      </c>
      <c r="B46" s="669" t="s">
        <v>381</v>
      </c>
      <c r="C46" s="707" t="s">
        <v>131</v>
      </c>
      <c r="D46" s="708"/>
      <c r="E46" s="709"/>
      <c r="F46" s="710">
        <v>14000</v>
      </c>
      <c r="G46" s="711"/>
    </row>
    <row r="47" spans="1:7" s="550" customFormat="1" ht="15" customHeight="1">
      <c r="A47" s="683" t="s">
        <v>164</v>
      </c>
      <c r="B47" s="676" t="s">
        <v>165</v>
      </c>
      <c r="C47" s="712"/>
      <c r="D47" s="713"/>
      <c r="E47" s="714"/>
      <c r="F47" s="715"/>
      <c r="G47" s="716">
        <f>SUM(G48)</f>
        <v>82700</v>
      </c>
    </row>
    <row r="48" spans="1:7" s="550" customFormat="1" ht="15.75" customHeight="1">
      <c r="A48" s="663" t="s">
        <v>158</v>
      </c>
      <c r="B48" s="664" t="s">
        <v>159</v>
      </c>
      <c r="C48" s="712"/>
      <c r="D48" s="708"/>
      <c r="E48" s="709"/>
      <c r="F48" s="710"/>
      <c r="G48" s="711">
        <v>82700</v>
      </c>
    </row>
    <row r="49" spans="1:7" s="550" customFormat="1" ht="19.5" customHeight="1">
      <c r="A49" s="717" t="s">
        <v>79</v>
      </c>
      <c r="B49" s="653" t="s">
        <v>71</v>
      </c>
      <c r="C49" s="691"/>
      <c r="D49" s="718"/>
      <c r="E49" s="686">
        <f>SUM(E50:E56)</f>
        <v>11150</v>
      </c>
      <c r="F49" s="719"/>
      <c r="G49" s="720">
        <f>SUM(G53:G56)</f>
        <v>1155591</v>
      </c>
    </row>
    <row r="50" spans="1:7" s="550" customFormat="1" ht="29.25" customHeight="1">
      <c r="A50" s="699" t="s">
        <v>76</v>
      </c>
      <c r="B50" s="700" t="s">
        <v>77</v>
      </c>
      <c r="C50" s="721"/>
      <c r="D50" s="722"/>
      <c r="E50" s="639">
        <v>10500</v>
      </c>
      <c r="F50" s="723"/>
      <c r="G50" s="724"/>
    </row>
    <row r="51" spans="1:7" s="550" customFormat="1" ht="14.25" customHeight="1">
      <c r="A51" s="699" t="s">
        <v>27</v>
      </c>
      <c r="B51" s="700" t="s">
        <v>28</v>
      </c>
      <c r="C51" s="701"/>
      <c r="D51" s="725"/>
      <c r="E51" s="554">
        <v>500</v>
      </c>
      <c r="F51" s="726"/>
      <c r="G51" s="557"/>
    </row>
    <row r="52" spans="1:7" s="550" customFormat="1" ht="14.25" customHeight="1">
      <c r="A52" s="663" t="s">
        <v>36</v>
      </c>
      <c r="B52" s="727" t="s">
        <v>37</v>
      </c>
      <c r="C52" s="701"/>
      <c r="D52" s="725"/>
      <c r="E52" s="554">
        <v>150</v>
      </c>
      <c r="F52" s="726"/>
      <c r="G52" s="557"/>
    </row>
    <row r="53" spans="1:7" s="550" customFormat="1" ht="45">
      <c r="A53" s="699" t="s">
        <v>66</v>
      </c>
      <c r="B53" s="700" t="s">
        <v>67</v>
      </c>
      <c r="C53" s="701"/>
      <c r="D53" s="725"/>
      <c r="E53" s="622"/>
      <c r="F53" s="726"/>
      <c r="G53" s="557">
        <v>690325</v>
      </c>
    </row>
    <row r="54" spans="1:7" s="550" customFormat="1" ht="15">
      <c r="A54" s="663" t="s">
        <v>158</v>
      </c>
      <c r="B54" s="664" t="s">
        <v>159</v>
      </c>
      <c r="C54" s="701"/>
      <c r="D54" s="725"/>
      <c r="E54" s="622"/>
      <c r="F54" s="726"/>
      <c r="G54" s="557">
        <v>337760</v>
      </c>
    </row>
    <row r="55" spans="1:7" s="550" customFormat="1" ht="15">
      <c r="A55" s="699" t="s">
        <v>33</v>
      </c>
      <c r="B55" s="700" t="s">
        <v>44</v>
      </c>
      <c r="C55" s="701"/>
      <c r="D55" s="725"/>
      <c r="E55" s="622"/>
      <c r="F55" s="726"/>
      <c r="G55" s="557">
        <v>118726</v>
      </c>
    </row>
    <row r="56" spans="1:7" s="550" customFormat="1" ht="27" customHeight="1">
      <c r="A56" s="699" t="s">
        <v>78</v>
      </c>
      <c r="B56" s="700" t="s">
        <v>26</v>
      </c>
      <c r="C56" s="701"/>
      <c r="D56" s="725"/>
      <c r="E56" s="622"/>
      <c r="F56" s="726"/>
      <c r="G56" s="557">
        <v>8780</v>
      </c>
    </row>
    <row r="57" spans="1:7" s="550" customFormat="1" ht="17.25" customHeight="1">
      <c r="A57" s="717" t="s">
        <v>80</v>
      </c>
      <c r="B57" s="653" t="s">
        <v>81</v>
      </c>
      <c r="C57" s="691"/>
      <c r="D57" s="718"/>
      <c r="E57" s="686"/>
      <c r="F57" s="719"/>
      <c r="G57" s="720">
        <f>G58</f>
        <v>3000</v>
      </c>
    </row>
    <row r="58" spans="1:7" s="550" customFormat="1" ht="15.75" customHeight="1">
      <c r="A58" s="699" t="s">
        <v>33</v>
      </c>
      <c r="B58" s="700" t="s">
        <v>44</v>
      </c>
      <c r="C58" s="701"/>
      <c r="D58" s="725"/>
      <c r="E58" s="622"/>
      <c r="F58" s="726"/>
      <c r="G58" s="557">
        <v>3000</v>
      </c>
    </row>
    <row r="59" spans="1:7" s="550" customFormat="1" ht="19.5" customHeight="1">
      <c r="A59" s="728" t="s">
        <v>58</v>
      </c>
      <c r="B59" s="729" t="s">
        <v>24</v>
      </c>
      <c r="C59" s="691"/>
      <c r="D59" s="718"/>
      <c r="E59" s="686">
        <f>E60</f>
        <v>5172</v>
      </c>
      <c r="F59" s="719"/>
      <c r="G59" s="720">
        <f>G60</f>
        <v>6466</v>
      </c>
    </row>
    <row r="60" spans="1:7" s="550" customFormat="1" ht="26.25" customHeight="1">
      <c r="A60" s="730"/>
      <c r="B60" s="731" t="s">
        <v>204</v>
      </c>
      <c r="C60" s="701"/>
      <c r="D60" s="725"/>
      <c r="E60" s="732">
        <f>E61</f>
        <v>5172</v>
      </c>
      <c r="F60" s="733"/>
      <c r="G60" s="734">
        <f>SUM(G62:G63)</f>
        <v>6466</v>
      </c>
    </row>
    <row r="61" spans="1:7" s="550" customFormat="1" ht="43.5" customHeight="1">
      <c r="A61" s="699" t="s">
        <v>56</v>
      </c>
      <c r="B61" s="700" t="s">
        <v>87</v>
      </c>
      <c r="C61" s="701"/>
      <c r="D61" s="725"/>
      <c r="E61" s="554">
        <v>5172</v>
      </c>
      <c r="F61" s="726"/>
      <c r="G61" s="557"/>
    </row>
    <row r="62" spans="1:7" s="550" customFormat="1" ht="13.5" customHeight="1">
      <c r="A62" s="699" t="s">
        <v>53</v>
      </c>
      <c r="B62" s="700" t="s">
        <v>54</v>
      </c>
      <c r="C62" s="735"/>
      <c r="D62" s="736"/>
      <c r="E62" s="737"/>
      <c r="F62" s="603"/>
      <c r="G62" s="557">
        <v>6166</v>
      </c>
    </row>
    <row r="63" spans="1:7" s="550" customFormat="1" ht="14.25" customHeight="1" thickBot="1">
      <c r="A63" s="699" t="s">
        <v>55</v>
      </c>
      <c r="B63" s="700" t="s">
        <v>63</v>
      </c>
      <c r="C63" s="735"/>
      <c r="D63" s="736"/>
      <c r="E63" s="737"/>
      <c r="F63" s="603"/>
      <c r="G63" s="557">
        <v>300</v>
      </c>
    </row>
    <row r="64" spans="1:7" s="642" customFormat="1" ht="17.25" customHeight="1" thickBot="1" thickTop="1">
      <c r="A64" s="738">
        <v>852</v>
      </c>
      <c r="B64" s="739" t="s">
        <v>150</v>
      </c>
      <c r="C64" s="538" t="s">
        <v>19</v>
      </c>
      <c r="D64" s="740"/>
      <c r="E64" s="741"/>
      <c r="F64" s="742"/>
      <c r="G64" s="743">
        <f>G65+G67</f>
        <v>59300</v>
      </c>
    </row>
    <row r="65" spans="1:7" s="642" customFormat="1" ht="15" customHeight="1" thickTop="1">
      <c r="A65" s="728">
        <v>85201</v>
      </c>
      <c r="B65" s="690" t="s">
        <v>151</v>
      </c>
      <c r="C65" s="670"/>
      <c r="D65" s="744"/>
      <c r="E65" s="745"/>
      <c r="F65" s="680"/>
      <c r="G65" s="681">
        <f>SUM(G66)</f>
        <v>53000</v>
      </c>
    </row>
    <row r="66" spans="1:7" s="642" customFormat="1" ht="48.75" customHeight="1">
      <c r="A66" s="551" t="s">
        <v>154</v>
      </c>
      <c r="B66" s="746" t="s">
        <v>155</v>
      </c>
      <c r="C66" s="628"/>
      <c r="D66" s="629"/>
      <c r="E66" s="747"/>
      <c r="F66" s="748"/>
      <c r="G66" s="749">
        <v>53000</v>
      </c>
    </row>
    <row r="67" spans="1:7" s="642" customFormat="1" ht="15.75" customHeight="1">
      <c r="A67" s="728" t="s">
        <v>152</v>
      </c>
      <c r="B67" s="729" t="s">
        <v>153</v>
      </c>
      <c r="C67" s="628"/>
      <c r="D67" s="629"/>
      <c r="E67" s="747"/>
      <c r="F67" s="687"/>
      <c r="G67" s="688">
        <f>SUM(G68)</f>
        <v>6300</v>
      </c>
    </row>
    <row r="68" spans="1:7" s="642" customFormat="1" ht="49.5" customHeight="1" thickBot="1">
      <c r="A68" s="551" t="s">
        <v>154</v>
      </c>
      <c r="B68" s="746" t="s">
        <v>155</v>
      </c>
      <c r="C68" s="665"/>
      <c r="D68" s="750"/>
      <c r="E68" s="751"/>
      <c r="F68" s="752"/>
      <c r="G68" s="753">
        <v>6300</v>
      </c>
    </row>
    <row r="69" spans="1:7" s="550" customFormat="1" ht="16.5" customHeight="1" thickBot="1" thickTop="1">
      <c r="A69" s="738" t="s">
        <v>41</v>
      </c>
      <c r="B69" s="739" t="s">
        <v>42</v>
      </c>
      <c r="C69" s="538" t="s">
        <v>39</v>
      </c>
      <c r="D69" s="754"/>
      <c r="E69" s="614">
        <f>E70+E79</f>
        <v>22700</v>
      </c>
      <c r="F69" s="742"/>
      <c r="G69" s="755">
        <f>G84+G70+G79+G73+G75</f>
        <v>455178</v>
      </c>
    </row>
    <row r="70" spans="1:7" s="550" customFormat="1" ht="25.5" customHeight="1" thickTop="1">
      <c r="A70" s="756" t="s">
        <v>52</v>
      </c>
      <c r="B70" s="757" t="s">
        <v>82</v>
      </c>
      <c r="C70" s="634"/>
      <c r="D70" s="758"/>
      <c r="E70" s="759"/>
      <c r="F70" s="760"/>
      <c r="G70" s="761">
        <f>SUM(G71:G72)</f>
        <v>108800</v>
      </c>
    </row>
    <row r="71" spans="1:7" s="550" customFormat="1" ht="13.5" customHeight="1">
      <c r="A71" s="663" t="s">
        <v>158</v>
      </c>
      <c r="B71" s="664" t="s">
        <v>159</v>
      </c>
      <c r="C71" s="637"/>
      <c r="D71" s="762"/>
      <c r="E71" s="639"/>
      <c r="F71" s="661"/>
      <c r="G71" s="763">
        <v>99800</v>
      </c>
    </row>
    <row r="72" spans="1:7" s="550" customFormat="1" ht="13.5" customHeight="1">
      <c r="A72" s="668" t="s">
        <v>33</v>
      </c>
      <c r="B72" s="669" t="s">
        <v>44</v>
      </c>
      <c r="C72" s="764"/>
      <c r="D72" s="765"/>
      <c r="E72" s="672"/>
      <c r="F72" s="673"/>
      <c r="G72" s="766">
        <v>9000</v>
      </c>
    </row>
    <row r="73" spans="1:7" s="550" customFormat="1" ht="33" customHeight="1">
      <c r="A73" s="683" t="s">
        <v>166</v>
      </c>
      <c r="B73" s="653" t="s">
        <v>167</v>
      </c>
      <c r="C73" s="634"/>
      <c r="D73" s="758"/>
      <c r="E73" s="622"/>
      <c r="F73" s="767"/>
      <c r="G73" s="768">
        <f>SUM(G74)</f>
        <v>55000</v>
      </c>
    </row>
    <row r="74" spans="1:7" s="550" customFormat="1" ht="13.5" customHeight="1">
      <c r="A74" s="663" t="s">
        <v>158</v>
      </c>
      <c r="B74" s="664" t="s">
        <v>159</v>
      </c>
      <c r="C74" s="637"/>
      <c r="D74" s="762"/>
      <c r="E74" s="639"/>
      <c r="F74" s="661"/>
      <c r="G74" s="763">
        <v>55000</v>
      </c>
    </row>
    <row r="75" spans="1:7" s="550" customFormat="1" ht="30">
      <c r="A75" s="683" t="s">
        <v>168</v>
      </c>
      <c r="B75" s="653" t="s">
        <v>169</v>
      </c>
      <c r="C75" s="769"/>
      <c r="D75" s="770"/>
      <c r="E75" s="686"/>
      <c r="F75" s="687"/>
      <c r="G75" s="771">
        <f>SUM(G76:G78)</f>
        <v>80700</v>
      </c>
    </row>
    <row r="76" spans="1:7" s="550" customFormat="1" ht="13.5" customHeight="1">
      <c r="A76" s="663" t="s">
        <v>158</v>
      </c>
      <c r="B76" s="664" t="s">
        <v>159</v>
      </c>
      <c r="C76" s="600"/>
      <c r="D76" s="772"/>
      <c r="E76" s="554"/>
      <c r="F76" s="666"/>
      <c r="G76" s="773">
        <v>58700</v>
      </c>
    </row>
    <row r="77" spans="1:7" s="550" customFormat="1" ht="30">
      <c r="A77" s="663" t="s">
        <v>88</v>
      </c>
      <c r="B77" s="700" t="s">
        <v>57</v>
      </c>
      <c r="C77" s="600"/>
      <c r="D77" s="772"/>
      <c r="E77" s="554"/>
      <c r="F77" s="666"/>
      <c r="G77" s="773">
        <v>15000</v>
      </c>
    </row>
    <row r="78" spans="1:7" s="550" customFormat="1" ht="13.5" customHeight="1">
      <c r="A78" s="668" t="s">
        <v>33</v>
      </c>
      <c r="B78" s="669" t="s">
        <v>44</v>
      </c>
      <c r="C78" s="764"/>
      <c r="D78" s="765"/>
      <c r="E78" s="672"/>
      <c r="F78" s="673"/>
      <c r="G78" s="766">
        <v>7000</v>
      </c>
    </row>
    <row r="79" spans="1:7" s="550" customFormat="1" ht="19.5" customHeight="1">
      <c r="A79" s="689" t="s">
        <v>85</v>
      </c>
      <c r="B79" s="690" t="s">
        <v>86</v>
      </c>
      <c r="C79" s="634"/>
      <c r="D79" s="758"/>
      <c r="E79" s="622">
        <f>E80+E81</f>
        <v>22700</v>
      </c>
      <c r="F79" s="767"/>
      <c r="G79" s="768">
        <f>SUM(G81:G83)</f>
        <v>63820</v>
      </c>
    </row>
    <row r="80" spans="1:7" s="550" customFormat="1" ht="30" customHeight="1">
      <c r="A80" s="699" t="s">
        <v>76</v>
      </c>
      <c r="B80" s="700" t="s">
        <v>77</v>
      </c>
      <c r="C80" s="774"/>
      <c r="D80" s="775"/>
      <c r="E80" s="639">
        <v>22700</v>
      </c>
      <c r="F80" s="776"/>
      <c r="G80" s="777"/>
    </row>
    <row r="81" spans="1:7" s="550" customFormat="1" ht="18" customHeight="1">
      <c r="A81" s="663" t="s">
        <v>158</v>
      </c>
      <c r="B81" s="664" t="s">
        <v>159</v>
      </c>
      <c r="C81" s="634"/>
      <c r="D81" s="758"/>
      <c r="E81" s="554"/>
      <c r="F81" s="767"/>
      <c r="G81" s="778">
        <v>25720</v>
      </c>
    </row>
    <row r="82" spans="1:7" s="550" customFormat="1" ht="18" customHeight="1">
      <c r="A82" s="663" t="s">
        <v>33</v>
      </c>
      <c r="B82" s="700" t="s">
        <v>44</v>
      </c>
      <c r="C82" s="634"/>
      <c r="D82" s="758"/>
      <c r="E82" s="554"/>
      <c r="F82" s="767"/>
      <c r="G82" s="778">
        <v>19900</v>
      </c>
    </row>
    <row r="83" spans="1:7" s="550" customFormat="1" ht="14.25" customHeight="1">
      <c r="A83" s="706" t="s">
        <v>78</v>
      </c>
      <c r="B83" s="669" t="s">
        <v>26</v>
      </c>
      <c r="C83" s="634"/>
      <c r="D83" s="758"/>
      <c r="E83" s="554"/>
      <c r="F83" s="767"/>
      <c r="G83" s="778">
        <v>18200</v>
      </c>
    </row>
    <row r="84" spans="1:7" s="550" customFormat="1" ht="19.5" customHeight="1">
      <c r="A84" s="689" t="s">
        <v>72</v>
      </c>
      <c r="B84" s="690" t="s">
        <v>73</v>
      </c>
      <c r="C84" s="628"/>
      <c r="D84" s="629"/>
      <c r="E84" s="630"/>
      <c r="F84" s="687"/>
      <c r="G84" s="779">
        <f>G85</f>
        <v>146858</v>
      </c>
    </row>
    <row r="85" spans="1:7" s="642" customFormat="1" ht="30" customHeight="1" thickBot="1">
      <c r="A85" s="699" t="s">
        <v>66</v>
      </c>
      <c r="B85" s="700" t="s">
        <v>67</v>
      </c>
      <c r="C85" s="665"/>
      <c r="D85" s="780"/>
      <c r="E85" s="781"/>
      <c r="F85" s="603"/>
      <c r="G85" s="557">
        <v>146858</v>
      </c>
    </row>
    <row r="86" spans="1:7" s="642" customFormat="1" ht="30" customHeight="1" thickBot="1" thickTop="1">
      <c r="A86" s="782">
        <v>900</v>
      </c>
      <c r="B86" s="783" t="s">
        <v>43</v>
      </c>
      <c r="C86" s="538"/>
      <c r="D86" s="754"/>
      <c r="E86" s="539"/>
      <c r="F86" s="784">
        <f>F89+F87</f>
        <v>43000</v>
      </c>
      <c r="G86" s="540">
        <f>G89+G87</f>
        <v>139000</v>
      </c>
    </row>
    <row r="87" spans="1:7" s="642" customFormat="1" ht="19.5" customHeight="1" thickTop="1">
      <c r="A87" s="717" t="s">
        <v>192</v>
      </c>
      <c r="B87" s="785" t="s">
        <v>193</v>
      </c>
      <c r="C87" s="769" t="s">
        <v>16</v>
      </c>
      <c r="D87" s="786"/>
      <c r="E87" s="543"/>
      <c r="F87" s="787"/>
      <c r="G87" s="544">
        <f>SUM(G88)</f>
        <v>70000</v>
      </c>
    </row>
    <row r="88" spans="1:7" s="642" customFormat="1" ht="15">
      <c r="A88" s="788">
        <v>4300</v>
      </c>
      <c r="B88" s="789" t="s">
        <v>21</v>
      </c>
      <c r="C88" s="600"/>
      <c r="D88" s="772"/>
      <c r="E88" s="554"/>
      <c r="F88" s="790"/>
      <c r="G88" s="557">
        <v>70000</v>
      </c>
    </row>
    <row r="89" spans="1:7" s="642" customFormat="1" ht="19.5" customHeight="1">
      <c r="A89" s="683" t="s">
        <v>190</v>
      </c>
      <c r="B89" s="791" t="s">
        <v>191</v>
      </c>
      <c r="C89" s="792" t="s">
        <v>16</v>
      </c>
      <c r="D89" s="770"/>
      <c r="E89" s="686"/>
      <c r="F89" s="793">
        <f>SUM(F90:F91)</f>
        <v>43000</v>
      </c>
      <c r="G89" s="720">
        <f>SUM(G90:G91)</f>
        <v>69000</v>
      </c>
    </row>
    <row r="90" spans="1:7" s="642" customFormat="1" ht="15">
      <c r="A90" s="794">
        <v>4270</v>
      </c>
      <c r="B90" s="795" t="s">
        <v>15</v>
      </c>
      <c r="C90" s="600"/>
      <c r="D90" s="772"/>
      <c r="E90" s="554"/>
      <c r="F90" s="790"/>
      <c r="G90" s="557">
        <v>69000</v>
      </c>
    </row>
    <row r="91" spans="1:7" s="642" customFormat="1" ht="30" customHeight="1" thickBot="1">
      <c r="A91" s="796">
        <v>6050</v>
      </c>
      <c r="B91" s="797" t="s">
        <v>26</v>
      </c>
      <c r="C91" s="600"/>
      <c r="D91" s="772"/>
      <c r="E91" s="554"/>
      <c r="F91" s="790">
        <v>43000</v>
      </c>
      <c r="G91" s="557"/>
    </row>
    <row r="92" spans="1:7" s="625" customFormat="1" ht="30" customHeight="1" thickBot="1" thickTop="1">
      <c r="A92" s="798">
        <v>921</v>
      </c>
      <c r="B92" s="739" t="s">
        <v>46</v>
      </c>
      <c r="C92" s="538" t="s">
        <v>131</v>
      </c>
      <c r="D92" s="754"/>
      <c r="E92" s="539"/>
      <c r="F92" s="799">
        <f>F95+F93</f>
        <v>51000</v>
      </c>
      <c r="G92" s="743">
        <f>G95+G93</f>
        <v>130000</v>
      </c>
    </row>
    <row r="93" spans="1:7" s="625" customFormat="1" ht="19.5" customHeight="1" thickTop="1">
      <c r="A93" s="800">
        <v>92106</v>
      </c>
      <c r="B93" s="801" t="s">
        <v>224</v>
      </c>
      <c r="C93" s="595"/>
      <c r="D93" s="786"/>
      <c r="E93" s="543"/>
      <c r="F93" s="598">
        <f>SUM(F94)</f>
        <v>51000</v>
      </c>
      <c r="G93" s="544"/>
    </row>
    <row r="94" spans="1:7" s="625" customFormat="1" ht="44.25" customHeight="1">
      <c r="A94" s="706" t="s">
        <v>78</v>
      </c>
      <c r="B94" s="669" t="s">
        <v>383</v>
      </c>
      <c r="C94" s="634"/>
      <c r="D94" s="758"/>
      <c r="E94" s="622"/>
      <c r="F94" s="603">
        <v>51000</v>
      </c>
      <c r="G94" s="557"/>
    </row>
    <row r="95" spans="1:7" s="625" customFormat="1" ht="19.5" customHeight="1">
      <c r="A95" s="802">
        <v>92108</v>
      </c>
      <c r="B95" s="803" t="s">
        <v>130</v>
      </c>
      <c r="C95" s="804"/>
      <c r="D95" s="805"/>
      <c r="E95" s="686"/>
      <c r="F95" s="719"/>
      <c r="G95" s="720">
        <f>G96</f>
        <v>130000</v>
      </c>
    </row>
    <row r="96" spans="1:7" s="625" customFormat="1" ht="32.25" customHeight="1" thickBot="1">
      <c r="A96" s="706" t="s">
        <v>78</v>
      </c>
      <c r="B96" s="669" t="s">
        <v>382</v>
      </c>
      <c r="C96" s="806"/>
      <c r="D96" s="807"/>
      <c r="E96" s="808"/>
      <c r="F96" s="809"/>
      <c r="G96" s="724">
        <v>130000</v>
      </c>
    </row>
    <row r="97" spans="1:7" s="813" customFormat="1" ht="19.5" customHeight="1" thickBot="1" thickTop="1">
      <c r="A97" s="810"/>
      <c r="B97" s="559" t="s">
        <v>48</v>
      </c>
      <c r="C97" s="559"/>
      <c r="D97" s="811">
        <f>D11+D24+D30+D69+D92</f>
        <v>4600</v>
      </c>
      <c r="E97" s="811">
        <f>E11+E24+E30+E69+E92</f>
        <v>55502</v>
      </c>
      <c r="F97" s="812">
        <f>F11+F24+F30+F69+F92+F64+F86</f>
        <v>2565600</v>
      </c>
      <c r="G97" s="562">
        <f>G11+G24+G30+G69+G92+G64+G86</f>
        <v>3206706</v>
      </c>
    </row>
    <row r="98" spans="1:7" s="657" customFormat="1" ht="19.5" customHeight="1" thickBot="1" thickTop="1">
      <c r="A98" s="814"/>
      <c r="B98" s="815" t="s">
        <v>49</v>
      </c>
      <c r="C98" s="816"/>
      <c r="D98" s="817">
        <f>E97-D97</f>
        <v>50902</v>
      </c>
      <c r="E98" s="818"/>
      <c r="F98" s="819">
        <f>G97-F97</f>
        <v>641106</v>
      </c>
      <c r="G98" s="820"/>
    </row>
    <row r="99" spans="1:5" s="822" customFormat="1" ht="15.75" thickTop="1">
      <c r="A99" s="821"/>
      <c r="E99" s="823"/>
    </row>
    <row r="100" spans="1:5" s="822" customFormat="1" ht="15">
      <c r="A100" s="821"/>
      <c r="D100" s="823"/>
      <c r="E100" s="823"/>
    </row>
    <row r="101" spans="1:5" s="822" customFormat="1" ht="15">
      <c r="A101" s="821"/>
      <c r="E101" s="823"/>
    </row>
    <row r="102" spans="1:6" s="822" customFormat="1" ht="15">
      <c r="A102" s="821"/>
      <c r="E102" s="823"/>
      <c r="F102" s="824"/>
    </row>
    <row r="103" spans="1:6" s="822" customFormat="1" ht="15">
      <c r="A103" s="821"/>
      <c r="E103" s="823"/>
      <c r="F103" s="823"/>
    </row>
    <row r="104" spans="1:5" s="822" customFormat="1" ht="15">
      <c r="A104" s="821"/>
      <c r="E104" s="823"/>
    </row>
    <row r="105" spans="2:4" ht="15.75">
      <c r="B105" s="566"/>
      <c r="D105" s="566"/>
    </row>
    <row r="107" ht="15.75">
      <c r="B107" s="566"/>
    </row>
    <row r="112" ht="15.75">
      <c r="E112" s="825"/>
    </row>
    <row r="114" ht="15.75">
      <c r="F114" s="825"/>
    </row>
    <row r="115" ht="15.75">
      <c r="F115" s="566"/>
    </row>
    <row r="116" ht="15.75">
      <c r="F116" s="566"/>
    </row>
  </sheetData>
  <mergeCells count="1">
    <mergeCell ref="B8:B9"/>
  </mergeCells>
  <printOptions horizontalCentered="1"/>
  <pageMargins left="0" right="0" top="0.984251968503937" bottom="0.4330708661417323" header="0.5118110236220472" footer="0.1968503937007874"/>
  <pageSetup firstPageNumber="10" useFirstPageNumber="1" horizontalDpi="600" verticalDpi="600" orientation="portrait" paperSize="9" r:id="rId2"/>
  <headerFooter alignWithMargins="0">
    <oddHeader>&amp;C&amp;"Times New Roman,Normalny"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I14" sqref="I14"/>
    </sheetView>
  </sheetViews>
  <sheetFormatPr defaultColWidth="9.00390625" defaultRowHeight="12.75"/>
  <cols>
    <col min="1" max="1" width="6.75390625" style="510" customWidth="1"/>
    <col min="2" max="2" width="36.875" style="510" customWidth="1"/>
    <col min="3" max="3" width="6.125" style="510" customWidth="1"/>
    <col min="4" max="5" width="15.75390625" style="510" customWidth="1"/>
    <col min="6" max="16384" width="10.00390625" style="510" customWidth="1"/>
  </cols>
  <sheetData>
    <row r="1" spans="4:5" ht="12.75" customHeight="1">
      <c r="D1" s="5" t="s">
        <v>91</v>
      </c>
      <c r="E1" s="5"/>
    </row>
    <row r="2" spans="1:5" ht="12.75" customHeight="1">
      <c r="A2" s="511"/>
      <c r="B2" s="512"/>
      <c r="C2" s="513"/>
      <c r="D2" s="6" t="s">
        <v>370</v>
      </c>
      <c r="E2" s="7"/>
    </row>
    <row r="3" spans="1:5" ht="12.75" customHeight="1">
      <c r="A3" s="511"/>
      <c r="B3" s="512"/>
      <c r="C3" s="513"/>
      <c r="D3" s="7" t="s">
        <v>1</v>
      </c>
      <c r="E3" s="7"/>
    </row>
    <row r="4" spans="1:5" ht="12" customHeight="1">
      <c r="A4" s="511"/>
      <c r="B4" s="512"/>
      <c r="C4" s="513"/>
      <c r="D4" s="7" t="s">
        <v>148</v>
      </c>
      <c r="E4" s="7"/>
    </row>
    <row r="5" spans="1:5" ht="18" customHeight="1">
      <c r="A5" s="511"/>
      <c r="B5" s="512"/>
      <c r="C5" s="513"/>
      <c r="E5" s="7"/>
    </row>
    <row r="6" spans="1:5" s="518" customFormat="1" ht="75" customHeight="1">
      <c r="A6" s="514" t="s">
        <v>225</v>
      </c>
      <c r="B6" s="515"/>
      <c r="C6" s="516"/>
      <c r="D6" s="517"/>
      <c r="E6" s="517"/>
    </row>
    <row r="7" spans="1:5" s="518" customFormat="1" ht="21.75" customHeight="1" thickBot="1">
      <c r="A7" s="514"/>
      <c r="B7" s="515"/>
      <c r="C7" s="516"/>
      <c r="D7" s="517"/>
      <c r="E7" s="519" t="s">
        <v>3</v>
      </c>
    </row>
    <row r="8" spans="1:5" s="525" customFormat="1" ht="30" customHeight="1">
      <c r="A8" s="520" t="s">
        <v>4</v>
      </c>
      <c r="B8" s="521" t="s">
        <v>5</v>
      </c>
      <c r="C8" s="522" t="s">
        <v>6</v>
      </c>
      <c r="D8" s="523" t="s">
        <v>7</v>
      </c>
      <c r="E8" s="524" t="s">
        <v>8</v>
      </c>
    </row>
    <row r="9" spans="1:5" s="525" customFormat="1" ht="16.5" customHeight="1">
      <c r="A9" s="526" t="s">
        <v>9</v>
      </c>
      <c r="B9" s="527"/>
      <c r="C9" s="528" t="s">
        <v>10</v>
      </c>
      <c r="D9" s="529" t="s">
        <v>13</v>
      </c>
      <c r="E9" s="530" t="s">
        <v>13</v>
      </c>
    </row>
    <row r="10" spans="1:5" s="535" customFormat="1" ht="9.75" customHeight="1" thickBot="1">
      <c r="A10" s="531">
        <v>1</v>
      </c>
      <c r="B10" s="532">
        <v>2</v>
      </c>
      <c r="C10" s="532">
        <v>3</v>
      </c>
      <c r="D10" s="533">
        <v>4</v>
      </c>
      <c r="E10" s="534">
        <v>5</v>
      </c>
    </row>
    <row r="11" spans="1:5" s="535" customFormat="1" ht="22.5" customHeight="1" thickBot="1" thickTop="1">
      <c r="A11" s="536">
        <v>801</v>
      </c>
      <c r="B11" s="537" t="s">
        <v>38</v>
      </c>
      <c r="C11" s="538" t="s">
        <v>39</v>
      </c>
      <c r="D11" s="539">
        <f>SUM(D12)</f>
        <v>280000</v>
      </c>
      <c r="E11" s="540">
        <f>SUM(E12)</f>
        <v>280000</v>
      </c>
    </row>
    <row r="12" spans="1:5" s="535" customFormat="1" ht="21.75" customHeight="1" thickTop="1">
      <c r="A12" s="310">
        <v>80195</v>
      </c>
      <c r="B12" s="541" t="s">
        <v>24</v>
      </c>
      <c r="C12" s="542"/>
      <c r="D12" s="543">
        <f>SUM(D14)</f>
        <v>280000</v>
      </c>
      <c r="E12" s="544">
        <f>SUM(E14:E15)</f>
        <v>280000</v>
      </c>
    </row>
    <row r="13" spans="1:5" s="550" customFormat="1" ht="38.25">
      <c r="A13" s="545"/>
      <c r="B13" s="546" t="s">
        <v>226</v>
      </c>
      <c r="C13" s="547"/>
      <c r="D13" s="548"/>
      <c r="E13" s="549"/>
    </row>
    <row r="14" spans="1:5" s="535" customFormat="1" ht="70.5" customHeight="1">
      <c r="A14" s="551" t="s">
        <v>227</v>
      </c>
      <c r="B14" s="552" t="s">
        <v>228</v>
      </c>
      <c r="C14" s="553"/>
      <c r="D14" s="554">
        <v>280000</v>
      </c>
      <c r="E14" s="555"/>
    </row>
    <row r="15" spans="1:5" s="535" customFormat="1" ht="17.25" customHeight="1" thickBot="1">
      <c r="A15" s="556" t="s">
        <v>20</v>
      </c>
      <c r="B15" s="552" t="s">
        <v>21</v>
      </c>
      <c r="C15" s="553"/>
      <c r="D15" s="554"/>
      <c r="E15" s="557">
        <v>280000</v>
      </c>
    </row>
    <row r="16" spans="1:6" s="550" customFormat="1" ht="19.5" customHeight="1" thickBot="1" thickTop="1">
      <c r="A16" s="558"/>
      <c r="B16" s="559" t="s">
        <v>48</v>
      </c>
      <c r="C16" s="560"/>
      <c r="D16" s="561">
        <f>D11</f>
        <v>280000</v>
      </c>
      <c r="E16" s="562">
        <f>E11</f>
        <v>280000</v>
      </c>
      <c r="F16" s="336"/>
    </row>
    <row r="17" s="1" customFormat="1" ht="13.5" thickTop="1">
      <c r="D17" s="563"/>
    </row>
    <row r="18" s="1" customFormat="1" ht="12.75">
      <c r="D18" s="564"/>
    </row>
    <row r="19" s="1" customFormat="1" ht="12.75">
      <c r="D19" s="564"/>
    </row>
    <row r="20" spans="1:6" s="1" customFormat="1" ht="15.75">
      <c r="A20" s="510"/>
      <c r="B20" s="510"/>
      <c r="C20" s="510"/>
      <c r="D20" s="510"/>
      <c r="E20" s="510"/>
      <c r="F20" s="510"/>
    </row>
  </sheetData>
  <printOptions horizontalCentered="1"/>
  <pageMargins left="0" right="0" top="0.984251968503937" bottom="0.984251968503937" header="0.5118110236220472" footer="0.5118110236220472"/>
  <pageSetup firstPageNumber="13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1">
      <selection activeCell="F13" sqref="F13"/>
    </sheetView>
  </sheetViews>
  <sheetFormatPr defaultColWidth="9.00390625" defaultRowHeight="12.75"/>
  <cols>
    <col min="1" max="1" width="7.875" style="1" customWidth="1"/>
    <col min="2" max="2" width="50.125" style="1" customWidth="1"/>
    <col min="3" max="3" width="14.375" style="1" customWidth="1"/>
    <col min="4" max="4" width="14.75390625" style="1" customWidth="1"/>
    <col min="5" max="16384" width="9.125" style="1" customWidth="1"/>
  </cols>
  <sheetData>
    <row r="1" ht="12.75">
      <c r="C1" s="5" t="s">
        <v>127</v>
      </c>
    </row>
    <row r="2" ht="14.25" customHeight="1">
      <c r="C2" s="6" t="s">
        <v>370</v>
      </c>
    </row>
    <row r="3" spans="1:4" ht="15.75" customHeight="1">
      <c r="A3" s="453"/>
      <c r="B3" s="453"/>
      <c r="C3" s="7" t="s">
        <v>1</v>
      </c>
      <c r="D3" s="454"/>
    </row>
    <row r="4" spans="1:4" ht="13.5" customHeight="1">
      <c r="A4" s="453"/>
      <c r="B4" s="453"/>
      <c r="C4" s="6" t="s">
        <v>149</v>
      </c>
      <c r="D4" s="454"/>
    </row>
    <row r="5" spans="1:4" ht="6.75" customHeight="1">
      <c r="A5" s="453"/>
      <c r="B5" s="453"/>
      <c r="C5" s="4"/>
      <c r="D5" s="454"/>
    </row>
    <row r="6" spans="1:4" ht="18.75">
      <c r="A6" s="455" t="s">
        <v>92</v>
      </c>
      <c r="B6" s="456"/>
      <c r="C6" s="456"/>
      <c r="D6" s="454"/>
    </row>
    <row r="7" spans="1:4" ht="23.25" customHeight="1">
      <c r="A7" s="455" t="s">
        <v>93</v>
      </c>
      <c r="B7" s="456"/>
      <c r="C7" s="453"/>
      <c r="D7" s="454"/>
    </row>
    <row r="8" spans="1:4" ht="18.75">
      <c r="A8" s="8" t="s">
        <v>94</v>
      </c>
      <c r="B8" s="456"/>
      <c r="C8" s="453"/>
      <c r="D8" s="454"/>
    </row>
    <row r="9" spans="1:4" ht="18.75">
      <c r="A9" s="8" t="s">
        <v>95</v>
      </c>
      <c r="B9" s="456"/>
      <c r="C9" s="453"/>
      <c r="D9" s="454"/>
    </row>
    <row r="10" ht="18" customHeight="1" thickBot="1">
      <c r="D10" s="14" t="s">
        <v>3</v>
      </c>
    </row>
    <row r="11" spans="1:4" ht="28.5" customHeight="1" thickBot="1">
      <c r="A11" s="457" t="s">
        <v>96</v>
      </c>
      <c r="B11" s="458" t="s">
        <v>97</v>
      </c>
      <c r="C11" s="458" t="s">
        <v>98</v>
      </c>
      <c r="D11" s="459" t="s">
        <v>99</v>
      </c>
    </row>
    <row r="12" spans="1:4" s="463" customFormat="1" ht="12" customHeight="1" thickBot="1" thickTop="1">
      <c r="A12" s="460">
        <v>1</v>
      </c>
      <c r="B12" s="461">
        <v>2</v>
      </c>
      <c r="C12" s="461">
        <v>3</v>
      </c>
      <c r="D12" s="462">
        <v>4</v>
      </c>
    </row>
    <row r="13" spans="1:4" s="468" customFormat="1" ht="45" customHeight="1" thickTop="1">
      <c r="A13" s="464">
        <v>952</v>
      </c>
      <c r="B13" s="465" t="s">
        <v>100</v>
      </c>
      <c r="C13" s="466">
        <f>SUM(C16:C19)</f>
        <v>35000000</v>
      </c>
      <c r="D13" s="467"/>
    </row>
    <row r="14" spans="1:4" ht="9.75" customHeight="1">
      <c r="A14" s="469"/>
      <c r="B14" s="470" t="s">
        <v>101</v>
      </c>
      <c r="C14" s="471"/>
      <c r="D14" s="472"/>
    </row>
    <row r="15" spans="1:4" ht="12" customHeight="1">
      <c r="A15" s="469"/>
      <c r="B15" s="470"/>
      <c r="C15" s="471"/>
      <c r="D15" s="472"/>
    </row>
    <row r="16" spans="1:4" ht="18" customHeight="1">
      <c r="A16" s="469"/>
      <c r="B16" s="473" t="s">
        <v>102</v>
      </c>
      <c r="C16" s="474">
        <v>35000000</v>
      </c>
      <c r="D16" s="472"/>
    </row>
    <row r="17" spans="1:4" ht="6" customHeight="1">
      <c r="A17" s="469"/>
      <c r="B17" s="475"/>
      <c r="C17" s="476"/>
      <c r="D17" s="477"/>
    </row>
    <row r="18" spans="1:4" ht="6" customHeight="1">
      <c r="A18" s="469"/>
      <c r="B18" s="475"/>
      <c r="C18" s="478"/>
      <c r="D18" s="472"/>
    </row>
    <row r="19" spans="1:4" ht="6" customHeight="1">
      <c r="A19" s="469"/>
      <c r="B19" s="475"/>
      <c r="C19" s="478"/>
      <c r="D19" s="477"/>
    </row>
    <row r="20" spans="1:4" s="468" customFormat="1" ht="24.75" customHeight="1">
      <c r="A20" s="464">
        <v>955</v>
      </c>
      <c r="B20" s="479" t="s">
        <v>103</v>
      </c>
      <c r="C20" s="480">
        <f>20000000+3925100-2699400-500+15000+32000+30000+100000+13000+150000+1000+2350000+700000+3921800+500000+4118588+393669+500000+50000-30000+80000+70000+100000+551433+90000+200000+2358300+10915</f>
        <v>37530905</v>
      </c>
      <c r="D20" s="481"/>
    </row>
    <row r="21" spans="1:4" s="468" customFormat="1" ht="16.5" customHeight="1">
      <c r="A21" s="482"/>
      <c r="B21" s="483"/>
      <c r="C21" s="484"/>
      <c r="D21" s="467"/>
    </row>
    <row r="22" spans="1:4" s="468" customFormat="1" ht="15">
      <c r="A22" s="464">
        <v>992</v>
      </c>
      <c r="B22" s="479" t="s">
        <v>104</v>
      </c>
      <c r="C22" s="485"/>
      <c r="D22" s="486">
        <f>SUM(D24:D27)</f>
        <v>8973100</v>
      </c>
    </row>
    <row r="23" spans="1:4" ht="15.75" customHeight="1">
      <c r="A23" s="469"/>
      <c r="B23" s="470" t="s">
        <v>101</v>
      </c>
      <c r="C23" s="487"/>
      <c r="D23" s="488"/>
    </row>
    <row r="24" spans="1:4" ht="19.5" customHeight="1">
      <c r="A24" s="469"/>
      <c r="B24" s="489" t="s">
        <v>105</v>
      </c>
      <c r="C24" s="490"/>
      <c r="D24" s="491">
        <v>6166700</v>
      </c>
    </row>
    <row r="25" spans="1:4" ht="19.5" customHeight="1">
      <c r="A25" s="469"/>
      <c r="B25" s="489" t="s">
        <v>106</v>
      </c>
      <c r="C25" s="492"/>
      <c r="D25" s="493">
        <v>1666700</v>
      </c>
    </row>
    <row r="26" spans="1:4" ht="19.5" customHeight="1">
      <c r="A26" s="469"/>
      <c r="B26" s="494" t="s">
        <v>107</v>
      </c>
      <c r="C26" s="492"/>
      <c r="D26" s="493">
        <v>200000</v>
      </c>
    </row>
    <row r="27" spans="1:4" ht="19.5" customHeight="1">
      <c r="A27" s="469"/>
      <c r="B27" s="494" t="s">
        <v>108</v>
      </c>
      <c r="C27" s="492"/>
      <c r="D27" s="493">
        <v>939700</v>
      </c>
    </row>
    <row r="28" spans="1:4" ht="19.5" customHeight="1" thickBot="1">
      <c r="A28" s="495"/>
      <c r="B28" s="496"/>
      <c r="C28" s="497"/>
      <c r="D28" s="498"/>
    </row>
    <row r="29" spans="1:4" ht="19.5" customHeight="1" thickBot="1" thickTop="1">
      <c r="A29" s="499"/>
      <c r="B29" s="500" t="s">
        <v>109</v>
      </c>
      <c r="C29" s="501">
        <f>C20+C13+C21</f>
        <v>72530905</v>
      </c>
      <c r="D29" s="502">
        <f>D22</f>
        <v>8973100</v>
      </c>
    </row>
    <row r="30" spans="1:4" s="468" customFormat="1" ht="19.5" customHeight="1" thickBot="1" thickTop="1">
      <c r="A30" s="499"/>
      <c r="B30" s="500" t="s">
        <v>110</v>
      </c>
      <c r="C30" s="503">
        <f>D29-C29</f>
        <v>-63557805</v>
      </c>
      <c r="D30" s="504"/>
    </row>
    <row r="31" spans="1:4" ht="16.5" thickTop="1">
      <c r="A31" s="80"/>
      <c r="B31" s="505"/>
      <c r="C31" s="506"/>
      <c r="D31" s="506"/>
    </row>
    <row r="32" spans="1:4" ht="15.75">
      <c r="A32" s="80"/>
      <c r="B32" s="507"/>
      <c r="C32" s="506"/>
      <c r="D32" s="506"/>
    </row>
    <row r="33" spans="1:4" ht="15.75">
      <c r="A33" s="80"/>
      <c r="B33" s="507"/>
      <c r="C33" s="506"/>
      <c r="D33" s="506"/>
    </row>
    <row r="34" spans="1:4" ht="15.75">
      <c r="A34" s="80"/>
      <c r="B34" s="507"/>
      <c r="C34" s="506"/>
      <c r="D34" s="506"/>
    </row>
    <row r="35" spans="1:4" ht="15.75">
      <c r="A35" s="80"/>
      <c r="B35" s="507"/>
      <c r="C35" s="506"/>
      <c r="D35" s="506"/>
    </row>
    <row r="36" spans="1:4" ht="12.75">
      <c r="A36" s="80"/>
      <c r="B36" s="80"/>
      <c r="C36" s="508"/>
      <c r="D36" s="508"/>
    </row>
    <row r="37" spans="1:4" ht="12.75">
      <c r="A37" s="80"/>
      <c r="B37" s="80"/>
      <c r="C37" s="508"/>
      <c r="D37" s="508"/>
    </row>
    <row r="38" spans="1:4" ht="12.75">
      <c r="A38" s="80"/>
      <c r="B38" s="80"/>
      <c r="C38" s="508"/>
      <c r="D38" s="508"/>
    </row>
    <row r="39" spans="3:4" ht="12.75">
      <c r="C39" s="509"/>
      <c r="D39" s="509"/>
    </row>
    <row r="40" spans="3:4" ht="12.75">
      <c r="C40" s="509"/>
      <c r="D40" s="509"/>
    </row>
    <row r="41" spans="3:4" ht="12.75">
      <c r="C41" s="509"/>
      <c r="D41" s="509"/>
    </row>
    <row r="42" spans="3:4" ht="12.75">
      <c r="C42" s="509"/>
      <c r="D42" s="509"/>
    </row>
    <row r="43" spans="3:4" ht="12.75">
      <c r="C43" s="509"/>
      <c r="D43" s="509"/>
    </row>
  </sheetData>
  <printOptions horizontalCentered="1"/>
  <pageMargins left="0" right="0" top="0.984251968503937" bottom="0.984251968503937" header="0.5118110236220472" footer="0.5118110236220472"/>
  <pageSetup firstPageNumber="14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84"/>
  <sheetViews>
    <sheetView workbookViewId="0" topLeftCell="A41">
      <selection activeCell="B54" sqref="B54"/>
    </sheetView>
  </sheetViews>
  <sheetFormatPr defaultColWidth="9.00390625" defaultRowHeight="12.75"/>
  <cols>
    <col min="1" max="1" width="7.375" style="337" customWidth="1"/>
    <col min="2" max="2" width="45.875" style="337" customWidth="1"/>
    <col min="3" max="3" width="1.00390625" style="337" hidden="1" customWidth="1"/>
    <col min="4" max="6" width="11.75390625" style="337" customWidth="1"/>
    <col min="7" max="9" width="9.75390625" style="337" customWidth="1"/>
    <col min="10" max="16384" width="9.125" style="337" customWidth="1"/>
  </cols>
  <sheetData>
    <row r="1" ht="1.5" customHeight="1"/>
    <row r="2" ht="12.75">
      <c r="E2" s="265" t="s">
        <v>129</v>
      </c>
    </row>
    <row r="3" ht="12.75">
      <c r="E3" s="6" t="s">
        <v>370</v>
      </c>
    </row>
    <row r="4" ht="12.75">
      <c r="E4" s="7" t="s">
        <v>1</v>
      </c>
    </row>
    <row r="5" ht="12.75">
      <c r="E5" s="7" t="s">
        <v>148</v>
      </c>
    </row>
    <row r="6" spans="3:4" ht="15.75" customHeight="1">
      <c r="C6" s="338"/>
      <c r="D6" s="338"/>
    </row>
    <row r="7" spans="1:9" ht="34.5" customHeight="1">
      <c r="A7" s="1005" t="s">
        <v>234</v>
      </c>
      <c r="B7" s="1006"/>
      <c r="C7" s="1006"/>
      <c r="D7" s="1006"/>
      <c r="E7" s="1006"/>
      <c r="F7" s="1006"/>
      <c r="G7" s="265"/>
      <c r="H7" s="265"/>
      <c r="I7" s="265"/>
    </row>
    <row r="8" spans="1:9" ht="15.75" customHeight="1">
      <c r="A8" s="1007" t="s">
        <v>95</v>
      </c>
      <c r="B8" s="1008"/>
      <c r="C8" s="1008"/>
      <c r="D8" s="1008"/>
      <c r="E8" s="1008"/>
      <c r="F8" s="1008"/>
      <c r="G8" s="339"/>
      <c r="H8" s="339"/>
      <c r="I8" s="339"/>
    </row>
    <row r="9" spans="1:5" ht="9" customHeight="1">
      <c r="A9" s="340"/>
      <c r="B9" s="341"/>
      <c r="C9" s="342"/>
      <c r="D9" s="342"/>
      <c r="E9" s="342"/>
    </row>
    <row r="10" spans="1:9" ht="13.5" customHeight="1" thickBot="1">
      <c r="A10" s="340"/>
      <c r="B10" s="343"/>
      <c r="C10" s="342"/>
      <c r="D10" s="342"/>
      <c r="E10" s="344"/>
      <c r="F10" s="344" t="s">
        <v>3</v>
      </c>
      <c r="I10" s="344"/>
    </row>
    <row r="11" ht="13.5" hidden="1" thickBot="1">
      <c r="E11" s="344" t="s">
        <v>3</v>
      </c>
    </row>
    <row r="12" spans="1:6" ht="41.25" customHeight="1">
      <c r="A12" s="345" t="s">
        <v>111</v>
      </c>
      <c r="B12" s="346" t="s">
        <v>97</v>
      </c>
      <c r="C12" s="347" t="s">
        <v>112</v>
      </c>
      <c r="D12" s="348" t="s">
        <v>113</v>
      </c>
      <c r="E12" s="348" t="s">
        <v>114</v>
      </c>
      <c r="F12" s="349" t="s">
        <v>115</v>
      </c>
    </row>
    <row r="13" spans="1:6" s="354" customFormat="1" ht="10.5" customHeight="1" thickBot="1">
      <c r="A13" s="350">
        <v>1</v>
      </c>
      <c r="B13" s="351">
        <v>2</v>
      </c>
      <c r="C13" s="352">
        <v>3</v>
      </c>
      <c r="D13" s="351">
        <v>3</v>
      </c>
      <c r="E13" s="351">
        <v>4</v>
      </c>
      <c r="F13" s="353">
        <v>5</v>
      </c>
    </row>
    <row r="14" spans="1:6" s="360" customFormat="1" ht="18.75" customHeight="1" thickBot="1" thickTop="1">
      <c r="A14" s="355">
        <v>801</v>
      </c>
      <c r="B14" s="356" t="s">
        <v>38</v>
      </c>
      <c r="C14" s="357"/>
      <c r="D14" s="358"/>
      <c r="E14" s="358"/>
      <c r="F14" s="359"/>
    </row>
    <row r="15" spans="1:6" s="366" customFormat="1" ht="18.75" customHeight="1" thickTop="1">
      <c r="A15" s="361" t="s">
        <v>116</v>
      </c>
      <c r="B15" s="362" t="s">
        <v>117</v>
      </c>
      <c r="C15" s="363"/>
      <c r="D15" s="364">
        <f>SUM(D17:D18)</f>
        <v>44385</v>
      </c>
      <c r="E15" s="364"/>
      <c r="F15" s="365">
        <f>SUM(F17:F18)</f>
        <v>44385</v>
      </c>
    </row>
    <row r="16" spans="1:6" s="366" customFormat="1" ht="18.75" customHeight="1" hidden="1" thickTop="1">
      <c r="A16" s="367"/>
      <c r="B16" s="368"/>
      <c r="C16" s="369"/>
      <c r="D16" s="370"/>
      <c r="E16" s="370"/>
      <c r="F16" s="371"/>
    </row>
    <row r="17" spans="1:6" s="376" customFormat="1" ht="17.25" customHeight="1">
      <c r="A17" s="372">
        <v>80120</v>
      </c>
      <c r="B17" s="373" t="s">
        <v>70</v>
      </c>
      <c r="C17" s="374"/>
      <c r="D17" s="374">
        <v>5727</v>
      </c>
      <c r="E17" s="374"/>
      <c r="F17" s="375">
        <f>D17+E17</f>
        <v>5727</v>
      </c>
    </row>
    <row r="18" spans="1:6" s="376" customFormat="1" ht="39" thickBot="1">
      <c r="A18" s="377">
        <v>80140</v>
      </c>
      <c r="B18" s="378" t="s">
        <v>235</v>
      </c>
      <c r="C18" s="379"/>
      <c r="D18" s="379">
        <v>38658</v>
      </c>
      <c r="E18" s="379"/>
      <c r="F18" s="380">
        <f>D18+E18</f>
        <v>38658</v>
      </c>
    </row>
    <row r="19" spans="1:6" s="386" customFormat="1" ht="17.25" customHeight="1" thickBot="1" thickTop="1">
      <c r="A19" s="381" t="s">
        <v>118</v>
      </c>
      <c r="B19" s="382" t="s">
        <v>236</v>
      </c>
      <c r="C19" s="383" t="e">
        <f>SUM(#REF!)</f>
        <v>#REF!</v>
      </c>
      <c r="D19" s="384">
        <f>D22+D20+D26</f>
        <v>333810</v>
      </c>
      <c r="E19" s="384">
        <f>E22+E20+E26</f>
        <v>-35290</v>
      </c>
      <c r="F19" s="385">
        <f>F22+F20+F26</f>
        <v>298520</v>
      </c>
    </row>
    <row r="20" spans="1:6" s="376" customFormat="1" ht="15" customHeight="1" thickTop="1">
      <c r="A20" s="387">
        <v>80102</v>
      </c>
      <c r="B20" s="388" t="s">
        <v>237</v>
      </c>
      <c r="C20" s="389"/>
      <c r="D20" s="390">
        <f>SUM(D21:D21)</f>
        <v>3810</v>
      </c>
      <c r="E20" s="390">
        <f>SUM(E21:E21)</f>
        <v>1000</v>
      </c>
      <c r="F20" s="391">
        <f>SUM(F21:F21)</f>
        <v>4810</v>
      </c>
    </row>
    <row r="21" spans="1:6" s="386" customFormat="1" ht="17.25" customHeight="1">
      <c r="A21" s="392" t="s">
        <v>22</v>
      </c>
      <c r="B21" s="393" t="s">
        <v>23</v>
      </c>
      <c r="C21" s="394"/>
      <c r="D21" s="395">
        <v>3810</v>
      </c>
      <c r="E21" s="395">
        <v>1000</v>
      </c>
      <c r="F21" s="396">
        <f>SUM(D21:E21)</f>
        <v>4810</v>
      </c>
    </row>
    <row r="22" spans="1:6" s="401" customFormat="1" ht="17.25" customHeight="1">
      <c r="A22" s="397">
        <v>80120</v>
      </c>
      <c r="B22" s="398" t="s">
        <v>70</v>
      </c>
      <c r="C22" s="399"/>
      <c r="D22" s="399">
        <f>SUM(D23:D25)</f>
        <v>34000</v>
      </c>
      <c r="E22" s="399">
        <f>SUM(E23:E25)</f>
        <v>5400</v>
      </c>
      <c r="F22" s="400">
        <f>SUM(F23:F25)</f>
        <v>39400</v>
      </c>
    </row>
    <row r="23" spans="1:6" s="401" customFormat="1" ht="17.25" customHeight="1">
      <c r="A23" s="392" t="s">
        <v>36</v>
      </c>
      <c r="B23" s="402" t="s">
        <v>37</v>
      </c>
      <c r="C23" s="395"/>
      <c r="D23" s="395">
        <v>600</v>
      </c>
      <c r="E23" s="395">
        <v>-600</v>
      </c>
      <c r="F23" s="396">
        <f>SUM(D23:E23)</f>
        <v>0</v>
      </c>
    </row>
    <row r="24" spans="1:6" s="401" customFormat="1" ht="24" customHeight="1">
      <c r="A24" s="392" t="s">
        <v>119</v>
      </c>
      <c r="B24" s="393" t="s">
        <v>120</v>
      </c>
      <c r="C24" s="403">
        <v>25844</v>
      </c>
      <c r="D24" s="395">
        <v>26800</v>
      </c>
      <c r="E24" s="395">
        <v>1000</v>
      </c>
      <c r="F24" s="396">
        <f>SUM(D24:E24)</f>
        <v>27800</v>
      </c>
    </row>
    <row r="25" spans="1:6" s="401" customFormat="1" ht="15" customHeight="1">
      <c r="A25" s="392" t="s">
        <v>22</v>
      </c>
      <c r="B25" s="393" t="s">
        <v>23</v>
      </c>
      <c r="C25" s="403">
        <v>16731</v>
      </c>
      <c r="D25" s="395">
        <v>6600</v>
      </c>
      <c r="E25" s="395">
        <v>5000</v>
      </c>
      <c r="F25" s="396">
        <f>E25+D25</f>
        <v>11600</v>
      </c>
    </row>
    <row r="26" spans="1:6" s="376" customFormat="1" ht="38.25">
      <c r="A26" s="397">
        <v>80140</v>
      </c>
      <c r="B26" s="398" t="s">
        <v>235</v>
      </c>
      <c r="C26" s="399"/>
      <c r="D26" s="399">
        <f>SUM(D27:D29)</f>
        <v>296000</v>
      </c>
      <c r="E26" s="399">
        <f>SUM(E27:E29)</f>
        <v>-41690</v>
      </c>
      <c r="F26" s="400">
        <f>SUM(F27:F29)</f>
        <v>254310</v>
      </c>
    </row>
    <row r="27" spans="1:6" s="401" customFormat="1" ht="15" customHeight="1">
      <c r="A27" s="392" t="s">
        <v>27</v>
      </c>
      <c r="B27" s="402" t="s">
        <v>28</v>
      </c>
      <c r="C27" s="395"/>
      <c r="D27" s="395">
        <v>296000</v>
      </c>
      <c r="E27" s="395">
        <v>-43000</v>
      </c>
      <c r="F27" s="396">
        <f>SUM(D27:E27)</f>
        <v>253000</v>
      </c>
    </row>
    <row r="28" spans="1:6" s="401" customFormat="1" ht="15" customHeight="1">
      <c r="A28" s="392" t="s">
        <v>36</v>
      </c>
      <c r="B28" s="402" t="s">
        <v>37</v>
      </c>
      <c r="C28" s="395"/>
      <c r="D28" s="395">
        <v>0</v>
      </c>
      <c r="E28" s="395">
        <v>600</v>
      </c>
      <c r="F28" s="396">
        <f>SUM(D28:E28)</f>
        <v>600</v>
      </c>
    </row>
    <row r="29" spans="1:6" s="401" customFormat="1" ht="15" customHeight="1" thickBot="1">
      <c r="A29" s="392" t="s">
        <v>22</v>
      </c>
      <c r="B29" s="393" t="s">
        <v>23</v>
      </c>
      <c r="C29" s="395"/>
      <c r="D29" s="395">
        <v>0</v>
      </c>
      <c r="E29" s="395">
        <v>710</v>
      </c>
      <c r="F29" s="396">
        <f>SUM(D29:E29)</f>
        <v>710</v>
      </c>
    </row>
    <row r="30" spans="1:6" s="386" customFormat="1" ht="18.75" customHeight="1" thickBot="1" thickTop="1">
      <c r="A30" s="404" t="s">
        <v>121</v>
      </c>
      <c r="B30" s="382" t="s">
        <v>361</v>
      </c>
      <c r="C30" s="384"/>
      <c r="D30" s="384">
        <f>D19+D15</f>
        <v>378195</v>
      </c>
      <c r="E30" s="384">
        <f>E19</f>
        <v>-35290</v>
      </c>
      <c r="F30" s="385">
        <f>F19+F15</f>
        <v>342905</v>
      </c>
    </row>
    <row r="31" spans="1:6" s="406" customFormat="1" ht="19.5" customHeight="1" thickBot="1" thickTop="1">
      <c r="A31" s="381" t="s">
        <v>123</v>
      </c>
      <c r="B31" s="405" t="s">
        <v>362</v>
      </c>
      <c r="C31" s="383">
        <f>SUM(C37:C37)</f>
        <v>0</v>
      </c>
      <c r="D31" s="384">
        <f>D35+D32+D39</f>
        <v>378195</v>
      </c>
      <c r="E31" s="384">
        <f>E35+E32+E39</f>
        <v>-50688</v>
      </c>
      <c r="F31" s="385">
        <f>F35+F32+F39</f>
        <v>327507</v>
      </c>
    </row>
    <row r="32" spans="1:6" s="376" customFormat="1" ht="15" customHeight="1" thickTop="1">
      <c r="A32" s="387">
        <v>80102</v>
      </c>
      <c r="B32" s="388" t="s">
        <v>237</v>
      </c>
      <c r="C32" s="389"/>
      <c r="D32" s="390">
        <f>SUM(D33:D34)</f>
        <v>3810</v>
      </c>
      <c r="E32" s="390">
        <f>SUM(E33:E34)</f>
        <v>1000</v>
      </c>
      <c r="F32" s="391">
        <f>SUM(F33:F34)</f>
        <v>4810</v>
      </c>
    </row>
    <row r="33" spans="1:6" s="406" customFormat="1" ht="15.75" customHeight="1">
      <c r="A33" s="407">
        <v>4210</v>
      </c>
      <c r="B33" s="393" t="s">
        <v>30</v>
      </c>
      <c r="C33" s="394"/>
      <c r="D33" s="395">
        <v>3490</v>
      </c>
      <c r="E33" s="403">
        <v>500</v>
      </c>
      <c r="F33" s="408">
        <f>SUM(D33:E33)</f>
        <v>3990</v>
      </c>
    </row>
    <row r="34" spans="1:6" s="406" customFormat="1" ht="15.75" customHeight="1">
      <c r="A34" s="392" t="s">
        <v>20</v>
      </c>
      <c r="B34" s="393" t="s">
        <v>21</v>
      </c>
      <c r="C34" s="394"/>
      <c r="D34" s="395">
        <v>320</v>
      </c>
      <c r="E34" s="403">
        <v>500</v>
      </c>
      <c r="F34" s="408">
        <f>SUM(D34:E34)</f>
        <v>820</v>
      </c>
    </row>
    <row r="35" spans="1:6" s="401" customFormat="1" ht="15" customHeight="1">
      <c r="A35" s="397">
        <v>80120</v>
      </c>
      <c r="B35" s="398" t="s">
        <v>70</v>
      </c>
      <c r="C35" s="409"/>
      <c r="D35" s="410">
        <f>SUM(D36:D38)</f>
        <v>39727</v>
      </c>
      <c r="E35" s="410">
        <f>SUM(E36:E38)</f>
        <v>5400</v>
      </c>
      <c r="F35" s="411">
        <f>SUM(F36:F38)</f>
        <v>45127</v>
      </c>
    </row>
    <row r="36" spans="1:6" s="401" customFormat="1" ht="15" customHeight="1">
      <c r="A36" s="407">
        <v>4210</v>
      </c>
      <c r="B36" s="393" t="s">
        <v>30</v>
      </c>
      <c r="C36" s="395"/>
      <c r="D36" s="403">
        <v>21135</v>
      </c>
      <c r="E36" s="403"/>
      <c r="F36" s="408">
        <f>E36+D36</f>
        <v>21135</v>
      </c>
    </row>
    <row r="37" spans="1:6" s="401" customFormat="1" ht="15" customHeight="1">
      <c r="A37" s="392" t="s">
        <v>51</v>
      </c>
      <c r="B37" s="393" t="s">
        <v>15</v>
      </c>
      <c r="C37" s="395"/>
      <c r="D37" s="403">
        <v>14592</v>
      </c>
      <c r="E37" s="403">
        <v>5400</v>
      </c>
      <c r="F37" s="408">
        <f>E37+D37</f>
        <v>19992</v>
      </c>
    </row>
    <row r="38" spans="1:6" s="401" customFormat="1" ht="15" customHeight="1">
      <c r="A38" s="392" t="s">
        <v>20</v>
      </c>
      <c r="B38" s="393" t="s">
        <v>21</v>
      </c>
      <c r="C38" s="395"/>
      <c r="D38" s="403">
        <v>4000</v>
      </c>
      <c r="E38" s="403"/>
      <c r="F38" s="408">
        <f>E38+D38</f>
        <v>4000</v>
      </c>
    </row>
    <row r="39" spans="1:6" s="376" customFormat="1" ht="38.25">
      <c r="A39" s="397">
        <v>80140</v>
      </c>
      <c r="B39" s="398" t="s">
        <v>235</v>
      </c>
      <c r="C39" s="399"/>
      <c r="D39" s="399">
        <f>SUM(D40:D54)</f>
        <v>334658</v>
      </c>
      <c r="E39" s="399">
        <f>SUM(E40:E54)</f>
        <v>-57088</v>
      </c>
      <c r="F39" s="400">
        <f>SUM(F40:F54)</f>
        <v>277570</v>
      </c>
    </row>
    <row r="40" spans="1:6" s="401" customFormat="1" ht="15" customHeight="1">
      <c r="A40" s="407">
        <v>4110</v>
      </c>
      <c r="B40" s="393" t="s">
        <v>238</v>
      </c>
      <c r="C40" s="395"/>
      <c r="D40" s="395">
        <v>21000</v>
      </c>
      <c r="E40" s="395">
        <v>-8000</v>
      </c>
      <c r="F40" s="412">
        <f>SUM(D40:E40)</f>
        <v>13000</v>
      </c>
    </row>
    <row r="41" spans="1:6" s="401" customFormat="1" ht="15" customHeight="1">
      <c r="A41" s="407">
        <v>4120</v>
      </c>
      <c r="B41" s="393" t="s">
        <v>239</v>
      </c>
      <c r="C41" s="395"/>
      <c r="D41" s="395">
        <v>3400</v>
      </c>
      <c r="E41" s="395">
        <v>-1400</v>
      </c>
      <c r="F41" s="396">
        <f aca="true" t="shared" si="0" ref="F41:F53">SUM(D41:E41)</f>
        <v>2000</v>
      </c>
    </row>
    <row r="42" spans="1:6" s="401" customFormat="1" ht="15" customHeight="1">
      <c r="A42" s="407">
        <v>4170</v>
      </c>
      <c r="B42" s="393" t="s">
        <v>240</v>
      </c>
      <c r="C42" s="395"/>
      <c r="D42" s="395">
        <v>137700</v>
      </c>
      <c r="E42" s="395">
        <v>-27700</v>
      </c>
      <c r="F42" s="396">
        <f t="shared" si="0"/>
        <v>110000</v>
      </c>
    </row>
    <row r="43" spans="1:6" s="401" customFormat="1" ht="15" customHeight="1">
      <c r="A43" s="407">
        <v>4210</v>
      </c>
      <c r="B43" s="393" t="s">
        <v>30</v>
      </c>
      <c r="C43" s="395"/>
      <c r="D43" s="395">
        <v>51000</v>
      </c>
      <c r="E43" s="395">
        <v>-15500</v>
      </c>
      <c r="F43" s="396">
        <f t="shared" si="0"/>
        <v>35500</v>
      </c>
    </row>
    <row r="44" spans="1:6" s="401" customFormat="1" ht="15" customHeight="1">
      <c r="A44" s="413">
        <v>4240</v>
      </c>
      <c r="B44" s="414" t="s">
        <v>60</v>
      </c>
      <c r="C44" s="415"/>
      <c r="D44" s="415">
        <v>58658</v>
      </c>
      <c r="E44" s="415">
        <v>-27658</v>
      </c>
      <c r="F44" s="416">
        <f t="shared" si="0"/>
        <v>31000</v>
      </c>
    </row>
    <row r="45" spans="1:6" s="401" customFormat="1" ht="15" customHeight="1">
      <c r="A45" s="407">
        <v>4260</v>
      </c>
      <c r="B45" s="393" t="s">
        <v>44</v>
      </c>
      <c r="C45" s="395"/>
      <c r="D45" s="395">
        <v>7200</v>
      </c>
      <c r="E45" s="395">
        <v>-980</v>
      </c>
      <c r="F45" s="396">
        <f t="shared" si="0"/>
        <v>6220</v>
      </c>
    </row>
    <row r="46" spans="1:6" s="401" customFormat="1" ht="15" customHeight="1">
      <c r="A46" s="407">
        <v>4270</v>
      </c>
      <c r="B46" s="393" t="s">
        <v>15</v>
      </c>
      <c r="C46" s="395"/>
      <c r="D46" s="395">
        <v>6600</v>
      </c>
      <c r="E46" s="395">
        <v>-5200</v>
      </c>
      <c r="F46" s="396">
        <f t="shared" si="0"/>
        <v>1400</v>
      </c>
    </row>
    <row r="47" spans="1:6" s="401" customFormat="1" ht="15" customHeight="1">
      <c r="A47" s="407">
        <v>4280</v>
      </c>
      <c r="B47" s="393" t="s">
        <v>241</v>
      </c>
      <c r="C47" s="395"/>
      <c r="D47" s="395">
        <v>0</v>
      </c>
      <c r="E47" s="395">
        <v>900</v>
      </c>
      <c r="F47" s="396">
        <f t="shared" si="0"/>
        <v>900</v>
      </c>
    </row>
    <row r="48" spans="1:6" s="401" customFormat="1" ht="15" customHeight="1">
      <c r="A48" s="407">
        <v>4300</v>
      </c>
      <c r="B48" s="393" t="s">
        <v>21</v>
      </c>
      <c r="C48" s="395"/>
      <c r="D48" s="395">
        <v>26600</v>
      </c>
      <c r="E48" s="395">
        <v>28400</v>
      </c>
      <c r="F48" s="396">
        <f t="shared" si="0"/>
        <v>55000</v>
      </c>
    </row>
    <row r="49" spans="1:6" s="401" customFormat="1" ht="25.5">
      <c r="A49" s="407">
        <v>4370</v>
      </c>
      <c r="B49" s="393" t="s">
        <v>242</v>
      </c>
      <c r="C49" s="395"/>
      <c r="D49" s="395">
        <v>1000</v>
      </c>
      <c r="E49" s="395">
        <v>-150</v>
      </c>
      <c r="F49" s="396">
        <f t="shared" si="0"/>
        <v>850</v>
      </c>
    </row>
    <row r="50" spans="1:6" s="401" customFormat="1" ht="15" customHeight="1">
      <c r="A50" s="407">
        <v>4410</v>
      </c>
      <c r="B50" s="393" t="s">
        <v>59</v>
      </c>
      <c r="C50" s="395"/>
      <c r="D50" s="395">
        <v>4100</v>
      </c>
      <c r="E50" s="395">
        <v>-1200</v>
      </c>
      <c r="F50" s="396">
        <f t="shared" si="0"/>
        <v>2900</v>
      </c>
    </row>
    <row r="51" spans="1:6" s="401" customFormat="1" ht="15" customHeight="1">
      <c r="A51" s="407">
        <v>4430</v>
      </c>
      <c r="B51" s="393" t="s">
        <v>63</v>
      </c>
      <c r="C51" s="395"/>
      <c r="D51" s="395">
        <v>500</v>
      </c>
      <c r="E51" s="395"/>
      <c r="F51" s="396">
        <f t="shared" si="0"/>
        <v>500</v>
      </c>
    </row>
    <row r="52" spans="1:6" s="401" customFormat="1" ht="25.5">
      <c r="A52" s="407">
        <v>4700</v>
      </c>
      <c r="B52" s="393" t="s">
        <v>243</v>
      </c>
      <c r="C52" s="395"/>
      <c r="D52" s="395">
        <v>14200</v>
      </c>
      <c r="E52" s="395"/>
      <c r="F52" s="396">
        <f t="shared" si="0"/>
        <v>14200</v>
      </c>
    </row>
    <row r="53" spans="1:6" s="401" customFormat="1" ht="25.5">
      <c r="A53" s="407">
        <v>4740</v>
      </c>
      <c r="B53" s="393" t="s">
        <v>244</v>
      </c>
      <c r="C53" s="395"/>
      <c r="D53" s="395">
        <v>800</v>
      </c>
      <c r="E53" s="395">
        <v>100</v>
      </c>
      <c r="F53" s="396">
        <f t="shared" si="0"/>
        <v>900</v>
      </c>
    </row>
    <row r="54" spans="1:6" s="401" customFormat="1" ht="27.75" customHeight="1" thickBot="1">
      <c r="A54" s="413">
        <v>4750</v>
      </c>
      <c r="B54" s="414" t="s">
        <v>245</v>
      </c>
      <c r="C54" s="395"/>
      <c r="D54" s="417">
        <v>1900</v>
      </c>
      <c r="E54" s="417">
        <v>1300</v>
      </c>
      <c r="F54" s="418">
        <f>SUM(D54:E54)</f>
        <v>3200</v>
      </c>
    </row>
    <row r="55" spans="1:6" s="406" customFormat="1" ht="21" customHeight="1" thickBot="1" thickTop="1">
      <c r="A55" s="381" t="s">
        <v>125</v>
      </c>
      <c r="B55" s="382" t="s">
        <v>126</v>
      </c>
      <c r="C55" s="383" t="e">
        <f>#REF!+C5-C35</f>
        <v>#REF!</v>
      </c>
      <c r="D55" s="384">
        <f>D30-D31</f>
        <v>0</v>
      </c>
      <c r="E55" s="384">
        <f>E30-E31</f>
        <v>15398</v>
      </c>
      <c r="F55" s="385">
        <f>F30-F31</f>
        <v>15398</v>
      </c>
    </row>
    <row r="56" spans="1:6" s="406" customFormat="1" ht="18.75" customHeight="1" hidden="1" thickTop="1">
      <c r="A56" s="387">
        <v>80120</v>
      </c>
      <c r="B56" s="419" t="s">
        <v>70</v>
      </c>
      <c r="C56" s="420"/>
      <c r="D56" s="421">
        <f>D17+D22-D35</f>
        <v>0</v>
      </c>
      <c r="E56" s="421"/>
      <c r="F56" s="422">
        <f>F17+F22-F35</f>
        <v>0</v>
      </c>
    </row>
    <row r="57" spans="1:6" s="406" customFormat="1" ht="39.75" thickBot="1" thickTop="1">
      <c r="A57" s="377">
        <v>80140</v>
      </c>
      <c r="B57" s="378" t="s">
        <v>235</v>
      </c>
      <c r="C57" s="423"/>
      <c r="D57" s="424">
        <f>D18+D26-D39</f>
        <v>0</v>
      </c>
      <c r="E57" s="424">
        <f>E18+E26-E39</f>
        <v>15398</v>
      </c>
      <c r="F57" s="425">
        <f>F18+F26-F39</f>
        <v>15398</v>
      </c>
    </row>
    <row r="58" spans="1:6" s="360" customFormat="1" ht="18.75" customHeight="1" thickBot="1" thickTop="1">
      <c r="A58" s="355">
        <v>854</v>
      </c>
      <c r="B58" s="356" t="s">
        <v>246</v>
      </c>
      <c r="C58" s="357"/>
      <c r="D58" s="358"/>
      <c r="E58" s="426"/>
      <c r="F58" s="427"/>
    </row>
    <row r="59" spans="1:6" s="366" customFormat="1" ht="18.75" customHeight="1" thickTop="1">
      <c r="A59" s="361" t="s">
        <v>116</v>
      </c>
      <c r="B59" s="362" t="s">
        <v>117</v>
      </c>
      <c r="C59" s="363"/>
      <c r="D59" s="364">
        <f>SUM(D60:D60)</f>
        <v>37907</v>
      </c>
      <c r="E59" s="364"/>
      <c r="F59" s="365">
        <f>SUM(F60:F60)</f>
        <v>37907</v>
      </c>
    </row>
    <row r="60" spans="1:6" s="376" customFormat="1" ht="18" customHeight="1" thickBot="1">
      <c r="A60" s="428">
        <v>85410</v>
      </c>
      <c r="B60" s="378" t="s">
        <v>86</v>
      </c>
      <c r="C60" s="379"/>
      <c r="D60" s="379">
        <v>37907</v>
      </c>
      <c r="E60" s="379"/>
      <c r="F60" s="380">
        <f>D60+E60</f>
        <v>37907</v>
      </c>
    </row>
    <row r="61" spans="1:6" s="386" customFormat="1" ht="17.25" customHeight="1" thickBot="1" thickTop="1">
      <c r="A61" s="381" t="s">
        <v>118</v>
      </c>
      <c r="B61" s="382" t="s">
        <v>7</v>
      </c>
      <c r="C61" s="383" t="e">
        <f>SUM(#REF!)</f>
        <v>#REF!</v>
      </c>
      <c r="D61" s="384">
        <f>D62</f>
        <v>482600</v>
      </c>
      <c r="E61" s="384">
        <f>E62</f>
        <v>13000</v>
      </c>
      <c r="F61" s="385">
        <f>F62</f>
        <v>495600</v>
      </c>
    </row>
    <row r="62" spans="1:6" s="376" customFormat="1" ht="15" customHeight="1" thickTop="1">
      <c r="A62" s="428">
        <v>85410</v>
      </c>
      <c r="B62" s="378" t="s">
        <v>86</v>
      </c>
      <c r="C62" s="379"/>
      <c r="D62" s="379">
        <f>D63</f>
        <v>482600</v>
      </c>
      <c r="E62" s="379">
        <f>E63</f>
        <v>13000</v>
      </c>
      <c r="F62" s="380">
        <f>E62+D62</f>
        <v>495600</v>
      </c>
    </row>
    <row r="63" spans="1:6" s="376" customFormat="1" ht="15" customHeight="1" thickBot="1">
      <c r="A63" s="392" t="s">
        <v>27</v>
      </c>
      <c r="B63" s="402" t="s">
        <v>28</v>
      </c>
      <c r="C63" s="379"/>
      <c r="D63" s="395">
        <v>482600</v>
      </c>
      <c r="E63" s="395">
        <v>13000</v>
      </c>
      <c r="F63" s="396">
        <f>E63+D63</f>
        <v>495600</v>
      </c>
    </row>
    <row r="64" spans="1:6" s="386" customFormat="1" ht="18.75" customHeight="1" thickBot="1" thickTop="1">
      <c r="A64" s="404" t="s">
        <v>121</v>
      </c>
      <c r="B64" s="382" t="s">
        <v>363</v>
      </c>
      <c r="C64" s="384"/>
      <c r="D64" s="384">
        <f>D61+D59</f>
        <v>520507</v>
      </c>
      <c r="E64" s="384">
        <f>E61</f>
        <v>13000</v>
      </c>
      <c r="F64" s="385">
        <f>F61+F59</f>
        <v>533507</v>
      </c>
    </row>
    <row r="65" spans="1:6" s="406" customFormat="1" ht="19.5" customHeight="1" thickBot="1" thickTop="1">
      <c r="A65" s="381" t="s">
        <v>123</v>
      </c>
      <c r="B65" s="405" t="s">
        <v>364</v>
      </c>
      <c r="C65" s="383">
        <f>SUM(C67:C67)</f>
        <v>59220</v>
      </c>
      <c r="D65" s="384">
        <f>D66</f>
        <v>520507</v>
      </c>
      <c r="E65" s="384">
        <f>E66</f>
        <v>13000</v>
      </c>
      <c r="F65" s="385">
        <f>F66</f>
        <v>533507</v>
      </c>
    </row>
    <row r="66" spans="1:6" s="376" customFormat="1" ht="15" customHeight="1" thickTop="1">
      <c r="A66" s="428">
        <v>85410</v>
      </c>
      <c r="B66" s="378" t="s">
        <v>86</v>
      </c>
      <c r="C66" s="429"/>
      <c r="D66" s="379">
        <f>SUM(D67:D69)</f>
        <v>520507</v>
      </c>
      <c r="E66" s="379">
        <f>SUM(E67:E69)</f>
        <v>13000</v>
      </c>
      <c r="F66" s="430">
        <f>SUM(F67:F69)</f>
        <v>533507</v>
      </c>
    </row>
    <row r="67" spans="1:6" s="401" customFormat="1" ht="15" customHeight="1">
      <c r="A67" s="407">
        <v>4210</v>
      </c>
      <c r="B67" s="393" t="s">
        <v>30</v>
      </c>
      <c r="C67" s="403">
        <v>59220</v>
      </c>
      <c r="D67" s="395">
        <v>43500</v>
      </c>
      <c r="E67" s="395"/>
      <c r="F67" s="396">
        <f>SUM(D67:E67)</f>
        <v>43500</v>
      </c>
    </row>
    <row r="68" spans="1:6" s="401" customFormat="1" ht="13.5" customHeight="1">
      <c r="A68" s="431">
        <v>4220</v>
      </c>
      <c r="B68" s="393" t="s">
        <v>128</v>
      </c>
      <c r="C68" s="432"/>
      <c r="D68" s="395">
        <v>476907</v>
      </c>
      <c r="E68" s="395">
        <v>13000</v>
      </c>
      <c r="F68" s="396">
        <f>E68+D68</f>
        <v>489907</v>
      </c>
    </row>
    <row r="69" spans="1:6" s="401" customFormat="1" ht="13.5" customHeight="1" thickBot="1">
      <c r="A69" s="433">
        <v>4300</v>
      </c>
      <c r="B69" s="434" t="s">
        <v>21</v>
      </c>
      <c r="C69" s="435"/>
      <c r="D69" s="417">
        <v>100</v>
      </c>
      <c r="E69" s="417"/>
      <c r="F69" s="418">
        <f>E69+D69</f>
        <v>100</v>
      </c>
    </row>
    <row r="70" spans="1:6" s="406" customFormat="1" ht="15.75" customHeight="1" hidden="1" thickBot="1" thickTop="1">
      <c r="A70" s="381" t="s">
        <v>365</v>
      </c>
      <c r="B70" s="382" t="s">
        <v>126</v>
      </c>
      <c r="C70" s="383" t="e">
        <f>#REF!+C19-C65</f>
        <v>#REF!</v>
      </c>
      <c r="D70" s="384">
        <f>SUM(D71:D71)</f>
        <v>0</v>
      </c>
      <c r="E70" s="384">
        <f>SUM(E71:E71)</f>
        <v>0</v>
      </c>
      <c r="F70" s="385">
        <f>SUM(F71:F71)</f>
        <v>0</v>
      </c>
    </row>
    <row r="71" spans="1:6" s="376" customFormat="1" ht="15.75" customHeight="1" hidden="1" thickBot="1" thickTop="1">
      <c r="A71" s="436">
        <v>80120</v>
      </c>
      <c r="B71" s="437" t="s">
        <v>70</v>
      </c>
      <c r="C71" s="438"/>
      <c r="D71" s="438">
        <v>0</v>
      </c>
      <c r="E71" s="438"/>
      <c r="F71" s="439">
        <f>SUM(D71:E71)</f>
        <v>0</v>
      </c>
    </row>
    <row r="72" spans="1:6" s="360" customFormat="1" ht="17.25" customHeight="1" thickTop="1">
      <c r="A72" s="440"/>
      <c r="B72" s="441" t="s">
        <v>366</v>
      </c>
      <c r="C72" s="441"/>
      <c r="D72" s="441"/>
      <c r="E72" s="442"/>
      <c r="F72" s="443"/>
    </row>
    <row r="73" spans="1:6" s="448" customFormat="1" ht="18.75" customHeight="1">
      <c r="A73" s="444"/>
      <c r="B73" s="445" t="s">
        <v>315</v>
      </c>
      <c r="C73" s="445"/>
      <c r="D73" s="446">
        <f>D30+D64</f>
        <v>898702</v>
      </c>
      <c r="E73" s="446">
        <f>E30+E64</f>
        <v>-22290</v>
      </c>
      <c r="F73" s="447">
        <f>F30+F64</f>
        <v>876412</v>
      </c>
    </row>
    <row r="74" spans="1:6" s="448" customFormat="1" ht="15.75" customHeight="1">
      <c r="A74" s="444"/>
      <c r="B74" s="445" t="s">
        <v>367</v>
      </c>
      <c r="C74" s="445"/>
      <c r="D74" s="446">
        <f>D65+D31</f>
        <v>898702</v>
      </c>
      <c r="E74" s="446">
        <f>E65+E31</f>
        <v>-37688</v>
      </c>
      <c r="F74" s="447">
        <f>F65+F31</f>
        <v>861014</v>
      </c>
    </row>
    <row r="75" spans="1:6" s="448" customFormat="1" ht="17.25" customHeight="1" thickBot="1">
      <c r="A75" s="449"/>
      <c r="B75" s="450" t="s">
        <v>368</v>
      </c>
      <c r="C75" s="450"/>
      <c r="D75" s="451">
        <f>D70+D57</f>
        <v>0</v>
      </c>
      <c r="E75" s="451">
        <f>E70+E57</f>
        <v>15398</v>
      </c>
      <c r="F75" s="452">
        <f>F70+F57</f>
        <v>15398</v>
      </c>
    </row>
    <row r="76" spans="1:6" ht="13.5" thickTop="1">
      <c r="A76" s="338"/>
      <c r="B76" s="338"/>
      <c r="C76" s="338"/>
      <c r="D76" s="338"/>
      <c r="E76" s="338"/>
      <c r="F76" s="338"/>
    </row>
    <row r="77" spans="1:6" ht="12.75">
      <c r="A77" s="338"/>
      <c r="B77" s="338"/>
      <c r="C77" s="338"/>
      <c r="D77" s="338"/>
      <c r="E77" s="338"/>
      <c r="F77" s="338"/>
    </row>
    <row r="78" spans="1:6" ht="12.75">
      <c r="A78" s="338"/>
      <c r="B78" s="338"/>
      <c r="C78" s="338"/>
      <c r="D78" s="338"/>
      <c r="E78" s="338"/>
      <c r="F78" s="338"/>
    </row>
    <row r="79" spans="1:6" ht="12.75">
      <c r="A79" s="338"/>
      <c r="B79" s="338"/>
      <c r="C79" s="338"/>
      <c r="D79" s="338"/>
      <c r="E79" s="338"/>
      <c r="F79" s="338"/>
    </row>
    <row r="80" spans="1:6" ht="12.75">
      <c r="A80" s="338"/>
      <c r="B80" s="338"/>
      <c r="C80" s="338"/>
      <c r="D80" s="338"/>
      <c r="E80" s="338"/>
      <c r="F80" s="338"/>
    </row>
    <row r="81" spans="1:6" ht="12.75">
      <c r="A81" s="338"/>
      <c r="B81" s="338"/>
      <c r="C81" s="338"/>
      <c r="D81" s="338"/>
      <c r="E81" s="338"/>
      <c r="F81" s="338"/>
    </row>
    <row r="82" spans="1:6" ht="12.75">
      <c r="A82" s="338"/>
      <c r="B82" s="338"/>
      <c r="C82" s="338"/>
      <c r="D82" s="338"/>
      <c r="E82" s="338"/>
      <c r="F82" s="338"/>
    </row>
    <row r="83" spans="1:6" ht="12.75">
      <c r="A83" s="338"/>
      <c r="B83" s="338"/>
      <c r="C83" s="338"/>
      <c r="D83" s="338"/>
      <c r="E83" s="338"/>
      <c r="F83" s="338"/>
    </row>
    <row r="84" spans="1:6" ht="12.75">
      <c r="A84" s="338"/>
      <c r="B84" s="338"/>
      <c r="C84" s="338"/>
      <c r="D84" s="338"/>
      <c r="E84" s="338"/>
      <c r="F84" s="338"/>
    </row>
  </sheetData>
  <mergeCells count="2">
    <mergeCell ref="A7:F7"/>
    <mergeCell ref="A8:F8"/>
  </mergeCells>
  <printOptions horizontalCentered="1"/>
  <pageMargins left="0" right="0" top="0.984251968503937" bottom="0.984251968503937" header="0.5118110236220472" footer="0.5118110236220472"/>
  <pageSetup firstPageNumber="15" useFirstPageNumber="1" horizontalDpi="300" verticalDpi="300" orientation="portrait" paperSize="9" r:id="rId1"/>
  <headerFooter alignWithMargins="0">
    <oddHeader>&amp;C &amp;"Times New Roman,Normalny"&amp;P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1">
      <selection activeCell="H6" sqref="H6"/>
    </sheetView>
  </sheetViews>
  <sheetFormatPr defaultColWidth="9.00390625" defaultRowHeight="12.75"/>
  <cols>
    <col min="1" max="1" width="9.125" style="264" customWidth="1"/>
    <col min="2" max="2" width="37.125" style="264" customWidth="1"/>
    <col min="3" max="3" width="14.75390625" style="264" hidden="1" customWidth="1"/>
    <col min="4" max="4" width="11.75390625" style="264" customWidth="1"/>
    <col min="5" max="5" width="12.625" style="264" customWidth="1"/>
    <col min="6" max="6" width="13.00390625" style="264" customWidth="1"/>
    <col min="7" max="16384" width="9.125" style="264" customWidth="1"/>
  </cols>
  <sheetData>
    <row r="1" spans="2:5" ht="12.75">
      <c r="B1" s="7"/>
      <c r="E1" s="265" t="s">
        <v>355</v>
      </c>
    </row>
    <row r="2" spans="2:5" ht="12.75">
      <c r="B2" s="1"/>
      <c r="E2" s="6" t="s">
        <v>370</v>
      </c>
    </row>
    <row r="3" spans="2:5" ht="12.75">
      <c r="B3" s="1"/>
      <c r="E3" s="7" t="s">
        <v>1</v>
      </c>
    </row>
    <row r="4" spans="2:5" ht="12.75">
      <c r="B4" s="1"/>
      <c r="E4" s="7" t="s">
        <v>148</v>
      </c>
    </row>
    <row r="5" ht="15.75" customHeight="1"/>
    <row r="6" spans="1:6" s="266" customFormat="1" ht="20.25" customHeight="1">
      <c r="A6" s="1009" t="s">
        <v>316</v>
      </c>
      <c r="B6" s="1010"/>
      <c r="C6" s="1010"/>
      <c r="D6" s="1010"/>
      <c r="E6" s="1010"/>
      <c r="F6" s="1010"/>
    </row>
    <row r="7" spans="1:6" s="266" customFormat="1" ht="20.25" customHeight="1">
      <c r="A7" s="1009" t="s">
        <v>317</v>
      </c>
      <c r="B7" s="1010"/>
      <c r="C7" s="1010"/>
      <c r="D7" s="1010"/>
      <c r="E7" s="1010"/>
      <c r="F7" s="1010"/>
    </row>
    <row r="8" spans="1:6" s="266" customFormat="1" ht="18" customHeight="1">
      <c r="A8" s="1011" t="s">
        <v>356</v>
      </c>
      <c r="B8" s="1010"/>
      <c r="C8" s="1010"/>
      <c r="D8" s="1010"/>
      <c r="E8" s="1010"/>
      <c r="F8" s="1010"/>
    </row>
    <row r="9" spans="1:6" ht="22.5" customHeight="1" thickBot="1">
      <c r="A9" s="11"/>
      <c r="B9" s="267"/>
      <c r="C9" s="267"/>
      <c r="D9" s="268"/>
      <c r="E9" s="268"/>
      <c r="F9" s="14" t="s">
        <v>3</v>
      </c>
    </row>
    <row r="10" spans="1:6" s="272" customFormat="1" ht="50.25" customHeight="1">
      <c r="A10" s="269" t="s">
        <v>318</v>
      </c>
      <c r="B10" s="115" t="s">
        <v>97</v>
      </c>
      <c r="C10" s="116" t="s">
        <v>319</v>
      </c>
      <c r="D10" s="270" t="s">
        <v>320</v>
      </c>
      <c r="E10" s="116" t="s">
        <v>114</v>
      </c>
      <c r="F10" s="271" t="s">
        <v>321</v>
      </c>
    </row>
    <row r="11" spans="1:6" s="3" customFormat="1" ht="10.5" customHeight="1">
      <c r="A11" s="273">
        <v>1</v>
      </c>
      <c r="B11" s="274">
        <v>2</v>
      </c>
      <c r="C11" s="275">
        <v>3</v>
      </c>
      <c r="D11" s="276">
        <v>3</v>
      </c>
      <c r="E11" s="277">
        <v>4</v>
      </c>
      <c r="F11" s="278">
        <v>5</v>
      </c>
    </row>
    <row r="12" spans="1:6" s="3" customFormat="1" ht="24.75" customHeight="1" thickBot="1">
      <c r="A12" s="279" t="s">
        <v>116</v>
      </c>
      <c r="B12" s="280" t="s">
        <v>322</v>
      </c>
      <c r="C12" s="281">
        <v>0</v>
      </c>
      <c r="D12" s="282">
        <v>0</v>
      </c>
      <c r="E12" s="283">
        <v>0</v>
      </c>
      <c r="F12" s="284">
        <v>0</v>
      </c>
    </row>
    <row r="13" spans="1:6" s="291" customFormat="1" ht="19.5" customHeight="1" thickBot="1" thickTop="1">
      <c r="A13" s="285" t="s">
        <v>118</v>
      </c>
      <c r="B13" s="286" t="s">
        <v>7</v>
      </c>
      <c r="C13" s="287">
        <f aca="true" t="shared" si="0" ref="C13:F19">C14</f>
        <v>1500</v>
      </c>
      <c r="D13" s="288">
        <f t="shared" si="0"/>
        <v>6950</v>
      </c>
      <c r="E13" s="289">
        <f t="shared" si="0"/>
        <v>2125</v>
      </c>
      <c r="F13" s="290">
        <f t="shared" si="0"/>
        <v>9075</v>
      </c>
    </row>
    <row r="14" spans="1:6" ht="18" customHeight="1" thickBot="1" thickTop="1">
      <c r="A14" s="292">
        <v>852</v>
      </c>
      <c r="B14" s="293" t="s">
        <v>150</v>
      </c>
      <c r="C14" s="294">
        <f t="shared" si="0"/>
        <v>1500</v>
      </c>
      <c r="D14" s="295">
        <f>D15+D19+D17</f>
        <v>6950</v>
      </c>
      <c r="E14" s="295">
        <f>E15+E19+E17</f>
        <v>2125</v>
      </c>
      <c r="F14" s="296">
        <f>F15+F19+F17</f>
        <v>9075</v>
      </c>
    </row>
    <row r="15" spans="1:6" ht="19.5" customHeight="1" thickTop="1">
      <c r="A15" s="297">
        <v>85203</v>
      </c>
      <c r="B15" s="298" t="s">
        <v>323</v>
      </c>
      <c r="C15" s="299">
        <f t="shared" si="0"/>
        <v>1500</v>
      </c>
      <c r="D15" s="300">
        <f t="shared" si="0"/>
        <v>5000</v>
      </c>
      <c r="E15" s="301"/>
      <c r="F15" s="302">
        <f t="shared" si="0"/>
        <v>5000</v>
      </c>
    </row>
    <row r="16" spans="1:6" s="309" customFormat="1" ht="25.5">
      <c r="A16" s="303" t="s">
        <v>119</v>
      </c>
      <c r="B16" s="304" t="s">
        <v>120</v>
      </c>
      <c r="C16" s="305">
        <v>1500</v>
      </c>
      <c r="D16" s="306">
        <v>5000</v>
      </c>
      <c r="E16" s="307"/>
      <c r="F16" s="308">
        <v>5000</v>
      </c>
    </row>
    <row r="17" spans="1:6" ht="20.25" customHeight="1">
      <c r="A17" s="310">
        <v>85219</v>
      </c>
      <c r="B17" s="311" t="s">
        <v>324</v>
      </c>
      <c r="C17" s="312">
        <f t="shared" si="0"/>
        <v>0</v>
      </c>
      <c r="D17" s="313">
        <f t="shared" si="0"/>
        <v>0</v>
      </c>
      <c r="E17" s="314">
        <f t="shared" si="0"/>
        <v>2125</v>
      </c>
      <c r="F17" s="315">
        <f t="shared" si="0"/>
        <v>2125</v>
      </c>
    </row>
    <row r="18" spans="1:6" s="309" customFormat="1" ht="18.75" customHeight="1">
      <c r="A18" s="316" t="s">
        <v>22</v>
      </c>
      <c r="B18" s="317" t="s">
        <v>23</v>
      </c>
      <c r="C18" s="305"/>
      <c r="D18" s="306">
        <v>0</v>
      </c>
      <c r="E18" s="307">
        <v>2125</v>
      </c>
      <c r="F18" s="308">
        <f>SUM(D18:E18)</f>
        <v>2125</v>
      </c>
    </row>
    <row r="19" spans="1:6" ht="46.5" customHeight="1">
      <c r="A19" s="310">
        <v>85220</v>
      </c>
      <c r="B19" s="311" t="s">
        <v>325</v>
      </c>
      <c r="C19" s="312">
        <f t="shared" si="0"/>
        <v>0</v>
      </c>
      <c r="D19" s="313">
        <f t="shared" si="0"/>
        <v>1950</v>
      </c>
      <c r="E19" s="314"/>
      <c r="F19" s="315">
        <f t="shared" si="0"/>
        <v>1950</v>
      </c>
    </row>
    <row r="20" spans="1:6" s="309" customFormat="1" ht="18.75" customHeight="1" thickBot="1">
      <c r="A20" s="316" t="s">
        <v>22</v>
      </c>
      <c r="B20" s="317" t="s">
        <v>23</v>
      </c>
      <c r="C20" s="305"/>
      <c r="D20" s="318">
        <v>1950</v>
      </c>
      <c r="E20" s="319"/>
      <c r="F20" s="320">
        <f>SUM(D20:E20)</f>
        <v>1950</v>
      </c>
    </row>
    <row r="21" spans="1:6" s="291" customFormat="1" ht="23.25" customHeight="1" thickBot="1" thickTop="1">
      <c r="A21" s="321" t="s">
        <v>121</v>
      </c>
      <c r="B21" s="286" t="s">
        <v>326</v>
      </c>
      <c r="C21" s="287">
        <f aca="true" t="shared" si="1" ref="C21:F23">C22</f>
        <v>452</v>
      </c>
      <c r="D21" s="288">
        <f t="shared" si="1"/>
        <v>6950</v>
      </c>
      <c r="E21" s="289">
        <f t="shared" si="1"/>
        <v>2125</v>
      </c>
      <c r="F21" s="290">
        <f t="shared" si="1"/>
        <v>9075</v>
      </c>
    </row>
    <row r="22" spans="1:6" ht="19.5" customHeight="1" thickBot="1" thickTop="1">
      <c r="A22" s="292">
        <v>852</v>
      </c>
      <c r="B22" s="293" t="s">
        <v>150</v>
      </c>
      <c r="C22" s="294">
        <f t="shared" si="1"/>
        <v>452</v>
      </c>
      <c r="D22" s="295">
        <f>D23+D27+D25</f>
        <v>6950</v>
      </c>
      <c r="E22" s="295">
        <f>E23+E27+E25</f>
        <v>2125</v>
      </c>
      <c r="F22" s="296">
        <f>F23+F27+F25</f>
        <v>9075</v>
      </c>
    </row>
    <row r="23" spans="1:6" ht="19.5" customHeight="1" thickTop="1">
      <c r="A23" s="297">
        <v>85203</v>
      </c>
      <c r="B23" s="298" t="s">
        <v>323</v>
      </c>
      <c r="C23" s="322">
        <f t="shared" si="1"/>
        <v>452</v>
      </c>
      <c r="D23" s="300">
        <f t="shared" si="1"/>
        <v>5000</v>
      </c>
      <c r="E23" s="301">
        <f>E24+E27</f>
        <v>0</v>
      </c>
      <c r="F23" s="302">
        <f>F24</f>
        <v>5000</v>
      </c>
    </row>
    <row r="24" spans="1:6" s="309" customFormat="1" ht="18.75" customHeight="1">
      <c r="A24" s="323" t="s">
        <v>20</v>
      </c>
      <c r="B24" s="324" t="s">
        <v>21</v>
      </c>
      <c r="C24" s="325">
        <v>452</v>
      </c>
      <c r="D24" s="306">
        <v>5000</v>
      </c>
      <c r="E24" s="307"/>
      <c r="F24" s="308">
        <v>5000</v>
      </c>
    </row>
    <row r="25" spans="1:6" ht="20.25" customHeight="1">
      <c r="A25" s="310">
        <v>85219</v>
      </c>
      <c r="B25" s="311" t="s">
        <v>324</v>
      </c>
      <c r="C25" s="312">
        <f>C26</f>
        <v>0</v>
      </c>
      <c r="D25" s="313">
        <f>D26</f>
        <v>0</v>
      </c>
      <c r="E25" s="314">
        <f>E26</f>
        <v>2125</v>
      </c>
      <c r="F25" s="315">
        <f>F26</f>
        <v>2125</v>
      </c>
    </row>
    <row r="26" spans="1:6" s="309" customFormat="1" ht="22.5" customHeight="1">
      <c r="A26" s="326">
        <v>4270</v>
      </c>
      <c r="B26" s="257" t="s">
        <v>15</v>
      </c>
      <c r="C26" s="325"/>
      <c r="D26" s="306">
        <v>0</v>
      </c>
      <c r="E26" s="307">
        <v>2125</v>
      </c>
      <c r="F26" s="308">
        <f>SUM(D26:E26)</f>
        <v>2125</v>
      </c>
    </row>
    <row r="27" spans="1:6" s="309" customFormat="1" ht="47.25" customHeight="1">
      <c r="A27" s="310">
        <v>85220</v>
      </c>
      <c r="B27" s="327" t="s">
        <v>325</v>
      </c>
      <c r="C27" s="312">
        <f>C28</f>
        <v>0</v>
      </c>
      <c r="D27" s="313">
        <f>D28</f>
        <v>1950</v>
      </c>
      <c r="E27" s="314"/>
      <c r="F27" s="315">
        <f>F28</f>
        <v>1950</v>
      </c>
    </row>
    <row r="28" spans="1:6" s="309" customFormat="1" ht="20.25" customHeight="1" thickBot="1">
      <c r="A28" s="326">
        <v>4270</v>
      </c>
      <c r="B28" s="328" t="s">
        <v>15</v>
      </c>
      <c r="C28" s="329"/>
      <c r="D28" s="330">
        <v>1950</v>
      </c>
      <c r="E28" s="319"/>
      <c r="F28" s="320">
        <f>SUM(D28:E28)</f>
        <v>1950</v>
      </c>
    </row>
    <row r="29" spans="1:6" s="336" customFormat="1" ht="23.25" customHeight="1" thickBot="1" thickTop="1">
      <c r="A29" s="331" t="s">
        <v>123</v>
      </c>
      <c r="B29" s="332" t="s">
        <v>327</v>
      </c>
      <c r="C29" s="333">
        <f>C12+C13-C21</f>
        <v>1048</v>
      </c>
      <c r="D29" s="334">
        <f>D12+D13-D21</f>
        <v>0</v>
      </c>
      <c r="E29" s="333">
        <f>E12+E13-E21</f>
        <v>0</v>
      </c>
      <c r="F29" s="335">
        <f>F12+F13-F21</f>
        <v>0</v>
      </c>
    </row>
    <row r="30" ht="13.5" thickTop="1"/>
  </sheetData>
  <mergeCells count="3">
    <mergeCell ref="A6:F6"/>
    <mergeCell ref="A7:F7"/>
    <mergeCell ref="A8:F8"/>
  </mergeCells>
  <printOptions horizontalCentered="1"/>
  <pageMargins left="0" right="0" top="0.984251968503937" bottom="0.984251968503937" header="0.5118110236220472" footer="0.5118110236220472"/>
  <pageSetup firstPageNumber="17" useFirstPageNumber="1" horizontalDpi="300" verticalDpi="300" orientation="portrait" paperSize="9" r:id="rId1"/>
  <headerFooter alignWithMargins="0">
    <oddHeader>&amp;C&amp;"Times New Roman,Normalny"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26">
      <selection activeCell="N62" sqref="N62"/>
    </sheetView>
  </sheetViews>
  <sheetFormatPr defaultColWidth="9.00390625" defaultRowHeight="12.75"/>
  <cols>
    <col min="1" max="1" width="5.875" style="99" customWidth="1"/>
    <col min="2" max="2" width="7.00390625" style="100" customWidth="1"/>
    <col min="3" max="3" width="48.75390625" style="101" customWidth="1"/>
    <col min="4" max="4" width="0.74609375" style="102" hidden="1" customWidth="1"/>
    <col min="5" max="5" width="9.75390625" style="103" hidden="1" customWidth="1"/>
    <col min="6" max="6" width="9.25390625" style="101" hidden="1" customWidth="1"/>
    <col min="7" max="7" width="9.75390625" style="101" hidden="1" customWidth="1"/>
    <col min="8" max="10" width="10.375" style="101" customWidth="1"/>
    <col min="11" max="16384" width="9.125" style="101" customWidth="1"/>
  </cols>
  <sheetData>
    <row r="1" ht="12.75">
      <c r="H1" s="5" t="s">
        <v>312</v>
      </c>
    </row>
    <row r="2" ht="12.75">
      <c r="H2" s="6" t="s">
        <v>370</v>
      </c>
    </row>
    <row r="3" ht="12.75">
      <c r="H3" s="7" t="s">
        <v>1</v>
      </c>
    </row>
    <row r="4" ht="12.75">
      <c r="H4" s="7" t="s">
        <v>148</v>
      </c>
    </row>
    <row r="5" ht="17.25" customHeight="1">
      <c r="H5" s="7"/>
    </row>
    <row r="6" spans="1:5" s="107" customFormat="1" ht="17.25" customHeight="1">
      <c r="A6" s="104"/>
      <c r="B6" s="105"/>
      <c r="C6" s="106" t="s">
        <v>247</v>
      </c>
      <c r="E6" s="108"/>
    </row>
    <row r="7" spans="1:5" s="107" customFormat="1" ht="17.25">
      <c r="A7" s="104"/>
      <c r="B7" s="105"/>
      <c r="C7" s="106" t="s">
        <v>248</v>
      </c>
      <c r="E7" s="108"/>
    </row>
    <row r="8" spans="1:5" s="107" customFormat="1" ht="18" customHeight="1">
      <c r="A8" s="104"/>
      <c r="B8" s="105"/>
      <c r="C8" s="106" t="s">
        <v>249</v>
      </c>
      <c r="D8" s="109"/>
      <c r="E8" s="108"/>
    </row>
    <row r="9" spans="1:5" s="107" customFormat="1" ht="15.75" customHeight="1">
      <c r="A9" s="104"/>
      <c r="B9" s="105"/>
      <c r="C9" s="106" t="s">
        <v>250</v>
      </c>
      <c r="D9" s="109"/>
      <c r="E9" s="108"/>
    </row>
    <row r="10" spans="1:10" ht="12.75" customHeight="1" thickBot="1">
      <c r="A10" s="99" t="s">
        <v>251</v>
      </c>
      <c r="C10" s="110"/>
      <c r="E10" s="111"/>
      <c r="G10" s="111" t="s">
        <v>3</v>
      </c>
      <c r="H10" s="111"/>
      <c r="I10" s="111"/>
      <c r="J10" s="111" t="s">
        <v>3</v>
      </c>
    </row>
    <row r="11" ht="8.25" customHeight="1" hidden="1" thickBot="1">
      <c r="B11" s="112"/>
    </row>
    <row r="12" spans="1:10" s="122" customFormat="1" ht="45" customHeight="1">
      <c r="A12" s="113" t="s">
        <v>137</v>
      </c>
      <c r="B12" s="114" t="s">
        <v>111</v>
      </c>
      <c r="C12" s="115" t="s">
        <v>97</v>
      </c>
      <c r="D12" s="116" t="s">
        <v>252</v>
      </c>
      <c r="E12" s="117" t="s">
        <v>253</v>
      </c>
      <c r="F12" s="118" t="s">
        <v>114</v>
      </c>
      <c r="G12" s="119" t="s">
        <v>254</v>
      </c>
      <c r="H12" s="120" t="s">
        <v>142</v>
      </c>
      <c r="I12" s="120" t="s">
        <v>114</v>
      </c>
      <c r="J12" s="121" t="s">
        <v>115</v>
      </c>
    </row>
    <row r="13" spans="1:10" s="131" customFormat="1" ht="12.75" customHeight="1" thickBot="1">
      <c r="A13" s="123">
        <v>1</v>
      </c>
      <c r="B13" s="124">
        <v>2</v>
      </c>
      <c r="C13" s="125">
        <v>3</v>
      </c>
      <c r="D13" s="126">
        <v>3</v>
      </c>
      <c r="E13" s="127">
        <v>4</v>
      </c>
      <c r="F13" s="128">
        <v>5</v>
      </c>
      <c r="G13" s="129">
        <v>6</v>
      </c>
      <c r="H13" s="128">
        <v>4</v>
      </c>
      <c r="I13" s="128">
        <v>5</v>
      </c>
      <c r="J13" s="130">
        <v>6</v>
      </c>
    </row>
    <row r="14" spans="1:10" s="141" customFormat="1" ht="27.75" customHeight="1" thickBot="1" thickTop="1">
      <c r="A14" s="132" t="s">
        <v>116</v>
      </c>
      <c r="B14" s="133"/>
      <c r="C14" s="134" t="s">
        <v>255</v>
      </c>
      <c r="D14" s="135"/>
      <c r="E14" s="136">
        <v>345000</v>
      </c>
      <c r="F14" s="137">
        <v>1909858</v>
      </c>
      <c r="G14" s="138">
        <f>E14+F14</f>
        <v>2254858</v>
      </c>
      <c r="H14" s="139">
        <f>G14</f>
        <v>2254858</v>
      </c>
      <c r="I14" s="139"/>
      <c r="J14" s="140">
        <f>H14+I14</f>
        <v>2254858</v>
      </c>
    </row>
    <row r="15" spans="1:10" s="148" customFormat="1" ht="24.75" customHeight="1" thickBot="1" thickTop="1">
      <c r="A15" s="132" t="s">
        <v>118</v>
      </c>
      <c r="B15" s="142" t="s">
        <v>256</v>
      </c>
      <c r="C15" s="143" t="s">
        <v>257</v>
      </c>
      <c r="D15" s="144">
        <f>SUM(D16:D17)</f>
        <v>629047</v>
      </c>
      <c r="E15" s="145">
        <f aca="true" t="shared" si="0" ref="E15:J15">SUM(E16:E18)</f>
        <v>1655000</v>
      </c>
      <c r="F15" s="137">
        <f t="shared" si="0"/>
        <v>-409858</v>
      </c>
      <c r="G15" s="146">
        <f t="shared" si="0"/>
        <v>1245142</v>
      </c>
      <c r="H15" s="137">
        <f t="shared" si="0"/>
        <v>415142</v>
      </c>
      <c r="I15" s="137">
        <f t="shared" si="0"/>
        <v>0</v>
      </c>
      <c r="J15" s="147">
        <f t="shared" si="0"/>
        <v>415142</v>
      </c>
    </row>
    <row r="16" spans="1:10" s="157" customFormat="1" ht="29.25" customHeight="1" thickTop="1">
      <c r="A16" s="149"/>
      <c r="B16" s="150" t="s">
        <v>258</v>
      </c>
      <c r="C16" s="151" t="s">
        <v>259</v>
      </c>
      <c r="D16" s="152">
        <v>594047</v>
      </c>
      <c r="E16" s="153">
        <v>4000</v>
      </c>
      <c r="F16" s="154"/>
      <c r="G16" s="155">
        <f>E16+F16</f>
        <v>4000</v>
      </c>
      <c r="H16" s="154">
        <f>F16+G16</f>
        <v>4000</v>
      </c>
      <c r="I16" s="154"/>
      <c r="J16" s="156">
        <f>H16+I16</f>
        <v>4000</v>
      </c>
    </row>
    <row r="17" spans="1:10" s="157" customFormat="1" ht="17.25" customHeight="1">
      <c r="A17" s="149"/>
      <c r="B17" s="150" t="s">
        <v>83</v>
      </c>
      <c r="C17" s="158" t="s">
        <v>84</v>
      </c>
      <c r="D17" s="152">
        <v>35000</v>
      </c>
      <c r="E17" s="153">
        <v>1621000</v>
      </c>
      <c r="F17" s="159">
        <v>-429858</v>
      </c>
      <c r="G17" s="160">
        <f>E17+F17</f>
        <v>1191142</v>
      </c>
      <c r="H17" s="159">
        <v>361142</v>
      </c>
      <c r="I17" s="159"/>
      <c r="J17" s="161">
        <f>H17+I17</f>
        <v>361142</v>
      </c>
    </row>
    <row r="18" spans="1:10" s="157" customFormat="1" ht="17.25" customHeight="1" thickBot="1">
      <c r="A18" s="149"/>
      <c r="B18" s="162" t="s">
        <v>36</v>
      </c>
      <c r="C18" s="163" t="s">
        <v>37</v>
      </c>
      <c r="D18" s="164"/>
      <c r="E18" s="165">
        <v>30000</v>
      </c>
      <c r="F18" s="154">
        <v>20000</v>
      </c>
      <c r="G18" s="155">
        <f>E18+F18</f>
        <v>50000</v>
      </c>
      <c r="H18" s="154">
        <f>G18</f>
        <v>50000</v>
      </c>
      <c r="I18" s="154"/>
      <c r="J18" s="156">
        <f>H18+I18</f>
        <v>50000</v>
      </c>
    </row>
    <row r="19" spans="1:10" s="148" customFormat="1" ht="23.25" customHeight="1" thickBot="1" thickTop="1">
      <c r="A19" s="166" t="s">
        <v>121</v>
      </c>
      <c r="B19" s="167"/>
      <c r="C19" s="134" t="s">
        <v>122</v>
      </c>
      <c r="D19" s="136"/>
      <c r="E19" s="145">
        <f aca="true" t="shared" si="1" ref="E19:J19">E14+E15</f>
        <v>2000000</v>
      </c>
      <c r="F19" s="145">
        <f t="shared" si="1"/>
        <v>1500000</v>
      </c>
      <c r="G19" s="145">
        <f t="shared" si="1"/>
        <v>3500000</v>
      </c>
      <c r="H19" s="144">
        <f t="shared" si="1"/>
        <v>2670000</v>
      </c>
      <c r="I19" s="144">
        <f t="shared" si="1"/>
        <v>0</v>
      </c>
      <c r="J19" s="168">
        <f t="shared" si="1"/>
        <v>2670000</v>
      </c>
    </row>
    <row r="20" spans="1:10" s="148" customFormat="1" ht="25.5" customHeight="1" thickBot="1" thickTop="1">
      <c r="A20" s="169" t="s">
        <v>123</v>
      </c>
      <c r="B20" s="142" t="s">
        <v>256</v>
      </c>
      <c r="C20" s="143" t="s">
        <v>124</v>
      </c>
      <c r="D20" s="144" t="e">
        <f>D21+D31+#REF!+D45</f>
        <v>#REF!</v>
      </c>
      <c r="E20" s="145">
        <f aca="true" t="shared" si="2" ref="E20:J20">E21+E31+E45+E63</f>
        <v>2000000</v>
      </c>
      <c r="F20" s="145">
        <f t="shared" si="2"/>
        <v>310000</v>
      </c>
      <c r="G20" s="145">
        <f t="shared" si="2"/>
        <v>2310000</v>
      </c>
      <c r="H20" s="144">
        <f t="shared" si="2"/>
        <v>2670000</v>
      </c>
      <c r="I20" s="144">
        <f t="shared" si="2"/>
        <v>-173300</v>
      </c>
      <c r="J20" s="168">
        <f t="shared" si="2"/>
        <v>2496700</v>
      </c>
    </row>
    <row r="21" spans="1:10" s="178" customFormat="1" ht="21.75" customHeight="1" thickTop="1">
      <c r="A21" s="170" t="s">
        <v>260</v>
      </c>
      <c r="B21" s="171"/>
      <c r="C21" s="172" t="s">
        <v>261</v>
      </c>
      <c r="D21" s="173">
        <f>SUM(D25:D29)</f>
        <v>113000</v>
      </c>
      <c r="E21" s="174">
        <f aca="true" t="shared" si="3" ref="E21:J21">E22+E26+E29+E30</f>
        <v>184000</v>
      </c>
      <c r="F21" s="174">
        <f t="shared" si="3"/>
        <v>27000</v>
      </c>
      <c r="G21" s="175">
        <f t="shared" si="3"/>
        <v>211000</v>
      </c>
      <c r="H21" s="176">
        <f t="shared" si="3"/>
        <v>411000</v>
      </c>
      <c r="I21" s="176">
        <f t="shared" si="3"/>
        <v>-50000</v>
      </c>
      <c r="J21" s="177">
        <f t="shared" si="3"/>
        <v>361000</v>
      </c>
    </row>
    <row r="22" spans="1:10" s="178" customFormat="1" ht="36.75" customHeight="1">
      <c r="A22" s="179"/>
      <c r="B22" s="180">
        <v>2450</v>
      </c>
      <c r="C22" s="151" t="s">
        <v>262</v>
      </c>
      <c r="D22" s="181"/>
      <c r="E22" s="152">
        <v>70000</v>
      </c>
      <c r="F22" s="159">
        <v>20000</v>
      </c>
      <c r="G22" s="182">
        <f aca="true" t="shared" si="4" ref="G22:G30">E22+F22</f>
        <v>90000</v>
      </c>
      <c r="H22" s="183">
        <f>G22</f>
        <v>90000</v>
      </c>
      <c r="I22" s="183"/>
      <c r="J22" s="184">
        <f aca="true" t="shared" si="5" ref="J22:J30">H22+I22</f>
        <v>90000</v>
      </c>
    </row>
    <row r="23" spans="1:10" s="178" customFormat="1" ht="13.5" customHeight="1" hidden="1" thickBot="1">
      <c r="A23" s="179"/>
      <c r="B23" s="185"/>
      <c r="C23" s="186" t="s">
        <v>101</v>
      </c>
      <c r="D23" s="173"/>
      <c r="E23" s="164"/>
      <c r="F23" s="176"/>
      <c r="G23" s="182">
        <f t="shared" si="4"/>
        <v>0</v>
      </c>
      <c r="H23" s="183">
        <f aca="true" t="shared" si="6" ref="H23:H30">G23</f>
        <v>0</v>
      </c>
      <c r="I23" s="183">
        <f>G23+H23</f>
        <v>0</v>
      </c>
      <c r="J23" s="184">
        <f t="shared" si="5"/>
        <v>0</v>
      </c>
    </row>
    <row r="24" spans="1:10" s="178" customFormat="1" ht="37.5" customHeight="1" hidden="1" thickBot="1" thickTop="1">
      <c r="A24" s="179"/>
      <c r="B24" s="185"/>
      <c r="C24" s="187" t="s">
        <v>263</v>
      </c>
      <c r="D24" s="173"/>
      <c r="E24" s="188">
        <v>15000</v>
      </c>
      <c r="F24" s="176"/>
      <c r="G24" s="182">
        <f t="shared" si="4"/>
        <v>15000</v>
      </c>
      <c r="H24" s="183">
        <f t="shared" si="6"/>
        <v>15000</v>
      </c>
      <c r="I24" s="183">
        <f>G24+H24</f>
        <v>30000</v>
      </c>
      <c r="J24" s="184">
        <f t="shared" si="5"/>
        <v>45000</v>
      </c>
    </row>
    <row r="25" spans="1:10" s="178" customFormat="1" ht="36" hidden="1">
      <c r="A25" s="179"/>
      <c r="B25" s="185"/>
      <c r="C25" s="189" t="s">
        <v>264</v>
      </c>
      <c r="D25" s="190">
        <v>50000</v>
      </c>
      <c r="E25" s="188">
        <v>15000</v>
      </c>
      <c r="F25" s="176"/>
      <c r="G25" s="182">
        <f t="shared" si="4"/>
        <v>15000</v>
      </c>
      <c r="H25" s="183">
        <f t="shared" si="6"/>
        <v>15000</v>
      </c>
      <c r="I25" s="183">
        <f>G25+H25</f>
        <v>30000</v>
      </c>
      <c r="J25" s="184">
        <f t="shared" si="5"/>
        <v>45000</v>
      </c>
    </row>
    <row r="26" spans="1:10" s="157" customFormat="1" ht="16.5" customHeight="1">
      <c r="A26" s="191"/>
      <c r="B26" s="192" t="s">
        <v>40</v>
      </c>
      <c r="C26" s="193" t="s">
        <v>30</v>
      </c>
      <c r="D26" s="194">
        <v>37600</v>
      </c>
      <c r="E26" s="195">
        <v>68000</v>
      </c>
      <c r="F26" s="154">
        <v>6000</v>
      </c>
      <c r="G26" s="182">
        <f t="shared" si="4"/>
        <v>74000</v>
      </c>
      <c r="H26" s="183">
        <v>174000</v>
      </c>
      <c r="I26" s="183">
        <v>-50700</v>
      </c>
      <c r="J26" s="184">
        <f t="shared" si="5"/>
        <v>123300</v>
      </c>
    </row>
    <row r="27" spans="1:10" s="157" customFormat="1" ht="24.75" customHeight="1" hidden="1" thickBot="1" thickTop="1">
      <c r="A27" s="191"/>
      <c r="B27" s="196"/>
      <c r="C27" s="197" t="s">
        <v>265</v>
      </c>
      <c r="D27" s="198"/>
      <c r="E27" s="199">
        <v>8000</v>
      </c>
      <c r="F27" s="154"/>
      <c r="G27" s="182">
        <f t="shared" si="4"/>
        <v>8000</v>
      </c>
      <c r="H27" s="183">
        <f t="shared" si="6"/>
        <v>8000</v>
      </c>
      <c r="I27" s="183"/>
      <c r="J27" s="184">
        <f t="shared" si="5"/>
        <v>8000</v>
      </c>
    </row>
    <row r="28" spans="1:10" s="157" customFormat="1" ht="24" hidden="1">
      <c r="A28" s="191"/>
      <c r="B28" s="162"/>
      <c r="C28" s="200" t="s">
        <v>266</v>
      </c>
      <c r="D28" s="190"/>
      <c r="E28" s="188"/>
      <c r="F28" s="154"/>
      <c r="G28" s="182">
        <f t="shared" si="4"/>
        <v>0</v>
      </c>
      <c r="H28" s="183">
        <f t="shared" si="6"/>
        <v>0</v>
      </c>
      <c r="I28" s="183"/>
      <c r="J28" s="184">
        <f t="shared" si="5"/>
        <v>0</v>
      </c>
    </row>
    <row r="29" spans="1:10" s="157" customFormat="1" ht="17.25" customHeight="1">
      <c r="A29" s="191"/>
      <c r="B29" s="150" t="s">
        <v>20</v>
      </c>
      <c r="C29" s="158" t="s">
        <v>21</v>
      </c>
      <c r="D29" s="201">
        <v>25400</v>
      </c>
      <c r="E29" s="152">
        <v>41000</v>
      </c>
      <c r="F29" s="183"/>
      <c r="G29" s="182">
        <f t="shared" si="4"/>
        <v>41000</v>
      </c>
      <c r="H29" s="183">
        <v>141000</v>
      </c>
      <c r="I29" s="183">
        <v>700</v>
      </c>
      <c r="J29" s="184">
        <f t="shared" si="5"/>
        <v>141700</v>
      </c>
    </row>
    <row r="30" spans="1:10" s="157" customFormat="1" ht="36.75" customHeight="1">
      <c r="A30" s="191"/>
      <c r="B30" s="162" t="s">
        <v>267</v>
      </c>
      <c r="C30" s="202" t="s">
        <v>268</v>
      </c>
      <c r="D30" s="203"/>
      <c r="E30" s="204">
        <v>5000</v>
      </c>
      <c r="F30" s="183">
        <v>1000</v>
      </c>
      <c r="G30" s="182">
        <f t="shared" si="4"/>
        <v>6000</v>
      </c>
      <c r="H30" s="183">
        <f t="shared" si="6"/>
        <v>6000</v>
      </c>
      <c r="I30" s="183"/>
      <c r="J30" s="184">
        <f t="shared" si="5"/>
        <v>6000</v>
      </c>
    </row>
    <row r="31" spans="1:10" s="178" customFormat="1" ht="31.5" customHeight="1">
      <c r="A31" s="205" t="s">
        <v>269</v>
      </c>
      <c r="B31" s="206"/>
      <c r="C31" s="207" t="s">
        <v>270</v>
      </c>
      <c r="D31" s="181">
        <f>SUM(D34:D43)</f>
        <v>393000</v>
      </c>
      <c r="E31" s="208">
        <f>E32+E33+E34</f>
        <v>815000</v>
      </c>
      <c r="F31" s="209">
        <f>SUM(F34:F44)</f>
        <v>98000</v>
      </c>
      <c r="G31" s="210">
        <f>G32+G33+G34</f>
        <v>913000</v>
      </c>
      <c r="H31" s="209">
        <f>H32+H33+H34</f>
        <v>1061000</v>
      </c>
      <c r="I31" s="209"/>
      <c r="J31" s="211">
        <f>J32+J33+J34</f>
        <v>1061000</v>
      </c>
    </row>
    <row r="32" spans="1:10" s="178" customFormat="1" ht="37.5" customHeight="1">
      <c r="A32" s="212"/>
      <c r="B32" s="185">
        <v>2450</v>
      </c>
      <c r="C32" s="213" t="s">
        <v>371</v>
      </c>
      <c r="D32" s="194">
        <v>0</v>
      </c>
      <c r="E32" s="195">
        <v>15000</v>
      </c>
      <c r="F32" s="209"/>
      <c r="G32" s="182">
        <f>E32+F32</f>
        <v>15000</v>
      </c>
      <c r="H32" s="183">
        <f>G32</f>
        <v>15000</v>
      </c>
      <c r="I32" s="183"/>
      <c r="J32" s="184">
        <f>H32+I32</f>
        <v>15000</v>
      </c>
    </row>
    <row r="33" spans="1:10" s="157" customFormat="1" ht="16.5" customHeight="1">
      <c r="A33" s="191"/>
      <c r="B33" s="192" t="s">
        <v>40</v>
      </c>
      <c r="C33" s="193" t="s">
        <v>30</v>
      </c>
      <c r="D33" s="194">
        <v>37600</v>
      </c>
      <c r="E33" s="195">
        <v>80000</v>
      </c>
      <c r="F33" s="154"/>
      <c r="G33" s="182">
        <f>E33+F33</f>
        <v>80000</v>
      </c>
      <c r="H33" s="183">
        <f>G33</f>
        <v>80000</v>
      </c>
      <c r="I33" s="183"/>
      <c r="J33" s="184">
        <f>H33+I33</f>
        <v>80000</v>
      </c>
    </row>
    <row r="34" spans="1:10" s="157" customFormat="1" ht="18" customHeight="1">
      <c r="A34" s="214"/>
      <c r="B34" s="150" t="s">
        <v>20</v>
      </c>
      <c r="C34" s="158" t="s">
        <v>21</v>
      </c>
      <c r="D34" s="201">
        <v>234000</v>
      </c>
      <c r="E34" s="152">
        <v>720000</v>
      </c>
      <c r="F34" s="159">
        <v>98000</v>
      </c>
      <c r="G34" s="160">
        <f>E34+F34</f>
        <v>818000</v>
      </c>
      <c r="H34" s="183">
        <v>966000</v>
      </c>
      <c r="I34" s="159"/>
      <c r="J34" s="161">
        <f>H34+I34</f>
        <v>966000</v>
      </c>
    </row>
    <row r="35" spans="1:10" s="157" customFormat="1" ht="12" customHeight="1" hidden="1" thickBot="1" thickTop="1">
      <c r="A35" s="215"/>
      <c r="B35" s="162"/>
      <c r="C35" s="186" t="s">
        <v>101</v>
      </c>
      <c r="D35" s="190"/>
      <c r="E35" s="164"/>
      <c r="F35" s="154"/>
      <c r="G35" s="155">
        <f aca="true" t="shared" si="7" ref="G35:J44">E35+F35</f>
        <v>0</v>
      </c>
      <c r="H35" s="154">
        <f t="shared" si="7"/>
        <v>0</v>
      </c>
      <c r="I35" s="154">
        <f t="shared" si="7"/>
        <v>0</v>
      </c>
      <c r="J35" s="156">
        <f t="shared" si="7"/>
        <v>0</v>
      </c>
    </row>
    <row r="36" spans="1:10" s="157" customFormat="1" ht="24.75" customHeight="1" hidden="1">
      <c r="A36" s="216"/>
      <c r="B36" s="217"/>
      <c r="C36" s="218" t="s">
        <v>271</v>
      </c>
      <c r="D36" s="219">
        <v>60000</v>
      </c>
      <c r="E36" s="188">
        <v>80000</v>
      </c>
      <c r="F36" s="154"/>
      <c r="G36" s="155">
        <f t="shared" si="7"/>
        <v>80000</v>
      </c>
      <c r="H36" s="154">
        <f t="shared" si="7"/>
        <v>80000</v>
      </c>
      <c r="I36" s="154">
        <f t="shared" si="7"/>
        <v>160000</v>
      </c>
      <c r="J36" s="156">
        <f t="shared" si="7"/>
        <v>240000</v>
      </c>
    </row>
    <row r="37" spans="1:10" s="157" customFormat="1" ht="26.25" customHeight="1" hidden="1">
      <c r="A37" s="216"/>
      <c r="B37" s="217"/>
      <c r="C37" s="218" t="s">
        <v>272</v>
      </c>
      <c r="D37" s="219">
        <v>20000</v>
      </c>
      <c r="E37" s="188">
        <v>25000</v>
      </c>
      <c r="F37" s="154"/>
      <c r="G37" s="155">
        <f t="shared" si="7"/>
        <v>25000</v>
      </c>
      <c r="H37" s="154">
        <f t="shared" si="7"/>
        <v>25000</v>
      </c>
      <c r="I37" s="154">
        <f t="shared" si="7"/>
        <v>50000</v>
      </c>
      <c r="J37" s="156">
        <f t="shared" si="7"/>
        <v>75000</v>
      </c>
    </row>
    <row r="38" spans="1:10" s="157" customFormat="1" ht="23.25" customHeight="1" hidden="1" thickTop="1">
      <c r="A38" s="216"/>
      <c r="B38" s="217"/>
      <c r="C38" s="218" t="s">
        <v>273</v>
      </c>
      <c r="D38" s="220">
        <v>20000</v>
      </c>
      <c r="E38" s="188">
        <v>15000</v>
      </c>
      <c r="F38" s="154"/>
      <c r="G38" s="155">
        <f t="shared" si="7"/>
        <v>15000</v>
      </c>
      <c r="H38" s="154">
        <f t="shared" si="7"/>
        <v>15000</v>
      </c>
      <c r="I38" s="154">
        <f t="shared" si="7"/>
        <v>30000</v>
      </c>
      <c r="J38" s="156">
        <f t="shared" si="7"/>
        <v>45000</v>
      </c>
    </row>
    <row r="39" spans="1:10" s="157" customFormat="1" ht="16.5" customHeight="1" hidden="1">
      <c r="A39" s="216"/>
      <c r="B39" s="217"/>
      <c r="C39" s="218" t="s">
        <v>274</v>
      </c>
      <c r="D39" s="221">
        <v>20000</v>
      </c>
      <c r="E39" s="188">
        <v>25000</v>
      </c>
      <c r="F39" s="154"/>
      <c r="G39" s="155">
        <f t="shared" si="7"/>
        <v>25000</v>
      </c>
      <c r="H39" s="154">
        <f t="shared" si="7"/>
        <v>25000</v>
      </c>
      <c r="I39" s="154">
        <f t="shared" si="7"/>
        <v>50000</v>
      </c>
      <c r="J39" s="156">
        <f t="shared" si="7"/>
        <v>75000</v>
      </c>
    </row>
    <row r="40" spans="1:10" s="157" customFormat="1" ht="15.75" customHeight="1" hidden="1">
      <c r="A40" s="216"/>
      <c r="B40" s="217"/>
      <c r="C40" s="218" t="s">
        <v>275</v>
      </c>
      <c r="D40" s="219">
        <v>14000</v>
      </c>
      <c r="E40" s="188">
        <v>11000</v>
      </c>
      <c r="F40" s="154"/>
      <c r="G40" s="155">
        <f t="shared" si="7"/>
        <v>11000</v>
      </c>
      <c r="H40" s="154">
        <f t="shared" si="7"/>
        <v>11000</v>
      </c>
      <c r="I40" s="154">
        <f t="shared" si="7"/>
        <v>22000</v>
      </c>
      <c r="J40" s="156">
        <f t="shared" si="7"/>
        <v>33000</v>
      </c>
    </row>
    <row r="41" spans="1:10" s="157" customFormat="1" ht="27" customHeight="1" hidden="1">
      <c r="A41" s="222"/>
      <c r="B41" s="223"/>
      <c r="C41" s="224" t="s">
        <v>276</v>
      </c>
      <c r="D41" s="225">
        <v>20000</v>
      </c>
      <c r="E41" s="199">
        <v>20000</v>
      </c>
      <c r="F41" s="154"/>
      <c r="G41" s="155">
        <f t="shared" si="7"/>
        <v>20000</v>
      </c>
      <c r="H41" s="154">
        <f t="shared" si="7"/>
        <v>20000</v>
      </c>
      <c r="I41" s="154">
        <f t="shared" si="7"/>
        <v>40000</v>
      </c>
      <c r="J41" s="156">
        <f t="shared" si="7"/>
        <v>60000</v>
      </c>
    </row>
    <row r="42" spans="1:10" s="157" customFormat="1" ht="30" customHeight="1" hidden="1">
      <c r="A42" s="216"/>
      <c r="B42" s="217"/>
      <c r="C42" s="226" t="s">
        <v>277</v>
      </c>
      <c r="D42" s="227"/>
      <c r="E42" s="188">
        <v>30000</v>
      </c>
      <c r="F42" s="154"/>
      <c r="G42" s="155">
        <f t="shared" si="7"/>
        <v>30000</v>
      </c>
      <c r="H42" s="154">
        <f t="shared" si="7"/>
        <v>30000</v>
      </c>
      <c r="I42" s="154">
        <f t="shared" si="7"/>
        <v>60000</v>
      </c>
      <c r="J42" s="156">
        <f t="shared" si="7"/>
        <v>90000</v>
      </c>
    </row>
    <row r="43" spans="1:10" s="157" customFormat="1" ht="27" customHeight="1" hidden="1">
      <c r="A43" s="216"/>
      <c r="B43" s="217"/>
      <c r="C43" s="218" t="s">
        <v>278</v>
      </c>
      <c r="D43" s="228">
        <v>5000</v>
      </c>
      <c r="E43" s="188">
        <v>10000</v>
      </c>
      <c r="F43" s="154"/>
      <c r="G43" s="155">
        <f t="shared" si="7"/>
        <v>10000</v>
      </c>
      <c r="H43" s="154">
        <f t="shared" si="7"/>
        <v>10000</v>
      </c>
      <c r="I43" s="154">
        <f t="shared" si="7"/>
        <v>20000</v>
      </c>
      <c r="J43" s="156">
        <f t="shared" si="7"/>
        <v>30000</v>
      </c>
    </row>
    <row r="44" spans="1:10" s="157" customFormat="1" ht="26.25" customHeight="1" hidden="1">
      <c r="A44" s="229"/>
      <c r="B44" s="150" t="s">
        <v>279</v>
      </c>
      <c r="C44" s="230" t="s">
        <v>372</v>
      </c>
      <c r="D44" s="231"/>
      <c r="E44" s="152">
        <v>0</v>
      </c>
      <c r="F44" s="159"/>
      <c r="G44" s="160">
        <f t="shared" si="7"/>
        <v>0</v>
      </c>
      <c r="H44" s="159">
        <f t="shared" si="7"/>
        <v>0</v>
      </c>
      <c r="I44" s="159">
        <f t="shared" si="7"/>
        <v>0</v>
      </c>
      <c r="J44" s="161">
        <f t="shared" si="7"/>
        <v>0</v>
      </c>
    </row>
    <row r="45" spans="1:10" s="178" customFormat="1" ht="28.5" customHeight="1">
      <c r="A45" s="170" t="s">
        <v>280</v>
      </c>
      <c r="B45" s="232"/>
      <c r="C45" s="233" t="s">
        <v>281</v>
      </c>
      <c r="D45" s="234">
        <f>SUM(D51:D55)</f>
        <v>270000</v>
      </c>
      <c r="E45" s="235">
        <f aca="true" t="shared" si="8" ref="E45:J45">E46+E50+E51+E62</f>
        <v>300000</v>
      </c>
      <c r="F45" s="235">
        <f t="shared" si="8"/>
        <v>95000</v>
      </c>
      <c r="G45" s="208">
        <f t="shared" si="8"/>
        <v>395000</v>
      </c>
      <c r="H45" s="181">
        <f t="shared" si="8"/>
        <v>450000</v>
      </c>
      <c r="I45" s="181"/>
      <c r="J45" s="236">
        <f t="shared" si="8"/>
        <v>450000</v>
      </c>
    </row>
    <row r="46" spans="1:10" s="178" customFormat="1" ht="39.75" customHeight="1">
      <c r="A46" s="212"/>
      <c r="B46" s="185">
        <v>2450</v>
      </c>
      <c r="C46" s="213" t="s">
        <v>373</v>
      </c>
      <c r="D46" s="201">
        <v>0</v>
      </c>
      <c r="E46" s="152">
        <v>220000</v>
      </c>
      <c r="F46" s="159">
        <v>-5000</v>
      </c>
      <c r="G46" s="160">
        <f aca="true" t="shared" si="9" ref="G46:G62">E46+F46</f>
        <v>215000</v>
      </c>
      <c r="H46" s="159">
        <f>G46</f>
        <v>215000</v>
      </c>
      <c r="I46" s="159"/>
      <c r="J46" s="161">
        <f aca="true" t="shared" si="10" ref="J46:J62">H46+I46</f>
        <v>215000</v>
      </c>
    </row>
    <row r="47" spans="1:10" s="178" customFormat="1" ht="25.5" customHeight="1" hidden="1">
      <c r="A47" s="179"/>
      <c r="B47" s="185"/>
      <c r="C47" s="237" t="s">
        <v>282</v>
      </c>
      <c r="D47" s="194"/>
      <c r="E47" s="238">
        <v>80000</v>
      </c>
      <c r="F47" s="154"/>
      <c r="G47" s="160">
        <f t="shared" si="9"/>
        <v>80000</v>
      </c>
      <c r="H47" s="159">
        <f aca="true" t="shared" si="11" ref="H47:H62">G47</f>
        <v>80000</v>
      </c>
      <c r="I47" s="159">
        <f>G47+H47</f>
        <v>160000</v>
      </c>
      <c r="J47" s="161">
        <f t="shared" si="10"/>
        <v>240000</v>
      </c>
    </row>
    <row r="48" spans="1:10" s="178" customFormat="1" ht="17.25" customHeight="1" hidden="1">
      <c r="A48" s="179"/>
      <c r="B48" s="185"/>
      <c r="C48" s="237" t="s">
        <v>283</v>
      </c>
      <c r="D48" s="194"/>
      <c r="E48" s="238">
        <v>50000</v>
      </c>
      <c r="F48" s="154"/>
      <c r="G48" s="160">
        <f t="shared" si="9"/>
        <v>50000</v>
      </c>
      <c r="H48" s="159">
        <f t="shared" si="11"/>
        <v>50000</v>
      </c>
      <c r="I48" s="159">
        <f>G48+H48</f>
        <v>100000</v>
      </c>
      <c r="J48" s="161">
        <f t="shared" si="10"/>
        <v>150000</v>
      </c>
    </row>
    <row r="49" spans="1:10" s="178" customFormat="1" ht="16.5" customHeight="1" hidden="1">
      <c r="A49" s="179"/>
      <c r="B49" s="185"/>
      <c r="C49" s="237" t="s">
        <v>284</v>
      </c>
      <c r="D49" s="194"/>
      <c r="E49" s="238">
        <v>70000</v>
      </c>
      <c r="F49" s="154"/>
      <c r="G49" s="160">
        <f t="shared" si="9"/>
        <v>70000</v>
      </c>
      <c r="H49" s="159">
        <f t="shared" si="11"/>
        <v>70000</v>
      </c>
      <c r="I49" s="159">
        <f>G49+H49</f>
        <v>140000</v>
      </c>
      <c r="J49" s="161">
        <f t="shared" si="10"/>
        <v>210000</v>
      </c>
    </row>
    <row r="50" spans="1:10" s="178" customFormat="1" ht="17.25" customHeight="1">
      <c r="A50" s="179"/>
      <c r="B50" s="192" t="s">
        <v>40</v>
      </c>
      <c r="C50" s="193" t="s">
        <v>30</v>
      </c>
      <c r="D50" s="194"/>
      <c r="E50" s="195">
        <v>0</v>
      </c>
      <c r="F50" s="154">
        <v>50000</v>
      </c>
      <c r="G50" s="160">
        <f t="shared" si="9"/>
        <v>50000</v>
      </c>
      <c r="H50" s="159">
        <f t="shared" si="11"/>
        <v>50000</v>
      </c>
      <c r="I50" s="159"/>
      <c r="J50" s="161">
        <f t="shared" si="10"/>
        <v>50000</v>
      </c>
    </row>
    <row r="51" spans="1:10" s="178" customFormat="1" ht="17.25" customHeight="1">
      <c r="A51" s="214"/>
      <c r="B51" s="150" t="s">
        <v>20</v>
      </c>
      <c r="C51" s="151" t="s">
        <v>21</v>
      </c>
      <c r="D51" s="201">
        <v>70000</v>
      </c>
      <c r="E51" s="153">
        <v>80000</v>
      </c>
      <c r="F51" s="159"/>
      <c r="G51" s="160">
        <f t="shared" si="9"/>
        <v>80000</v>
      </c>
      <c r="H51" s="159">
        <v>135000</v>
      </c>
      <c r="I51" s="159"/>
      <c r="J51" s="161">
        <f t="shared" si="10"/>
        <v>135000</v>
      </c>
    </row>
    <row r="52" spans="1:10" s="178" customFormat="1" ht="13.5" customHeight="1" hidden="1">
      <c r="A52" s="215"/>
      <c r="B52" s="239"/>
      <c r="C52" s="186" t="s">
        <v>101</v>
      </c>
      <c r="D52" s="190"/>
      <c r="E52" s="164"/>
      <c r="F52" s="176"/>
      <c r="G52" s="240">
        <f t="shared" si="9"/>
        <v>0</v>
      </c>
      <c r="H52" s="241">
        <f t="shared" si="11"/>
        <v>0</v>
      </c>
      <c r="I52" s="241">
        <f aca="true" t="shared" si="12" ref="I52:I61">G52+H52</f>
        <v>0</v>
      </c>
      <c r="J52" s="242">
        <f t="shared" si="10"/>
        <v>0</v>
      </c>
    </row>
    <row r="53" spans="1:10" s="178" customFormat="1" ht="27" customHeight="1" hidden="1">
      <c r="A53" s="215"/>
      <c r="B53" s="239"/>
      <c r="C53" s="218" t="s">
        <v>285</v>
      </c>
      <c r="D53" s="190"/>
      <c r="E53" s="188">
        <v>5000</v>
      </c>
      <c r="F53" s="176"/>
      <c r="G53" s="160">
        <f t="shared" si="9"/>
        <v>5000</v>
      </c>
      <c r="H53" s="159">
        <f t="shared" si="11"/>
        <v>5000</v>
      </c>
      <c r="I53" s="159">
        <f t="shared" si="12"/>
        <v>10000</v>
      </c>
      <c r="J53" s="161">
        <f t="shared" si="10"/>
        <v>15000</v>
      </c>
    </row>
    <row r="54" spans="1:10" s="178" customFormat="1" ht="36" hidden="1">
      <c r="A54" s="215"/>
      <c r="B54" s="239"/>
      <c r="C54" s="224" t="s">
        <v>286</v>
      </c>
      <c r="D54" s="198"/>
      <c r="E54" s="199">
        <v>50000</v>
      </c>
      <c r="F54" s="176"/>
      <c r="G54" s="160">
        <f t="shared" si="9"/>
        <v>50000</v>
      </c>
      <c r="H54" s="159">
        <f t="shared" si="11"/>
        <v>50000</v>
      </c>
      <c r="I54" s="159">
        <f t="shared" si="12"/>
        <v>100000</v>
      </c>
      <c r="J54" s="161">
        <f t="shared" si="10"/>
        <v>150000</v>
      </c>
    </row>
    <row r="55" spans="1:10" s="178" customFormat="1" ht="40.5" customHeight="1" hidden="1">
      <c r="A55" s="214"/>
      <c r="B55" s="150" t="s">
        <v>287</v>
      </c>
      <c r="C55" s="243" t="s">
        <v>288</v>
      </c>
      <c r="D55" s="198">
        <v>200000</v>
      </c>
      <c r="E55" s="204">
        <v>0</v>
      </c>
      <c r="F55" s="241"/>
      <c r="G55" s="160">
        <f t="shared" si="9"/>
        <v>0</v>
      </c>
      <c r="H55" s="159">
        <f t="shared" si="11"/>
        <v>0</v>
      </c>
      <c r="I55" s="159">
        <f t="shared" si="12"/>
        <v>0</v>
      </c>
      <c r="J55" s="161">
        <f t="shared" si="10"/>
        <v>0</v>
      </c>
    </row>
    <row r="56" spans="1:10" s="178" customFormat="1" ht="12" customHeight="1" hidden="1">
      <c r="A56" s="215"/>
      <c r="B56" s="217"/>
      <c r="C56" s="244" t="s">
        <v>101</v>
      </c>
      <c r="D56" s="245"/>
      <c r="E56" s="188"/>
      <c r="F56" s="176"/>
      <c r="G56" s="160">
        <f t="shared" si="9"/>
        <v>0</v>
      </c>
      <c r="H56" s="159">
        <f t="shared" si="11"/>
        <v>0</v>
      </c>
      <c r="I56" s="159">
        <f t="shared" si="12"/>
        <v>0</v>
      </c>
      <c r="J56" s="161">
        <f t="shared" si="10"/>
        <v>0</v>
      </c>
    </row>
    <row r="57" spans="1:10" s="178" customFormat="1" ht="15" customHeight="1" hidden="1">
      <c r="A57" s="215"/>
      <c r="B57" s="217"/>
      <c r="C57" s="218" t="s">
        <v>289</v>
      </c>
      <c r="D57" s="246">
        <v>50000</v>
      </c>
      <c r="E57" s="188"/>
      <c r="F57" s="176"/>
      <c r="G57" s="160">
        <f t="shared" si="9"/>
        <v>0</v>
      </c>
      <c r="H57" s="159">
        <f t="shared" si="11"/>
        <v>0</v>
      </c>
      <c r="I57" s="159">
        <f t="shared" si="12"/>
        <v>0</v>
      </c>
      <c r="J57" s="161">
        <f t="shared" si="10"/>
        <v>0</v>
      </c>
    </row>
    <row r="58" spans="1:10" s="178" customFormat="1" ht="14.25" customHeight="1" hidden="1">
      <c r="A58" s="215"/>
      <c r="B58" s="217"/>
      <c r="C58" s="218" t="s">
        <v>290</v>
      </c>
      <c r="D58" s="247">
        <v>40000</v>
      </c>
      <c r="E58" s="188"/>
      <c r="F58" s="176"/>
      <c r="G58" s="160">
        <f t="shared" si="9"/>
        <v>0</v>
      </c>
      <c r="H58" s="159">
        <f t="shared" si="11"/>
        <v>0</v>
      </c>
      <c r="I58" s="159">
        <f t="shared" si="12"/>
        <v>0</v>
      </c>
      <c r="J58" s="161">
        <f t="shared" si="10"/>
        <v>0</v>
      </c>
    </row>
    <row r="59" spans="1:10" s="178" customFormat="1" ht="15.75" customHeight="1" hidden="1">
      <c r="A59" s="215"/>
      <c r="B59" s="217"/>
      <c r="C59" s="218" t="s">
        <v>291</v>
      </c>
      <c r="D59" s="247">
        <v>40000</v>
      </c>
      <c r="E59" s="188"/>
      <c r="F59" s="176"/>
      <c r="G59" s="160">
        <f t="shared" si="9"/>
        <v>0</v>
      </c>
      <c r="H59" s="159">
        <f t="shared" si="11"/>
        <v>0</v>
      </c>
      <c r="I59" s="159">
        <f t="shared" si="12"/>
        <v>0</v>
      </c>
      <c r="J59" s="161">
        <f t="shared" si="10"/>
        <v>0</v>
      </c>
    </row>
    <row r="60" spans="1:10" s="178" customFormat="1" ht="18.75" customHeight="1" hidden="1">
      <c r="A60" s="215"/>
      <c r="B60" s="217"/>
      <c r="C60" s="218" t="s">
        <v>292</v>
      </c>
      <c r="D60" s="247">
        <v>40000</v>
      </c>
      <c r="E60" s="188"/>
      <c r="F60" s="176"/>
      <c r="G60" s="160">
        <f t="shared" si="9"/>
        <v>0</v>
      </c>
      <c r="H60" s="159">
        <f t="shared" si="11"/>
        <v>0</v>
      </c>
      <c r="I60" s="159">
        <f t="shared" si="12"/>
        <v>0</v>
      </c>
      <c r="J60" s="161">
        <f t="shared" si="10"/>
        <v>0</v>
      </c>
    </row>
    <row r="61" spans="1:10" s="178" customFormat="1" ht="16.5" customHeight="1" hidden="1">
      <c r="A61" s="215"/>
      <c r="B61" s="223"/>
      <c r="C61" s="224" t="s">
        <v>293</v>
      </c>
      <c r="D61" s="248"/>
      <c r="E61" s="199"/>
      <c r="F61" s="176"/>
      <c r="G61" s="160">
        <f t="shared" si="9"/>
        <v>0</v>
      </c>
      <c r="H61" s="159">
        <f t="shared" si="11"/>
        <v>0</v>
      </c>
      <c r="I61" s="159">
        <f t="shared" si="12"/>
        <v>0</v>
      </c>
      <c r="J61" s="161">
        <f t="shared" si="10"/>
        <v>0</v>
      </c>
    </row>
    <row r="62" spans="1:10" s="178" customFormat="1" ht="51">
      <c r="A62" s="214"/>
      <c r="B62" s="150" t="s">
        <v>287</v>
      </c>
      <c r="C62" s="249" t="s">
        <v>294</v>
      </c>
      <c r="D62" s="248"/>
      <c r="E62" s="204">
        <v>0</v>
      </c>
      <c r="F62" s="241">
        <v>50000</v>
      </c>
      <c r="G62" s="160">
        <f t="shared" si="9"/>
        <v>50000</v>
      </c>
      <c r="H62" s="159">
        <f t="shared" si="11"/>
        <v>50000</v>
      </c>
      <c r="I62" s="159"/>
      <c r="J62" s="161">
        <f t="shared" si="10"/>
        <v>50000</v>
      </c>
    </row>
    <row r="63" spans="1:10" s="178" customFormat="1" ht="24" customHeight="1">
      <c r="A63" s="205" t="s">
        <v>295</v>
      </c>
      <c r="B63" s="206"/>
      <c r="C63" s="250" t="s">
        <v>296</v>
      </c>
      <c r="D63" s="181">
        <f>SUM(D65:D87)</f>
        <v>1013000</v>
      </c>
      <c r="E63" s="208">
        <f>E65+E66+E72+E83+E85+E87</f>
        <v>701000</v>
      </c>
      <c r="F63" s="208">
        <f>F65+F66+F72+F83+F85+F87</f>
        <v>90000</v>
      </c>
      <c r="G63" s="210">
        <f>G65+G66+G72+G83+G85+G87</f>
        <v>791000</v>
      </c>
      <c r="H63" s="209">
        <f>H65+H66+H72+H83+H84+H85+H87+H64</f>
        <v>748000</v>
      </c>
      <c r="I63" s="209">
        <f>SUM(I64:I87)</f>
        <v>-123300</v>
      </c>
      <c r="J63" s="211">
        <f>J64+J65+J66+J72+J83+J85+J86+J87</f>
        <v>624700</v>
      </c>
    </row>
    <row r="64" spans="1:10" s="157" customFormat="1" ht="50.25">
      <c r="A64" s="212"/>
      <c r="B64" s="192" t="s">
        <v>297</v>
      </c>
      <c r="C64" s="251" t="s">
        <v>374</v>
      </c>
      <c r="D64" s="194"/>
      <c r="E64" s="195"/>
      <c r="F64" s="154"/>
      <c r="G64" s="155"/>
      <c r="H64" s="183">
        <v>30000</v>
      </c>
      <c r="I64" s="159"/>
      <c r="J64" s="161">
        <f>H64+I64</f>
        <v>30000</v>
      </c>
    </row>
    <row r="65" spans="1:10" s="178" customFormat="1" ht="36.75" customHeight="1">
      <c r="A65" s="212"/>
      <c r="B65" s="252">
        <v>2450</v>
      </c>
      <c r="C65" s="151" t="s">
        <v>375</v>
      </c>
      <c r="D65" s="201">
        <v>65000</v>
      </c>
      <c r="E65" s="152">
        <v>0</v>
      </c>
      <c r="F65" s="154">
        <v>20000</v>
      </c>
      <c r="G65" s="155">
        <f>E65+F65</f>
        <v>20000</v>
      </c>
      <c r="H65" s="159">
        <f>G65</f>
        <v>20000</v>
      </c>
      <c r="I65" s="154"/>
      <c r="J65" s="156">
        <f>H65+I65</f>
        <v>20000</v>
      </c>
    </row>
    <row r="66" spans="1:10" s="178" customFormat="1" ht="15.75" customHeight="1">
      <c r="A66" s="179"/>
      <c r="B66" s="162" t="s">
        <v>40</v>
      </c>
      <c r="C66" s="163" t="s">
        <v>30</v>
      </c>
      <c r="D66" s="190">
        <v>49000</v>
      </c>
      <c r="E66" s="164">
        <v>83000</v>
      </c>
      <c r="F66" s="159">
        <v>15000</v>
      </c>
      <c r="G66" s="160">
        <f aca="true" t="shared" si="13" ref="G66:J81">E66+F66</f>
        <v>98000</v>
      </c>
      <c r="H66" s="159">
        <v>83000</v>
      </c>
      <c r="I66" s="159">
        <v>-8500</v>
      </c>
      <c r="J66" s="161">
        <f t="shared" si="13"/>
        <v>74500</v>
      </c>
    </row>
    <row r="67" spans="1:10" s="178" customFormat="1" ht="14.25" customHeight="1" hidden="1">
      <c r="A67" s="179"/>
      <c r="B67" s="162"/>
      <c r="C67" s="186" t="s">
        <v>101</v>
      </c>
      <c r="D67" s="190"/>
      <c r="E67" s="164"/>
      <c r="F67" s="159"/>
      <c r="G67" s="160">
        <f t="shared" si="13"/>
        <v>0</v>
      </c>
      <c r="H67" s="159">
        <f aca="true" t="shared" si="14" ref="H67:H85">G67</f>
        <v>0</v>
      </c>
      <c r="I67" s="159"/>
      <c r="J67" s="161">
        <f t="shared" si="13"/>
        <v>0</v>
      </c>
    </row>
    <row r="68" spans="1:10" s="178" customFormat="1" ht="24.75" customHeight="1" hidden="1">
      <c r="A68" s="179"/>
      <c r="B68" s="217"/>
      <c r="C68" s="200" t="s">
        <v>298</v>
      </c>
      <c r="D68" s="245"/>
      <c r="E68" s="188">
        <v>10000</v>
      </c>
      <c r="F68" s="159"/>
      <c r="G68" s="160">
        <f t="shared" si="13"/>
        <v>10000</v>
      </c>
      <c r="H68" s="159">
        <f t="shared" si="14"/>
        <v>10000</v>
      </c>
      <c r="I68" s="159"/>
      <c r="J68" s="161">
        <f t="shared" si="13"/>
        <v>10000</v>
      </c>
    </row>
    <row r="69" spans="1:10" s="178" customFormat="1" ht="15.75" customHeight="1" hidden="1">
      <c r="A69" s="179"/>
      <c r="B69" s="217"/>
      <c r="C69" s="253" t="s">
        <v>299</v>
      </c>
      <c r="D69" s="245"/>
      <c r="E69" s="188">
        <v>6000</v>
      </c>
      <c r="F69" s="159"/>
      <c r="G69" s="160">
        <f t="shared" si="13"/>
        <v>6000</v>
      </c>
      <c r="H69" s="159">
        <f t="shared" si="14"/>
        <v>6000</v>
      </c>
      <c r="I69" s="159"/>
      <c r="J69" s="161">
        <f t="shared" si="13"/>
        <v>6000</v>
      </c>
    </row>
    <row r="70" spans="1:10" s="178" customFormat="1" ht="24" customHeight="1" hidden="1">
      <c r="A70" s="179"/>
      <c r="B70" s="217"/>
      <c r="C70" s="200" t="s">
        <v>300</v>
      </c>
      <c r="D70" s="245"/>
      <c r="E70" s="188">
        <v>3000</v>
      </c>
      <c r="F70" s="159"/>
      <c r="G70" s="160">
        <f t="shared" si="13"/>
        <v>3000</v>
      </c>
      <c r="H70" s="159">
        <f t="shared" si="14"/>
        <v>3000</v>
      </c>
      <c r="I70" s="159"/>
      <c r="J70" s="161">
        <f t="shared" si="13"/>
        <v>3000</v>
      </c>
    </row>
    <row r="71" spans="1:10" s="178" customFormat="1" ht="37.5" customHeight="1" hidden="1">
      <c r="A71" s="170"/>
      <c r="B71" s="223"/>
      <c r="C71" s="224" t="s">
        <v>301</v>
      </c>
      <c r="D71" s="254"/>
      <c r="E71" s="199">
        <v>5000</v>
      </c>
      <c r="F71" s="159"/>
      <c r="G71" s="160">
        <f t="shared" si="13"/>
        <v>5000</v>
      </c>
      <c r="H71" s="159">
        <f t="shared" si="14"/>
        <v>5000</v>
      </c>
      <c r="I71" s="159"/>
      <c r="J71" s="161">
        <f t="shared" si="13"/>
        <v>5000</v>
      </c>
    </row>
    <row r="72" spans="1:10" s="178" customFormat="1" ht="16.5" customHeight="1">
      <c r="A72" s="179"/>
      <c r="B72" s="150" t="s">
        <v>20</v>
      </c>
      <c r="C72" s="151" t="s">
        <v>21</v>
      </c>
      <c r="D72" s="201">
        <v>349000</v>
      </c>
      <c r="E72" s="255">
        <v>327000</v>
      </c>
      <c r="F72" s="159">
        <v>55000</v>
      </c>
      <c r="G72" s="160">
        <f t="shared" si="13"/>
        <v>382000</v>
      </c>
      <c r="H72" s="159">
        <v>354000</v>
      </c>
      <c r="I72" s="159"/>
      <c r="J72" s="161">
        <f t="shared" si="13"/>
        <v>354000</v>
      </c>
    </row>
    <row r="73" spans="1:10" s="178" customFormat="1" ht="10.5" customHeight="1" hidden="1">
      <c r="A73" s="179"/>
      <c r="B73" s="162"/>
      <c r="C73" s="186" t="s">
        <v>101</v>
      </c>
      <c r="D73" s="190"/>
      <c r="E73" s="164"/>
      <c r="F73" s="209"/>
      <c r="G73" s="160">
        <f t="shared" si="13"/>
        <v>0</v>
      </c>
      <c r="H73" s="159">
        <f t="shared" si="14"/>
        <v>0</v>
      </c>
      <c r="I73" s="159"/>
      <c r="J73" s="161">
        <f t="shared" si="13"/>
        <v>0</v>
      </c>
    </row>
    <row r="74" spans="1:10" s="178" customFormat="1" ht="14.25" customHeight="1" hidden="1">
      <c r="A74" s="179"/>
      <c r="B74" s="162"/>
      <c r="C74" s="218" t="s">
        <v>302</v>
      </c>
      <c r="D74" s="245"/>
      <c r="E74" s="188">
        <v>10000</v>
      </c>
      <c r="F74" s="209"/>
      <c r="G74" s="160">
        <f t="shared" si="13"/>
        <v>10000</v>
      </c>
      <c r="H74" s="159">
        <f t="shared" si="14"/>
        <v>10000</v>
      </c>
      <c r="I74" s="159"/>
      <c r="J74" s="161">
        <f t="shared" si="13"/>
        <v>10000</v>
      </c>
    </row>
    <row r="75" spans="1:10" s="178" customFormat="1" ht="14.25" customHeight="1" hidden="1">
      <c r="A75" s="179"/>
      <c r="B75" s="162"/>
      <c r="C75" s="218" t="s">
        <v>303</v>
      </c>
      <c r="D75" s="245"/>
      <c r="E75" s="188">
        <v>4000</v>
      </c>
      <c r="F75" s="209"/>
      <c r="G75" s="160">
        <f t="shared" si="13"/>
        <v>4000</v>
      </c>
      <c r="H75" s="159">
        <f t="shared" si="14"/>
        <v>4000</v>
      </c>
      <c r="I75" s="159"/>
      <c r="J75" s="161">
        <f t="shared" si="13"/>
        <v>4000</v>
      </c>
    </row>
    <row r="76" spans="1:10" s="178" customFormat="1" ht="24" hidden="1">
      <c r="A76" s="179"/>
      <c r="B76" s="162"/>
      <c r="C76" s="218" t="s">
        <v>304</v>
      </c>
      <c r="D76" s="245"/>
      <c r="E76" s="188">
        <v>2000</v>
      </c>
      <c r="F76" s="209"/>
      <c r="G76" s="160">
        <f t="shared" si="13"/>
        <v>2000</v>
      </c>
      <c r="H76" s="159">
        <f t="shared" si="14"/>
        <v>2000</v>
      </c>
      <c r="I76" s="159"/>
      <c r="J76" s="161">
        <f t="shared" si="13"/>
        <v>2000</v>
      </c>
    </row>
    <row r="77" spans="1:10" s="178" customFormat="1" ht="13.5" customHeight="1" hidden="1">
      <c r="A77" s="179"/>
      <c r="B77" s="162"/>
      <c r="C77" s="218" t="s">
        <v>305</v>
      </c>
      <c r="D77" s="245"/>
      <c r="E77" s="188">
        <v>10000</v>
      </c>
      <c r="F77" s="209"/>
      <c r="G77" s="160">
        <f t="shared" si="13"/>
        <v>10000</v>
      </c>
      <c r="H77" s="159">
        <f t="shared" si="14"/>
        <v>10000</v>
      </c>
      <c r="I77" s="159"/>
      <c r="J77" s="161">
        <f t="shared" si="13"/>
        <v>10000</v>
      </c>
    </row>
    <row r="78" spans="1:10" s="178" customFormat="1" ht="25.5" customHeight="1" hidden="1">
      <c r="A78" s="179"/>
      <c r="B78" s="162"/>
      <c r="C78" s="218" t="s">
        <v>306</v>
      </c>
      <c r="D78" s="245"/>
      <c r="E78" s="188">
        <v>100000</v>
      </c>
      <c r="F78" s="209"/>
      <c r="G78" s="160">
        <f t="shared" si="13"/>
        <v>100000</v>
      </c>
      <c r="H78" s="159">
        <f t="shared" si="14"/>
        <v>100000</v>
      </c>
      <c r="I78" s="159"/>
      <c r="J78" s="161">
        <f t="shared" si="13"/>
        <v>100000</v>
      </c>
    </row>
    <row r="79" spans="1:10" s="178" customFormat="1" ht="60" hidden="1">
      <c r="A79" s="179"/>
      <c r="B79" s="162"/>
      <c r="C79" s="226" t="s">
        <v>307</v>
      </c>
      <c r="D79" s="245"/>
      <c r="E79" s="188">
        <v>10000</v>
      </c>
      <c r="F79" s="209"/>
      <c r="G79" s="160">
        <f t="shared" si="13"/>
        <v>10000</v>
      </c>
      <c r="H79" s="159">
        <f t="shared" si="14"/>
        <v>10000</v>
      </c>
      <c r="I79" s="159"/>
      <c r="J79" s="161">
        <f t="shared" si="13"/>
        <v>10000</v>
      </c>
    </row>
    <row r="80" spans="1:10" s="178" customFormat="1" ht="36.75" customHeight="1" hidden="1">
      <c r="A80" s="179"/>
      <c r="B80" s="162"/>
      <c r="C80" s="226" t="s">
        <v>308</v>
      </c>
      <c r="D80" s="245"/>
      <c r="E80" s="188">
        <v>17000</v>
      </c>
      <c r="F80" s="209"/>
      <c r="G80" s="160">
        <f t="shared" si="13"/>
        <v>17000</v>
      </c>
      <c r="H80" s="159">
        <f t="shared" si="14"/>
        <v>17000</v>
      </c>
      <c r="I80" s="159"/>
      <c r="J80" s="161">
        <f t="shared" si="13"/>
        <v>17000</v>
      </c>
    </row>
    <row r="81" spans="1:10" s="178" customFormat="1" ht="24" hidden="1">
      <c r="A81" s="170"/>
      <c r="B81" s="196"/>
      <c r="C81" s="224" t="s">
        <v>309</v>
      </c>
      <c r="D81" s="254"/>
      <c r="E81" s="199">
        <v>5000</v>
      </c>
      <c r="F81" s="209"/>
      <c r="G81" s="160">
        <f t="shared" si="13"/>
        <v>5000</v>
      </c>
      <c r="H81" s="159">
        <f t="shared" si="14"/>
        <v>5000</v>
      </c>
      <c r="I81" s="159"/>
      <c r="J81" s="161">
        <f t="shared" si="13"/>
        <v>5000</v>
      </c>
    </row>
    <row r="82" spans="1:10" s="259" customFormat="1" ht="25.5" hidden="1">
      <c r="A82" s="256"/>
      <c r="B82" s="150" t="s">
        <v>20</v>
      </c>
      <c r="C82" s="257" t="s">
        <v>376</v>
      </c>
      <c r="D82" s="190"/>
      <c r="E82" s="164"/>
      <c r="F82" s="258"/>
      <c r="G82" s="160"/>
      <c r="H82" s="159">
        <v>0</v>
      </c>
      <c r="I82" s="159"/>
      <c r="J82" s="161">
        <f aca="true" t="shared" si="15" ref="J82:J87">H82+I82</f>
        <v>0</v>
      </c>
    </row>
    <row r="83" spans="1:10" s="157" customFormat="1" ht="31.5" customHeight="1">
      <c r="A83" s="179"/>
      <c r="B83" s="150" t="s">
        <v>279</v>
      </c>
      <c r="C83" s="151" t="s">
        <v>377</v>
      </c>
      <c r="D83" s="190">
        <v>110000</v>
      </c>
      <c r="E83" s="164">
        <v>200000</v>
      </c>
      <c r="F83" s="159"/>
      <c r="G83" s="160">
        <f>E83+F83</f>
        <v>200000</v>
      </c>
      <c r="H83" s="159">
        <v>200000</v>
      </c>
      <c r="I83" s="159">
        <v>-173300</v>
      </c>
      <c r="J83" s="161">
        <f t="shared" si="15"/>
        <v>26700</v>
      </c>
    </row>
    <row r="84" spans="1:10" s="157" customFormat="1" ht="39" customHeight="1" hidden="1">
      <c r="A84" s="179"/>
      <c r="B84" s="162" t="s">
        <v>279</v>
      </c>
      <c r="C84" s="260" t="s">
        <v>378</v>
      </c>
      <c r="D84" s="190">
        <v>110000</v>
      </c>
      <c r="E84" s="164">
        <v>200000</v>
      </c>
      <c r="F84" s="159"/>
      <c r="G84" s="160">
        <f>E84+F84</f>
        <v>200000</v>
      </c>
      <c r="H84" s="159"/>
      <c r="I84" s="159"/>
      <c r="J84" s="161">
        <f t="shared" si="15"/>
        <v>0</v>
      </c>
    </row>
    <row r="85" spans="1:10" s="157" customFormat="1" ht="36.75">
      <c r="A85" s="179"/>
      <c r="B85" s="192" t="s">
        <v>310</v>
      </c>
      <c r="C85" s="213" t="s">
        <v>379</v>
      </c>
      <c r="D85" s="194">
        <v>110000</v>
      </c>
      <c r="E85" s="195">
        <v>11000</v>
      </c>
      <c r="F85" s="159"/>
      <c r="G85" s="160">
        <f>E85+F85</f>
        <v>11000</v>
      </c>
      <c r="H85" s="159">
        <f t="shared" si="14"/>
        <v>11000</v>
      </c>
      <c r="I85" s="159"/>
      <c r="J85" s="161">
        <f t="shared" si="15"/>
        <v>11000</v>
      </c>
    </row>
    <row r="86" spans="1:10" s="157" customFormat="1" ht="48.75">
      <c r="A86" s="179"/>
      <c r="B86" s="192" t="s">
        <v>310</v>
      </c>
      <c r="C86" s="213" t="s">
        <v>380</v>
      </c>
      <c r="D86" s="194">
        <v>110000</v>
      </c>
      <c r="E86" s="195">
        <v>11000</v>
      </c>
      <c r="F86" s="159"/>
      <c r="G86" s="160">
        <f>E86+F86</f>
        <v>11000</v>
      </c>
      <c r="H86" s="159">
        <v>0</v>
      </c>
      <c r="I86" s="159">
        <v>8500</v>
      </c>
      <c r="J86" s="161">
        <f t="shared" si="15"/>
        <v>8500</v>
      </c>
    </row>
    <row r="87" spans="1:10" s="157" customFormat="1" ht="53.25" customHeight="1" thickBot="1">
      <c r="A87" s="179"/>
      <c r="B87" s="192" t="s">
        <v>287</v>
      </c>
      <c r="C87" s="251" t="s">
        <v>294</v>
      </c>
      <c r="D87" s="194">
        <v>110000</v>
      </c>
      <c r="E87" s="195">
        <v>80000</v>
      </c>
      <c r="F87" s="154"/>
      <c r="G87" s="155">
        <f>E87+F87</f>
        <v>80000</v>
      </c>
      <c r="H87" s="261">
        <v>50000</v>
      </c>
      <c r="I87" s="154">
        <v>50000</v>
      </c>
      <c r="J87" s="156">
        <f t="shared" si="15"/>
        <v>100000</v>
      </c>
    </row>
    <row r="88" spans="1:10" s="148" customFormat="1" ht="28.5" customHeight="1" thickBot="1" thickTop="1">
      <c r="A88" s="132" t="s">
        <v>125</v>
      </c>
      <c r="B88" s="262" t="s">
        <v>311</v>
      </c>
      <c r="C88" s="263"/>
      <c r="D88" s="144" t="e">
        <f>D15-D20</f>
        <v>#REF!</v>
      </c>
      <c r="E88" s="136">
        <f aca="true" t="shared" si="16" ref="E88:J88">E19-E20</f>
        <v>0</v>
      </c>
      <c r="F88" s="144">
        <f t="shared" si="16"/>
        <v>1190000</v>
      </c>
      <c r="G88" s="145">
        <f t="shared" si="16"/>
        <v>1190000</v>
      </c>
      <c r="H88" s="144">
        <f t="shared" si="16"/>
        <v>0</v>
      </c>
      <c r="I88" s="144">
        <f t="shared" si="16"/>
        <v>173300</v>
      </c>
      <c r="J88" s="168">
        <f t="shared" si="16"/>
        <v>173300</v>
      </c>
    </row>
    <row r="89" ht="13.5" thickTop="1"/>
  </sheetData>
  <printOptions horizontalCentered="1"/>
  <pageMargins left="0" right="0" top="0.984251968503937" bottom="0.984251968503937" header="0.5118110236220472" footer="0.5118110236220472"/>
  <pageSetup firstPageNumber="18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4"/>
  <sheetViews>
    <sheetView zoomScale="85" zoomScaleNormal="85" workbookViewId="0" topLeftCell="A1">
      <selection activeCell="Q10" sqref="Q10"/>
    </sheetView>
  </sheetViews>
  <sheetFormatPr defaultColWidth="9.00390625" defaultRowHeight="12.75"/>
  <cols>
    <col min="1" max="1" width="4.125" style="1" customWidth="1"/>
    <col min="2" max="2" width="5.375" style="1" customWidth="1"/>
    <col min="3" max="3" width="6.625" style="1" customWidth="1"/>
    <col min="4" max="4" width="5.125" style="2" customWidth="1"/>
    <col min="5" max="5" width="36.00390625" style="3" customWidth="1"/>
    <col min="6" max="6" width="11.375" style="3" customWidth="1"/>
    <col min="7" max="7" width="10.25390625" style="3" customWidth="1"/>
    <col min="8" max="8" width="11.375" style="3" customWidth="1"/>
    <col min="9" max="9" width="11.125" style="1" customWidth="1"/>
    <col min="10" max="10" width="10.25390625" style="1" customWidth="1"/>
    <col min="11" max="11" width="11.75390625" style="1" customWidth="1"/>
    <col min="12" max="12" width="8.875" style="1" hidden="1" customWidth="1"/>
    <col min="13" max="13" width="8.125" style="1" hidden="1" customWidth="1"/>
    <col min="14" max="14" width="8.875" style="1" hidden="1" customWidth="1"/>
    <col min="15" max="16384" width="9.125" style="1" customWidth="1"/>
  </cols>
  <sheetData>
    <row r="1" spans="9:14" ht="12" customHeight="1">
      <c r="I1" s="4" t="s">
        <v>328</v>
      </c>
      <c r="J1" s="4"/>
      <c r="L1" s="4"/>
      <c r="M1" s="5"/>
      <c r="N1" s="5"/>
    </row>
    <row r="2" spans="9:14" ht="12" customHeight="1">
      <c r="I2" s="6" t="s">
        <v>370</v>
      </c>
      <c r="J2" s="6"/>
      <c r="L2" s="6"/>
      <c r="M2" s="6"/>
      <c r="N2" s="7"/>
    </row>
    <row r="3" spans="9:14" ht="12" customHeight="1">
      <c r="I3" s="1" t="s">
        <v>1</v>
      </c>
      <c r="M3" s="7"/>
      <c r="N3" s="7"/>
    </row>
    <row r="4" spans="9:14" ht="12" customHeight="1">
      <c r="I4" s="7" t="s">
        <v>329</v>
      </c>
      <c r="J4" s="7"/>
      <c r="L4" s="7"/>
      <c r="M4" s="7"/>
      <c r="N4" s="7"/>
    </row>
    <row r="5" spans="1:14" ht="36" customHeight="1">
      <c r="A5" s="8" t="s">
        <v>135</v>
      </c>
      <c r="B5" s="8"/>
      <c r="C5" s="9"/>
      <c r="D5" s="10"/>
      <c r="E5" s="11"/>
      <c r="F5" s="11"/>
      <c r="G5" s="11"/>
      <c r="H5" s="11"/>
      <c r="I5" s="12"/>
      <c r="J5" s="12"/>
      <c r="K5" s="12"/>
      <c r="L5" s="12"/>
      <c r="M5" s="12"/>
      <c r="N5" s="12"/>
    </row>
    <row r="6" spans="2:14" ht="13.5" thickBot="1">
      <c r="B6" s="13"/>
      <c r="K6" s="14" t="s">
        <v>136</v>
      </c>
      <c r="M6" s="15"/>
      <c r="N6" s="15" t="s">
        <v>136</v>
      </c>
    </row>
    <row r="7" spans="1:14" ht="23.25" customHeight="1">
      <c r="A7" s="16" t="s">
        <v>137</v>
      </c>
      <c r="B7" s="17" t="s">
        <v>138</v>
      </c>
      <c r="C7" s="18" t="s">
        <v>139</v>
      </c>
      <c r="D7" s="17" t="s">
        <v>96</v>
      </c>
      <c r="E7" s="1014" t="s">
        <v>140</v>
      </c>
      <c r="F7" s="1016" t="s">
        <v>141</v>
      </c>
      <c r="G7" s="1012"/>
      <c r="H7" s="1012"/>
      <c r="I7" s="1017"/>
      <c r="J7" s="1017"/>
      <c r="K7" s="1018"/>
      <c r="L7" s="1012"/>
      <c r="M7" s="1012"/>
      <c r="N7" s="1013"/>
    </row>
    <row r="8" spans="1:14" ht="15" customHeight="1">
      <c r="A8" s="19"/>
      <c r="B8" s="20"/>
      <c r="C8" s="20"/>
      <c r="D8" s="20"/>
      <c r="E8" s="1015"/>
      <c r="F8" s="21">
        <v>2009</v>
      </c>
      <c r="G8" s="22"/>
      <c r="H8" s="23"/>
      <c r="I8" s="22">
        <v>2010</v>
      </c>
      <c r="J8" s="22"/>
      <c r="K8" s="24"/>
      <c r="L8" s="25">
        <v>2011</v>
      </c>
      <c r="M8" s="26"/>
      <c r="N8" s="27"/>
    </row>
    <row r="9" spans="1:14" ht="29.25" customHeight="1">
      <c r="A9" s="28"/>
      <c r="B9" s="29"/>
      <c r="C9" s="29"/>
      <c r="D9" s="29"/>
      <c r="E9" s="1002"/>
      <c r="F9" s="30" t="s">
        <v>142</v>
      </c>
      <c r="G9" s="31" t="s">
        <v>114</v>
      </c>
      <c r="H9" s="32" t="s">
        <v>115</v>
      </c>
      <c r="I9" s="33" t="s">
        <v>143</v>
      </c>
      <c r="J9" s="31" t="s">
        <v>114</v>
      </c>
      <c r="K9" s="34" t="s">
        <v>115</v>
      </c>
      <c r="L9" s="33" t="s">
        <v>143</v>
      </c>
      <c r="M9" s="30" t="s">
        <v>114</v>
      </c>
      <c r="N9" s="34" t="s">
        <v>115</v>
      </c>
    </row>
    <row r="10" spans="1:14" s="40" customFormat="1" ht="10.5" customHeight="1" thickBot="1">
      <c r="A10" s="35">
        <v>1</v>
      </c>
      <c r="B10" s="36">
        <v>2</v>
      </c>
      <c r="C10" s="36">
        <v>3</v>
      </c>
      <c r="D10" s="36">
        <v>4</v>
      </c>
      <c r="E10" s="37">
        <v>5</v>
      </c>
      <c r="F10" s="36">
        <v>6</v>
      </c>
      <c r="G10" s="36">
        <v>7</v>
      </c>
      <c r="H10" s="38">
        <v>8</v>
      </c>
      <c r="I10" s="37">
        <v>9</v>
      </c>
      <c r="J10" s="36">
        <v>10</v>
      </c>
      <c r="K10" s="39">
        <v>11</v>
      </c>
      <c r="L10" s="37">
        <v>12</v>
      </c>
      <c r="M10" s="36">
        <v>13</v>
      </c>
      <c r="N10" s="39">
        <v>14</v>
      </c>
    </row>
    <row r="11" spans="1:14" s="49" customFormat="1" ht="12.75">
      <c r="A11" s="41">
        <v>4</v>
      </c>
      <c r="B11" s="42">
        <v>600</v>
      </c>
      <c r="C11" s="43">
        <v>60015</v>
      </c>
      <c r="D11" s="43">
        <v>6050</v>
      </c>
      <c r="E11" s="44" t="s">
        <v>194</v>
      </c>
      <c r="F11" s="45">
        <v>3600</v>
      </c>
      <c r="G11" s="45">
        <v>-50</v>
      </c>
      <c r="H11" s="46">
        <f aca="true" t="shared" si="0" ref="H11:H17">G11+F11</f>
        <v>3550</v>
      </c>
      <c r="I11" s="47">
        <v>0</v>
      </c>
      <c r="J11" s="45"/>
      <c r="K11" s="48">
        <f>I11+J11</f>
        <v>0</v>
      </c>
      <c r="L11" s="47"/>
      <c r="M11" s="45"/>
      <c r="N11" s="48">
        <f>L11+M11</f>
        <v>0</v>
      </c>
    </row>
    <row r="12" spans="1:14" s="57" customFormat="1" ht="25.5">
      <c r="A12" s="50">
        <v>5</v>
      </c>
      <c r="B12" s="51">
        <v>600</v>
      </c>
      <c r="C12" s="52">
        <v>60015</v>
      </c>
      <c r="D12" s="52">
        <v>6050</v>
      </c>
      <c r="E12" s="53" t="s">
        <v>197</v>
      </c>
      <c r="F12" s="54">
        <v>4500</v>
      </c>
      <c r="G12" s="54">
        <v>-900</v>
      </c>
      <c r="H12" s="55">
        <f t="shared" si="0"/>
        <v>3600</v>
      </c>
      <c r="I12" s="56">
        <v>6400</v>
      </c>
      <c r="J12" s="54"/>
      <c r="K12" s="48">
        <f aca="true" t="shared" si="1" ref="K12:K17">I12+J12</f>
        <v>6400</v>
      </c>
      <c r="L12" s="56">
        <v>1000</v>
      </c>
      <c r="M12" s="54"/>
      <c r="N12" s="48">
        <f aca="true" t="shared" si="2" ref="N12:N48">L12+M12</f>
        <v>1000</v>
      </c>
    </row>
    <row r="13" spans="1:14" s="57" customFormat="1" ht="25.5">
      <c r="A13" s="50">
        <v>6</v>
      </c>
      <c r="B13" s="58">
        <v>600</v>
      </c>
      <c r="C13" s="52">
        <v>60015</v>
      </c>
      <c r="D13" s="59">
        <v>6050</v>
      </c>
      <c r="E13" s="53" t="s">
        <v>195</v>
      </c>
      <c r="F13" s="54">
        <v>20</v>
      </c>
      <c r="G13" s="54">
        <v>-10</v>
      </c>
      <c r="H13" s="55">
        <f t="shared" si="0"/>
        <v>10</v>
      </c>
      <c r="I13" s="56">
        <v>1000</v>
      </c>
      <c r="J13" s="54"/>
      <c r="K13" s="48">
        <f t="shared" si="1"/>
        <v>1000</v>
      </c>
      <c r="L13" s="56">
        <v>3000</v>
      </c>
      <c r="M13" s="54"/>
      <c r="N13" s="48">
        <f t="shared" si="2"/>
        <v>3000</v>
      </c>
    </row>
    <row r="14" spans="1:14" s="57" customFormat="1" ht="25.5">
      <c r="A14" s="60">
        <v>8</v>
      </c>
      <c r="B14" s="61">
        <v>600</v>
      </c>
      <c r="C14" s="59">
        <v>60015</v>
      </c>
      <c r="D14" s="59">
        <v>6050</v>
      </c>
      <c r="E14" s="62" t="s">
        <v>345</v>
      </c>
      <c r="F14" s="54">
        <v>390</v>
      </c>
      <c r="G14" s="54">
        <v>-200</v>
      </c>
      <c r="H14" s="55">
        <f t="shared" si="0"/>
        <v>190</v>
      </c>
      <c r="I14" s="56">
        <v>300</v>
      </c>
      <c r="J14" s="54"/>
      <c r="K14" s="48">
        <f t="shared" si="1"/>
        <v>300</v>
      </c>
      <c r="L14" s="56">
        <v>300</v>
      </c>
      <c r="M14" s="54"/>
      <c r="N14" s="48">
        <f t="shared" si="2"/>
        <v>300</v>
      </c>
    </row>
    <row r="15" spans="1:14" s="57" customFormat="1" ht="25.5">
      <c r="A15" s="50">
        <v>9</v>
      </c>
      <c r="B15" s="51">
        <v>600</v>
      </c>
      <c r="C15" s="52">
        <v>60016</v>
      </c>
      <c r="D15" s="59">
        <v>6050</v>
      </c>
      <c r="E15" s="62" t="s">
        <v>351</v>
      </c>
      <c r="F15" s="54">
        <v>850</v>
      </c>
      <c r="G15" s="54">
        <v>-200</v>
      </c>
      <c r="H15" s="55">
        <f t="shared" si="0"/>
        <v>650</v>
      </c>
      <c r="I15" s="56">
        <v>1100</v>
      </c>
      <c r="J15" s="54"/>
      <c r="K15" s="48">
        <f t="shared" si="1"/>
        <v>1100</v>
      </c>
      <c r="L15" s="56">
        <v>1200</v>
      </c>
      <c r="M15" s="54"/>
      <c r="N15" s="48">
        <f t="shared" si="2"/>
        <v>1200</v>
      </c>
    </row>
    <row r="16" spans="1:14" s="68" customFormat="1" ht="12.75">
      <c r="A16" s="63">
        <v>11</v>
      </c>
      <c r="B16" s="64">
        <v>600</v>
      </c>
      <c r="C16" s="65">
        <v>60016</v>
      </c>
      <c r="D16" s="66">
        <v>6050</v>
      </c>
      <c r="E16" s="67" t="s">
        <v>144</v>
      </c>
      <c r="F16" s="54">
        <v>1170</v>
      </c>
      <c r="G16" s="54">
        <v>-30</v>
      </c>
      <c r="H16" s="55">
        <f t="shared" si="0"/>
        <v>1140</v>
      </c>
      <c r="I16" s="56">
        <v>0</v>
      </c>
      <c r="J16" s="54"/>
      <c r="K16" s="48">
        <f t="shared" si="1"/>
        <v>0</v>
      </c>
      <c r="L16" s="56">
        <v>0</v>
      </c>
      <c r="M16" s="54"/>
      <c r="N16" s="48">
        <f t="shared" si="2"/>
        <v>0</v>
      </c>
    </row>
    <row r="17" spans="1:14" s="68" customFormat="1" ht="12.75">
      <c r="A17" s="50">
        <v>15</v>
      </c>
      <c r="B17" s="51">
        <v>600</v>
      </c>
      <c r="C17" s="52">
        <v>60016</v>
      </c>
      <c r="D17" s="52">
        <v>6050</v>
      </c>
      <c r="E17" s="69" t="s">
        <v>331</v>
      </c>
      <c r="F17" s="54">
        <v>50</v>
      </c>
      <c r="G17" s="54">
        <v>-50</v>
      </c>
      <c r="H17" s="55">
        <f t="shared" si="0"/>
        <v>0</v>
      </c>
      <c r="I17" s="56">
        <v>700</v>
      </c>
      <c r="J17" s="54"/>
      <c r="K17" s="48">
        <f t="shared" si="1"/>
        <v>700</v>
      </c>
      <c r="L17" s="56">
        <v>750</v>
      </c>
      <c r="M17" s="54"/>
      <c r="N17" s="48">
        <f t="shared" si="2"/>
        <v>750</v>
      </c>
    </row>
    <row r="18" spans="1:14" s="71" customFormat="1" ht="12.75">
      <c r="A18" s="50">
        <v>17</v>
      </c>
      <c r="B18" s="58">
        <v>600</v>
      </c>
      <c r="C18" s="52">
        <v>60016</v>
      </c>
      <c r="D18" s="59">
        <v>6050</v>
      </c>
      <c r="E18" s="62" t="s">
        <v>342</v>
      </c>
      <c r="F18" s="54">
        <v>200</v>
      </c>
      <c r="G18" s="54"/>
      <c r="H18" s="55">
        <v>200</v>
      </c>
      <c r="I18" s="56">
        <v>200</v>
      </c>
      <c r="J18" s="54">
        <v>500</v>
      </c>
      <c r="K18" s="70">
        <f>J18+I18</f>
        <v>700</v>
      </c>
      <c r="L18" s="56">
        <v>500</v>
      </c>
      <c r="M18" s="54"/>
      <c r="N18" s="48">
        <f t="shared" si="2"/>
        <v>500</v>
      </c>
    </row>
    <row r="19" spans="1:14" s="71" customFormat="1" ht="12.75">
      <c r="A19" s="50">
        <v>18</v>
      </c>
      <c r="B19" s="58">
        <v>600</v>
      </c>
      <c r="C19" s="52">
        <v>60016</v>
      </c>
      <c r="D19" s="59">
        <v>6050</v>
      </c>
      <c r="E19" s="69" t="s">
        <v>350</v>
      </c>
      <c r="F19" s="54">
        <v>250</v>
      </c>
      <c r="G19" s="54">
        <v>-50</v>
      </c>
      <c r="H19" s="55">
        <f aca="true" t="shared" si="3" ref="H19:H24">G19+F19</f>
        <v>200</v>
      </c>
      <c r="I19" s="56">
        <v>200</v>
      </c>
      <c r="J19" s="54"/>
      <c r="K19" s="70">
        <f aca="true" t="shared" si="4" ref="K19:K37">J19+I19</f>
        <v>200</v>
      </c>
      <c r="L19" s="56">
        <v>200</v>
      </c>
      <c r="M19" s="54"/>
      <c r="N19" s="48">
        <f t="shared" si="2"/>
        <v>200</v>
      </c>
    </row>
    <row r="20" spans="1:14" s="71" customFormat="1" ht="12.75">
      <c r="A20" s="50">
        <v>24</v>
      </c>
      <c r="B20" s="58">
        <v>700</v>
      </c>
      <c r="C20" s="52">
        <v>70095</v>
      </c>
      <c r="D20" s="52">
        <v>6050</v>
      </c>
      <c r="E20" s="72" t="s">
        <v>335</v>
      </c>
      <c r="F20" s="54">
        <v>6371.2</v>
      </c>
      <c r="G20" s="54">
        <v>150</v>
      </c>
      <c r="H20" s="55">
        <f t="shared" si="3"/>
        <v>6521.2</v>
      </c>
      <c r="I20" s="56">
        <v>4550</v>
      </c>
      <c r="J20" s="54"/>
      <c r="K20" s="70">
        <f t="shared" si="4"/>
        <v>4550</v>
      </c>
      <c r="L20" s="56">
        <v>5200</v>
      </c>
      <c r="M20" s="54"/>
      <c r="N20" s="48">
        <f t="shared" si="2"/>
        <v>5200</v>
      </c>
    </row>
    <row r="21" spans="1:14" s="71" customFormat="1" ht="25.5">
      <c r="A21" s="50">
        <v>28</v>
      </c>
      <c r="B21" s="51">
        <v>900</v>
      </c>
      <c r="C21" s="52">
        <v>90015</v>
      </c>
      <c r="D21" s="52">
        <v>6050</v>
      </c>
      <c r="E21" s="62" t="s">
        <v>349</v>
      </c>
      <c r="F21" s="54">
        <v>140</v>
      </c>
      <c r="G21" s="54">
        <v>-43</v>
      </c>
      <c r="H21" s="55">
        <f t="shared" si="3"/>
        <v>97</v>
      </c>
      <c r="I21" s="56">
        <v>200</v>
      </c>
      <c r="J21" s="54"/>
      <c r="K21" s="70">
        <f t="shared" si="4"/>
        <v>200</v>
      </c>
      <c r="L21" s="56">
        <v>200</v>
      </c>
      <c r="M21" s="54"/>
      <c r="N21" s="48">
        <f t="shared" si="2"/>
        <v>200</v>
      </c>
    </row>
    <row r="22" spans="1:14" s="71" customFormat="1" ht="25.5">
      <c r="A22" s="50">
        <v>29</v>
      </c>
      <c r="B22" s="52">
        <v>900</v>
      </c>
      <c r="C22" s="52">
        <v>90015</v>
      </c>
      <c r="D22" s="52">
        <v>6050</v>
      </c>
      <c r="E22" s="62" t="s">
        <v>352</v>
      </c>
      <c r="F22" s="54">
        <v>235.5</v>
      </c>
      <c r="G22" s="54">
        <v>-72</v>
      </c>
      <c r="H22" s="55">
        <f t="shared" si="3"/>
        <v>163.5</v>
      </c>
      <c r="I22" s="56">
        <v>140</v>
      </c>
      <c r="J22" s="54"/>
      <c r="K22" s="70">
        <f t="shared" si="4"/>
        <v>140</v>
      </c>
      <c r="L22" s="56">
        <v>140</v>
      </c>
      <c r="M22" s="54"/>
      <c r="N22" s="48">
        <f t="shared" si="2"/>
        <v>140</v>
      </c>
    </row>
    <row r="23" spans="1:14" s="71" customFormat="1" ht="25.5">
      <c r="A23" s="50">
        <v>35</v>
      </c>
      <c r="B23" s="51">
        <v>921</v>
      </c>
      <c r="C23" s="52">
        <v>92106</v>
      </c>
      <c r="D23" s="59">
        <v>6050</v>
      </c>
      <c r="E23" s="62" t="s">
        <v>340</v>
      </c>
      <c r="F23" s="54">
        <v>1100</v>
      </c>
      <c r="G23" s="54">
        <v>-51</v>
      </c>
      <c r="H23" s="55">
        <f t="shared" si="3"/>
        <v>1049</v>
      </c>
      <c r="I23" s="56">
        <v>500</v>
      </c>
      <c r="J23" s="54"/>
      <c r="K23" s="70">
        <f t="shared" si="4"/>
        <v>500</v>
      </c>
      <c r="L23" s="56">
        <v>3300</v>
      </c>
      <c r="M23" s="54"/>
      <c r="N23" s="48">
        <f t="shared" si="2"/>
        <v>3300</v>
      </c>
    </row>
    <row r="24" spans="1:14" s="68" customFormat="1" ht="25.5">
      <c r="A24" s="50">
        <v>37</v>
      </c>
      <c r="B24" s="58">
        <v>500</v>
      </c>
      <c r="C24" s="52">
        <v>50095</v>
      </c>
      <c r="D24" s="59">
        <v>6050</v>
      </c>
      <c r="E24" s="62" t="s">
        <v>344</v>
      </c>
      <c r="F24" s="54">
        <v>20</v>
      </c>
      <c r="G24" s="54">
        <v>-11.5</v>
      </c>
      <c r="H24" s="55">
        <f t="shared" si="3"/>
        <v>8.5</v>
      </c>
      <c r="I24" s="56">
        <v>200</v>
      </c>
      <c r="J24" s="54"/>
      <c r="K24" s="70">
        <f t="shared" si="4"/>
        <v>200</v>
      </c>
      <c r="L24" s="56">
        <v>0</v>
      </c>
      <c r="M24" s="54"/>
      <c r="N24" s="48">
        <f t="shared" si="2"/>
        <v>0</v>
      </c>
    </row>
    <row r="25" spans="1:14" s="68" customFormat="1" ht="38.25">
      <c r="A25" s="50">
        <v>41</v>
      </c>
      <c r="B25" s="58">
        <v>600</v>
      </c>
      <c r="C25" s="52">
        <v>60015</v>
      </c>
      <c r="D25" s="59">
        <v>6050</v>
      </c>
      <c r="E25" s="53" t="s">
        <v>353</v>
      </c>
      <c r="F25" s="54">
        <v>0</v>
      </c>
      <c r="G25" s="54"/>
      <c r="H25" s="55"/>
      <c r="I25" s="56">
        <v>500</v>
      </c>
      <c r="J25" s="54">
        <v>-350</v>
      </c>
      <c r="K25" s="70">
        <f t="shared" si="4"/>
        <v>150</v>
      </c>
      <c r="L25" s="56">
        <v>700</v>
      </c>
      <c r="M25" s="54"/>
      <c r="N25" s="48">
        <f t="shared" si="2"/>
        <v>700</v>
      </c>
    </row>
    <row r="26" spans="1:14" s="68" customFormat="1" ht="25.5">
      <c r="A26" s="50">
        <v>43</v>
      </c>
      <c r="B26" s="58">
        <v>600</v>
      </c>
      <c r="C26" s="52">
        <v>60015</v>
      </c>
      <c r="D26" s="59">
        <v>6050</v>
      </c>
      <c r="E26" s="62" t="s">
        <v>347</v>
      </c>
      <c r="F26" s="54">
        <v>400</v>
      </c>
      <c r="G26" s="54">
        <v>-300</v>
      </c>
      <c r="H26" s="55">
        <f aca="true" t="shared" si="5" ref="H26:H48">G26+F26</f>
        <v>100</v>
      </c>
      <c r="I26" s="56">
        <v>500</v>
      </c>
      <c r="J26" s="54"/>
      <c r="K26" s="70">
        <f t="shared" si="4"/>
        <v>500</v>
      </c>
      <c r="L26" s="56">
        <v>2000</v>
      </c>
      <c r="M26" s="54"/>
      <c r="N26" s="48">
        <f t="shared" si="2"/>
        <v>2000</v>
      </c>
    </row>
    <row r="27" spans="1:15" s="78" customFormat="1" ht="17.25">
      <c r="A27" s="63">
        <v>46</v>
      </c>
      <c r="B27" s="73">
        <v>600</v>
      </c>
      <c r="C27" s="74">
        <v>60015</v>
      </c>
      <c r="D27" s="75">
        <v>6050</v>
      </c>
      <c r="E27" s="76" t="s">
        <v>330</v>
      </c>
      <c r="F27" s="54">
        <v>100</v>
      </c>
      <c r="G27" s="54">
        <v>-100</v>
      </c>
      <c r="H27" s="55">
        <f t="shared" si="5"/>
        <v>0</v>
      </c>
      <c r="I27" s="56">
        <v>300</v>
      </c>
      <c r="J27" s="54"/>
      <c r="K27" s="70">
        <f t="shared" si="4"/>
        <v>300</v>
      </c>
      <c r="L27" s="56">
        <v>300</v>
      </c>
      <c r="M27" s="54"/>
      <c r="N27" s="48">
        <f t="shared" si="2"/>
        <v>300</v>
      </c>
      <c r="O27" s="77"/>
    </row>
    <row r="28" spans="1:17" s="79" customFormat="1" ht="25.5">
      <c r="A28" s="50">
        <v>50</v>
      </c>
      <c r="B28" s="58">
        <v>600</v>
      </c>
      <c r="C28" s="52">
        <v>60016</v>
      </c>
      <c r="D28" s="59">
        <v>6050</v>
      </c>
      <c r="E28" s="62" t="s">
        <v>214</v>
      </c>
      <c r="F28" s="54">
        <v>10</v>
      </c>
      <c r="G28" s="54">
        <v>-10</v>
      </c>
      <c r="H28" s="55">
        <f t="shared" si="5"/>
        <v>0</v>
      </c>
      <c r="I28" s="56">
        <v>500</v>
      </c>
      <c r="J28" s="54"/>
      <c r="K28" s="70">
        <f t="shared" si="4"/>
        <v>500</v>
      </c>
      <c r="L28" s="56">
        <v>500</v>
      </c>
      <c r="M28" s="54"/>
      <c r="N28" s="48">
        <f t="shared" si="2"/>
        <v>500</v>
      </c>
      <c r="O28" s="1"/>
      <c r="P28" s="1"/>
      <c r="Q28" s="1"/>
    </row>
    <row r="29" spans="1:14" ht="12.75">
      <c r="A29" s="50">
        <v>52</v>
      </c>
      <c r="B29" s="58">
        <v>600</v>
      </c>
      <c r="C29" s="52">
        <v>60016</v>
      </c>
      <c r="D29" s="59">
        <v>6050</v>
      </c>
      <c r="E29" s="69" t="s">
        <v>332</v>
      </c>
      <c r="F29" s="54">
        <v>347</v>
      </c>
      <c r="G29" s="54">
        <v>-200</v>
      </c>
      <c r="H29" s="55">
        <f t="shared" si="5"/>
        <v>147</v>
      </c>
      <c r="I29" s="56">
        <v>600</v>
      </c>
      <c r="J29" s="54"/>
      <c r="K29" s="70">
        <f t="shared" si="4"/>
        <v>600</v>
      </c>
      <c r="L29" s="56">
        <v>150</v>
      </c>
      <c r="M29" s="54"/>
      <c r="N29" s="48">
        <f t="shared" si="2"/>
        <v>150</v>
      </c>
    </row>
    <row r="30" spans="1:14" ht="12.75">
      <c r="A30" s="50">
        <v>58</v>
      </c>
      <c r="B30" s="58">
        <v>801</v>
      </c>
      <c r="C30" s="52">
        <v>80101</v>
      </c>
      <c r="D30" s="52">
        <v>6050</v>
      </c>
      <c r="E30" s="69" t="s">
        <v>145</v>
      </c>
      <c r="F30" s="54">
        <v>138.2</v>
      </c>
      <c r="G30" s="54">
        <v>24.6</v>
      </c>
      <c r="H30" s="55">
        <f t="shared" si="5"/>
        <v>162.79999999999998</v>
      </c>
      <c r="I30" s="56">
        <v>0</v>
      </c>
      <c r="J30" s="54"/>
      <c r="K30" s="70">
        <f t="shared" si="4"/>
        <v>0</v>
      </c>
      <c r="L30" s="56">
        <v>0</v>
      </c>
      <c r="M30" s="54"/>
      <c r="N30" s="48">
        <f t="shared" si="2"/>
        <v>0</v>
      </c>
    </row>
    <row r="31" spans="1:14" ht="12.75">
      <c r="A31" s="50">
        <v>60</v>
      </c>
      <c r="B31" s="58">
        <v>801</v>
      </c>
      <c r="C31" s="52">
        <v>80110</v>
      </c>
      <c r="D31" s="52">
        <v>6050</v>
      </c>
      <c r="E31" s="69" t="s">
        <v>145</v>
      </c>
      <c r="F31" s="54">
        <v>77.4</v>
      </c>
      <c r="G31" s="54">
        <v>9.6</v>
      </c>
      <c r="H31" s="55">
        <f t="shared" si="5"/>
        <v>87</v>
      </c>
      <c r="I31" s="56">
        <v>0</v>
      </c>
      <c r="J31" s="54"/>
      <c r="K31" s="70">
        <f t="shared" si="4"/>
        <v>0</v>
      </c>
      <c r="L31" s="56">
        <v>0</v>
      </c>
      <c r="M31" s="54"/>
      <c r="N31" s="48">
        <f t="shared" si="2"/>
        <v>0</v>
      </c>
    </row>
    <row r="32" spans="1:14" ht="12.75">
      <c r="A32" s="50">
        <v>62</v>
      </c>
      <c r="B32" s="51">
        <v>801</v>
      </c>
      <c r="C32" s="52">
        <v>80120</v>
      </c>
      <c r="D32" s="52">
        <v>6050</v>
      </c>
      <c r="E32" s="62" t="s">
        <v>337</v>
      </c>
      <c r="F32" s="54">
        <v>1545</v>
      </c>
      <c r="G32" s="54">
        <v>-14</v>
      </c>
      <c r="H32" s="55">
        <f t="shared" si="5"/>
        <v>1531</v>
      </c>
      <c r="I32" s="56">
        <v>0</v>
      </c>
      <c r="J32" s="54"/>
      <c r="K32" s="70">
        <f t="shared" si="4"/>
        <v>0</v>
      </c>
      <c r="L32" s="56">
        <v>0</v>
      </c>
      <c r="M32" s="54"/>
      <c r="N32" s="48">
        <f t="shared" si="2"/>
        <v>0</v>
      </c>
    </row>
    <row r="33" spans="1:17" s="81" customFormat="1" ht="18.75">
      <c r="A33" s="50">
        <v>63</v>
      </c>
      <c r="B33" s="51">
        <v>801</v>
      </c>
      <c r="C33" s="52">
        <v>80120</v>
      </c>
      <c r="D33" s="52">
        <v>6050</v>
      </c>
      <c r="E33" s="69" t="s">
        <v>145</v>
      </c>
      <c r="F33" s="54">
        <v>173.9</v>
      </c>
      <c r="G33" s="54">
        <v>-7.6</v>
      </c>
      <c r="H33" s="55">
        <f t="shared" si="5"/>
        <v>166.3</v>
      </c>
      <c r="I33" s="56">
        <v>0</v>
      </c>
      <c r="J33" s="54"/>
      <c r="K33" s="70">
        <f t="shared" si="4"/>
        <v>0</v>
      </c>
      <c r="L33" s="56">
        <v>0</v>
      </c>
      <c r="M33" s="54"/>
      <c r="N33" s="48">
        <f t="shared" si="2"/>
        <v>0</v>
      </c>
      <c r="O33" s="80"/>
      <c r="P33" s="80"/>
      <c r="Q33" s="80"/>
    </row>
    <row r="34" spans="1:14" s="80" customFormat="1" ht="12.75">
      <c r="A34" s="50">
        <v>64</v>
      </c>
      <c r="B34" s="51">
        <v>801</v>
      </c>
      <c r="C34" s="52">
        <v>80130</v>
      </c>
      <c r="D34" s="52">
        <v>6050</v>
      </c>
      <c r="E34" s="69" t="s">
        <v>145</v>
      </c>
      <c r="F34" s="54">
        <v>160.4</v>
      </c>
      <c r="G34" s="54">
        <v>8.78</v>
      </c>
      <c r="H34" s="55">
        <f t="shared" si="5"/>
        <v>169.18</v>
      </c>
      <c r="I34" s="56">
        <v>0</v>
      </c>
      <c r="J34" s="54"/>
      <c r="K34" s="70">
        <f t="shared" si="4"/>
        <v>0</v>
      </c>
      <c r="L34" s="56">
        <v>0</v>
      </c>
      <c r="M34" s="54"/>
      <c r="N34" s="48">
        <f t="shared" si="2"/>
        <v>0</v>
      </c>
    </row>
    <row r="35" spans="1:14" s="80" customFormat="1" ht="25.5">
      <c r="A35" s="50">
        <v>73</v>
      </c>
      <c r="B35" s="58">
        <v>854</v>
      </c>
      <c r="C35" s="52">
        <v>85410</v>
      </c>
      <c r="D35" s="52">
        <v>6050</v>
      </c>
      <c r="E35" s="82" t="s">
        <v>147</v>
      </c>
      <c r="F35" s="54">
        <v>118.1</v>
      </c>
      <c r="G35" s="54">
        <v>18.2</v>
      </c>
      <c r="H35" s="55">
        <f t="shared" si="5"/>
        <v>136.29999999999998</v>
      </c>
      <c r="I35" s="56">
        <v>0</v>
      </c>
      <c r="J35" s="54"/>
      <c r="K35" s="70">
        <f t="shared" si="4"/>
        <v>0</v>
      </c>
      <c r="L35" s="56">
        <v>0</v>
      </c>
      <c r="M35" s="54"/>
      <c r="N35" s="48">
        <f t="shared" si="2"/>
        <v>0</v>
      </c>
    </row>
    <row r="36" spans="1:14" s="80" customFormat="1" ht="12.75">
      <c r="A36" s="50">
        <v>78</v>
      </c>
      <c r="B36" s="58">
        <v>600</v>
      </c>
      <c r="C36" s="52">
        <v>60015</v>
      </c>
      <c r="D36" s="59">
        <v>6050</v>
      </c>
      <c r="E36" s="62" t="s">
        <v>200</v>
      </c>
      <c r="F36" s="54">
        <v>1600</v>
      </c>
      <c r="G36" s="54">
        <v>-300</v>
      </c>
      <c r="H36" s="55">
        <f t="shared" si="5"/>
        <v>1300</v>
      </c>
      <c r="I36" s="56">
        <v>600</v>
      </c>
      <c r="J36" s="54"/>
      <c r="K36" s="70">
        <f t="shared" si="4"/>
        <v>600</v>
      </c>
      <c r="L36" s="56">
        <v>600</v>
      </c>
      <c r="M36" s="54"/>
      <c r="N36" s="48">
        <f t="shared" si="2"/>
        <v>600</v>
      </c>
    </row>
    <row r="37" spans="1:17" s="80" customFormat="1" ht="25.5">
      <c r="A37" s="50">
        <v>81</v>
      </c>
      <c r="B37" s="58">
        <v>600</v>
      </c>
      <c r="C37" s="52">
        <v>60015</v>
      </c>
      <c r="D37" s="59">
        <v>6050</v>
      </c>
      <c r="E37" s="53" t="s">
        <v>346</v>
      </c>
      <c r="F37" s="54">
        <v>3000</v>
      </c>
      <c r="G37" s="54">
        <v>-500</v>
      </c>
      <c r="H37" s="55">
        <f t="shared" si="5"/>
        <v>2500</v>
      </c>
      <c r="I37" s="56">
        <v>3820</v>
      </c>
      <c r="J37" s="54"/>
      <c r="K37" s="70">
        <f t="shared" si="4"/>
        <v>3820</v>
      </c>
      <c r="L37" s="56">
        <v>102</v>
      </c>
      <c r="M37" s="54"/>
      <c r="N37" s="48">
        <f t="shared" si="2"/>
        <v>102</v>
      </c>
      <c r="O37" s="83"/>
      <c r="P37" s="83"/>
      <c r="Q37" s="83"/>
    </row>
    <row r="38" spans="1:14" s="83" customFormat="1" ht="12.75">
      <c r="A38" s="50">
        <v>85</v>
      </c>
      <c r="B38" s="58">
        <v>600</v>
      </c>
      <c r="C38" s="52">
        <v>60016</v>
      </c>
      <c r="D38" s="59">
        <v>6050</v>
      </c>
      <c r="E38" s="69" t="s">
        <v>333</v>
      </c>
      <c r="F38" s="54">
        <v>10</v>
      </c>
      <c r="G38" s="54">
        <v>-10</v>
      </c>
      <c r="H38" s="55">
        <f t="shared" si="5"/>
        <v>0</v>
      </c>
      <c r="I38" s="56">
        <v>1500</v>
      </c>
      <c r="J38" s="54">
        <v>-500</v>
      </c>
      <c r="K38" s="70">
        <f>J38+I38</f>
        <v>1000</v>
      </c>
      <c r="L38" s="56">
        <v>100</v>
      </c>
      <c r="M38" s="54"/>
      <c r="N38" s="48">
        <f t="shared" si="2"/>
        <v>100</v>
      </c>
    </row>
    <row r="39" spans="1:17" s="83" customFormat="1" ht="25.5">
      <c r="A39" s="50">
        <v>86</v>
      </c>
      <c r="B39" s="58">
        <v>600</v>
      </c>
      <c r="C39" s="52">
        <v>60016</v>
      </c>
      <c r="D39" s="59">
        <v>6050</v>
      </c>
      <c r="E39" s="62" t="s">
        <v>334</v>
      </c>
      <c r="F39" s="54">
        <v>10</v>
      </c>
      <c r="G39" s="54">
        <v>-10</v>
      </c>
      <c r="H39" s="55">
        <f t="shared" si="5"/>
        <v>0</v>
      </c>
      <c r="I39" s="56">
        <v>100</v>
      </c>
      <c r="J39" s="54"/>
      <c r="K39" s="70">
        <f aca="true" t="shared" si="6" ref="K39:K46">J39+I39</f>
        <v>100</v>
      </c>
      <c r="L39" s="56">
        <v>0</v>
      </c>
      <c r="M39" s="54"/>
      <c r="N39" s="48">
        <f t="shared" si="2"/>
        <v>0</v>
      </c>
      <c r="O39" s="80"/>
      <c r="P39" s="80"/>
      <c r="Q39" s="80"/>
    </row>
    <row r="40" spans="1:14" s="80" customFormat="1" ht="25.5">
      <c r="A40" s="60">
        <v>90</v>
      </c>
      <c r="B40" s="59">
        <v>801</v>
      </c>
      <c r="C40" s="59">
        <v>80101</v>
      </c>
      <c r="D40" s="59">
        <v>6050</v>
      </c>
      <c r="E40" s="84" t="s">
        <v>336</v>
      </c>
      <c r="F40" s="54">
        <v>500</v>
      </c>
      <c r="G40" s="54">
        <v>-130</v>
      </c>
      <c r="H40" s="55">
        <f t="shared" si="5"/>
        <v>370</v>
      </c>
      <c r="I40" s="56">
        <v>1500</v>
      </c>
      <c r="J40" s="54"/>
      <c r="K40" s="70">
        <f t="shared" si="6"/>
        <v>1500</v>
      </c>
      <c r="L40" s="56">
        <v>1000</v>
      </c>
      <c r="M40" s="54"/>
      <c r="N40" s="48">
        <f t="shared" si="2"/>
        <v>1000</v>
      </c>
    </row>
    <row r="41" spans="1:14" s="80" customFormat="1" ht="12.75">
      <c r="A41" s="50">
        <v>91</v>
      </c>
      <c r="B41" s="58">
        <v>801</v>
      </c>
      <c r="C41" s="52">
        <v>80110</v>
      </c>
      <c r="D41" s="52">
        <v>6050</v>
      </c>
      <c r="E41" s="69" t="s">
        <v>343</v>
      </c>
      <c r="F41" s="54">
        <v>500</v>
      </c>
      <c r="G41" s="54">
        <v>100</v>
      </c>
      <c r="H41" s="55">
        <f t="shared" si="5"/>
        <v>600</v>
      </c>
      <c r="I41" s="56">
        <v>2450</v>
      </c>
      <c r="J41" s="54"/>
      <c r="K41" s="70">
        <f t="shared" si="6"/>
        <v>2450</v>
      </c>
      <c r="L41" s="56">
        <v>7000</v>
      </c>
      <c r="M41" s="54"/>
      <c r="N41" s="48">
        <f t="shared" si="2"/>
        <v>7000</v>
      </c>
    </row>
    <row r="42" spans="1:14" s="80" customFormat="1" ht="25.5">
      <c r="A42" s="50">
        <v>93</v>
      </c>
      <c r="B42" s="51">
        <v>900</v>
      </c>
      <c r="C42" s="52">
        <v>90001</v>
      </c>
      <c r="D42" s="52">
        <v>6050</v>
      </c>
      <c r="E42" s="62" t="s">
        <v>339</v>
      </c>
      <c r="F42" s="54">
        <v>5055</v>
      </c>
      <c r="G42" s="54">
        <v>343.5</v>
      </c>
      <c r="H42" s="55">
        <f t="shared" si="5"/>
        <v>5398.5</v>
      </c>
      <c r="I42" s="56">
        <v>6000</v>
      </c>
      <c r="J42" s="54"/>
      <c r="K42" s="70">
        <f t="shared" si="6"/>
        <v>6000</v>
      </c>
      <c r="L42" s="56">
        <v>6200</v>
      </c>
      <c r="M42" s="54"/>
      <c r="N42" s="48">
        <f t="shared" si="2"/>
        <v>6200</v>
      </c>
    </row>
    <row r="43" spans="1:14" s="80" customFormat="1" ht="12.75">
      <c r="A43" s="41">
        <v>101</v>
      </c>
      <c r="B43" s="43">
        <v>921</v>
      </c>
      <c r="C43" s="43">
        <v>92108</v>
      </c>
      <c r="D43" s="85">
        <v>6050</v>
      </c>
      <c r="E43" s="82" t="s">
        <v>146</v>
      </c>
      <c r="F43" s="54">
        <v>600</v>
      </c>
      <c r="G43" s="54">
        <v>130</v>
      </c>
      <c r="H43" s="55">
        <f t="shared" si="5"/>
        <v>730</v>
      </c>
      <c r="I43" s="56">
        <v>2400</v>
      </c>
      <c r="J43" s="54"/>
      <c r="K43" s="70">
        <f t="shared" si="6"/>
        <v>2400</v>
      </c>
      <c r="L43" s="56">
        <v>3700</v>
      </c>
      <c r="M43" s="54"/>
      <c r="N43" s="48">
        <f t="shared" si="2"/>
        <v>3700</v>
      </c>
    </row>
    <row r="44" spans="1:14" s="80" customFormat="1" ht="12.75">
      <c r="A44" s="50">
        <v>103</v>
      </c>
      <c r="B44" s="58">
        <v>926</v>
      </c>
      <c r="C44" s="52">
        <v>92601</v>
      </c>
      <c r="D44" s="52">
        <v>6050</v>
      </c>
      <c r="E44" s="69" t="s">
        <v>341</v>
      </c>
      <c r="F44" s="54">
        <v>1424.5</v>
      </c>
      <c r="G44" s="54">
        <v>30</v>
      </c>
      <c r="H44" s="55">
        <f t="shared" si="5"/>
        <v>1454.5</v>
      </c>
      <c r="I44" s="56">
        <v>0</v>
      </c>
      <c r="J44" s="54"/>
      <c r="K44" s="70">
        <f t="shared" si="6"/>
        <v>0</v>
      </c>
      <c r="L44" s="56">
        <v>0</v>
      </c>
      <c r="M44" s="54"/>
      <c r="N44" s="48">
        <f t="shared" si="2"/>
        <v>0</v>
      </c>
    </row>
    <row r="45" spans="1:17" s="80" customFormat="1" ht="12.75">
      <c r="A45" s="50">
        <v>108</v>
      </c>
      <c r="B45" s="58">
        <v>926</v>
      </c>
      <c r="C45" s="52">
        <v>92601</v>
      </c>
      <c r="D45" s="59">
        <v>6050</v>
      </c>
      <c r="E45" s="62" t="s">
        <v>222</v>
      </c>
      <c r="F45" s="54">
        <v>734.5</v>
      </c>
      <c r="G45" s="54">
        <f>534+2491.7</f>
        <v>3025.7</v>
      </c>
      <c r="H45" s="55">
        <f t="shared" si="5"/>
        <v>3760.2</v>
      </c>
      <c r="I45" s="56">
        <v>3028.2</v>
      </c>
      <c r="J45" s="54"/>
      <c r="K45" s="70">
        <f t="shared" si="6"/>
        <v>3028.2</v>
      </c>
      <c r="L45" s="56">
        <v>7676.7</v>
      </c>
      <c r="M45" s="54"/>
      <c r="N45" s="48">
        <f t="shared" si="2"/>
        <v>7676.7</v>
      </c>
      <c r="O45" s="86"/>
      <c r="P45" s="86"/>
      <c r="Q45" s="86"/>
    </row>
    <row r="46" spans="1:14" s="86" customFormat="1" ht="51">
      <c r="A46" s="50">
        <v>109</v>
      </c>
      <c r="B46" s="52">
        <v>853</v>
      </c>
      <c r="C46" s="52">
        <v>85305</v>
      </c>
      <c r="D46" s="59">
        <v>6050</v>
      </c>
      <c r="E46" s="84" t="s">
        <v>338</v>
      </c>
      <c r="F46" s="54">
        <v>78.5</v>
      </c>
      <c r="G46" s="54">
        <v>-78.5</v>
      </c>
      <c r="H46" s="55">
        <f t="shared" si="5"/>
        <v>0</v>
      </c>
      <c r="I46" s="56">
        <v>1560</v>
      </c>
      <c r="J46" s="54"/>
      <c r="K46" s="70">
        <f t="shared" si="6"/>
        <v>1560</v>
      </c>
      <c r="L46" s="56">
        <v>200</v>
      </c>
      <c r="M46" s="54"/>
      <c r="N46" s="48">
        <f t="shared" si="2"/>
        <v>200</v>
      </c>
    </row>
    <row r="47" spans="1:14" s="86" customFormat="1" ht="63.75">
      <c r="A47" s="87">
        <v>116</v>
      </c>
      <c r="B47" s="52">
        <v>700</v>
      </c>
      <c r="C47" s="52">
        <v>70001</v>
      </c>
      <c r="D47" s="52">
        <v>6210</v>
      </c>
      <c r="E47" s="84" t="s">
        <v>354</v>
      </c>
      <c r="F47" s="54">
        <v>400</v>
      </c>
      <c r="G47" s="54">
        <v>-300</v>
      </c>
      <c r="H47" s="55">
        <f t="shared" si="5"/>
        <v>100</v>
      </c>
      <c r="I47" s="56">
        <v>0</v>
      </c>
      <c r="J47" s="54">
        <v>300</v>
      </c>
      <c r="K47" s="70">
        <f>J47+I47</f>
        <v>300</v>
      </c>
      <c r="L47" s="56">
        <v>0</v>
      </c>
      <c r="M47" s="54"/>
      <c r="N47" s="48">
        <f t="shared" si="2"/>
        <v>0</v>
      </c>
    </row>
    <row r="48" spans="1:14" s="86" customFormat="1" ht="13.5" thickBot="1">
      <c r="A48" s="50">
        <v>118</v>
      </c>
      <c r="B48" s="52">
        <v>600</v>
      </c>
      <c r="C48" s="52">
        <v>60015</v>
      </c>
      <c r="D48" s="52">
        <v>6050</v>
      </c>
      <c r="E48" s="88" t="s">
        <v>348</v>
      </c>
      <c r="F48" s="54">
        <v>100</v>
      </c>
      <c r="G48" s="54">
        <v>-90</v>
      </c>
      <c r="H48" s="55">
        <f t="shared" si="5"/>
        <v>10</v>
      </c>
      <c r="I48" s="56">
        <v>0</v>
      </c>
      <c r="J48" s="54">
        <v>350</v>
      </c>
      <c r="K48" s="70">
        <f>J48+I48</f>
        <v>350</v>
      </c>
      <c r="L48" s="56">
        <v>0</v>
      </c>
      <c r="M48" s="54"/>
      <c r="N48" s="48">
        <f t="shared" si="2"/>
        <v>0</v>
      </c>
    </row>
    <row r="49" spans="1:14" s="86" customFormat="1" ht="18.75" thickBot="1" thickTop="1">
      <c r="A49" s="89"/>
      <c r="B49" s="90"/>
      <c r="C49" s="90"/>
      <c r="D49" s="91"/>
      <c r="E49" s="92" t="s">
        <v>109</v>
      </c>
      <c r="F49" s="93">
        <f aca="true" t="shared" si="7" ref="F49:N49">SUM(F11:F48)</f>
        <v>35979.200000000004</v>
      </c>
      <c r="G49" s="94">
        <f t="shared" si="7"/>
        <v>122.77999999999975</v>
      </c>
      <c r="H49" s="95">
        <f t="shared" si="7"/>
        <v>36101.979999999996</v>
      </c>
      <c r="I49" s="96">
        <f t="shared" si="7"/>
        <v>40848.2</v>
      </c>
      <c r="J49" s="94">
        <f t="shared" si="7"/>
        <v>300</v>
      </c>
      <c r="K49" s="97">
        <f t="shared" si="7"/>
        <v>41148.2</v>
      </c>
      <c r="L49" s="96">
        <f t="shared" si="7"/>
        <v>46018.7</v>
      </c>
      <c r="M49" s="94">
        <f t="shared" si="7"/>
        <v>0</v>
      </c>
      <c r="N49" s="97">
        <f t="shared" si="7"/>
        <v>46018.7</v>
      </c>
    </row>
    <row r="50" spans="4:14" s="86" customFormat="1" ht="13.5" thickTop="1">
      <c r="D50" s="98"/>
      <c r="E50" s="3"/>
      <c r="F50" s="3"/>
      <c r="G50" s="3"/>
      <c r="H50" s="3"/>
      <c r="I50" s="1"/>
      <c r="J50" s="1"/>
      <c r="K50" s="1"/>
      <c r="L50" s="1"/>
      <c r="M50" s="1"/>
      <c r="N50" s="1"/>
    </row>
    <row r="51" spans="4:14" s="86" customFormat="1" ht="12.75">
      <c r="D51" s="2"/>
      <c r="E51" s="3"/>
      <c r="F51" s="3"/>
      <c r="G51" s="3"/>
      <c r="H51" s="3"/>
      <c r="I51" s="1"/>
      <c r="J51" s="1"/>
      <c r="K51" s="1"/>
      <c r="L51" s="1"/>
      <c r="M51" s="1"/>
      <c r="N51" s="1"/>
    </row>
    <row r="52" spans="4:14" s="86" customFormat="1" ht="12.75">
      <c r="D52" s="2"/>
      <c r="E52" s="3"/>
      <c r="F52" s="3"/>
      <c r="G52" s="3"/>
      <c r="H52" s="3"/>
      <c r="I52" s="1"/>
      <c r="J52" s="1"/>
      <c r="K52" s="1"/>
      <c r="L52" s="1"/>
      <c r="M52" s="1"/>
      <c r="N52" s="1"/>
    </row>
    <row r="53" spans="4:14" s="86" customFormat="1" ht="12.75">
      <c r="D53" s="2"/>
      <c r="E53" s="3"/>
      <c r="F53" s="3"/>
      <c r="G53" s="3"/>
      <c r="H53" s="3"/>
      <c r="I53" s="1"/>
      <c r="J53" s="1"/>
      <c r="K53" s="1"/>
      <c r="L53" s="1"/>
      <c r="M53" s="1"/>
      <c r="N53" s="1"/>
    </row>
    <row r="54" spans="4:17" s="86" customFormat="1" ht="12.75">
      <c r="D54" s="2"/>
      <c r="E54" s="3"/>
      <c r="F54" s="3"/>
      <c r="G54" s="3"/>
      <c r="H54" s="3"/>
      <c r="I54" s="1"/>
      <c r="J54" s="1"/>
      <c r="K54" s="1"/>
      <c r="L54" s="1"/>
      <c r="M54" s="1"/>
      <c r="N54" s="1"/>
      <c r="O54" s="1"/>
      <c r="P54" s="1"/>
      <c r="Q54" s="1"/>
    </row>
  </sheetData>
  <mergeCells count="3">
    <mergeCell ref="L7:N7"/>
    <mergeCell ref="E7:E9"/>
    <mergeCell ref="F7:K7"/>
  </mergeCells>
  <printOptions horizontalCentered="1"/>
  <pageMargins left="0" right="0" top="0.984251968503937" bottom="0.3937007874015748" header="0.5118110236220472" footer="0.5118110236220472"/>
  <pageSetup firstPageNumber="19" useFirstPageNumber="1" horizontalDpi="300" verticalDpi="300" orientation="landscape" paperSize="9" r:id="rId1"/>
  <headerFooter alignWithMargins="0">
    <oddHeader>&amp;C&amp;"Times New Roman,Normalny"&amp;P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krolm</cp:lastModifiedBy>
  <cp:lastPrinted>2009-11-27T09:59:12Z</cp:lastPrinted>
  <dcterms:created xsi:type="dcterms:W3CDTF">2009-10-07T06:02:38Z</dcterms:created>
  <dcterms:modified xsi:type="dcterms:W3CDTF">2009-12-01T10:03:58Z</dcterms:modified>
  <cp:category/>
  <cp:version/>
  <cp:contentType/>
  <cp:contentStatus/>
</cp:coreProperties>
</file>