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1220" windowHeight="6150" tabRatio="601" firstSheet="1" activeTab="11"/>
  </bookViews>
  <sheets>
    <sheet name="Załącznik" sheetId="1" r:id="rId1"/>
    <sheet name="tab1" sheetId="2" r:id="rId2"/>
    <sheet name="tab1a" sheetId="3" r:id="rId3"/>
    <sheet name="tab 1b" sheetId="4" r:id="rId4"/>
    <sheet name="tab 2" sheetId="5" r:id="rId5"/>
    <sheet name="tab 3" sheetId="6" r:id="rId6"/>
    <sheet name="tab4" sheetId="7" r:id="rId7"/>
    <sheet name="tab 5" sheetId="8" r:id="rId8"/>
    <sheet name="tab 5a" sheetId="9" r:id="rId9"/>
    <sheet name="tab 5b" sheetId="10" r:id="rId10"/>
    <sheet name="tab6" sheetId="11" r:id="rId11"/>
    <sheet name="tab7" sheetId="12" r:id="rId12"/>
  </sheets>
  <definedNames>
    <definedName name="_xlnm.Print_Titles" localSheetId="3">'tab 1b'!$5:$6</definedName>
    <definedName name="_xlnm.Print_Titles" localSheetId="4">'tab 2'!$6:$7</definedName>
    <definedName name="_xlnm.Print_Titles" localSheetId="5">'tab 3'!$8:$9</definedName>
    <definedName name="_xlnm.Print_Titles" localSheetId="6">'tab4'!$7:$8</definedName>
    <definedName name="_xlnm.Print_Titles" localSheetId="10">'tab6'!$5:$6</definedName>
    <definedName name="_xlnm.Print_Titles" localSheetId="11">'tab7'!$4:$5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2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autopoprawka z 17.01</t>
        </r>
      </text>
    </comment>
    <comment ref="G44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J48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korekta 1000 zł marzec uchwała - Pałac Młodzieży</t>
        </r>
      </text>
    </comment>
    <comment ref="B587" authorId="0">
      <text>
        <r>
          <rPr>
            <b/>
            <sz val="8"/>
            <rFont val="Tahoma"/>
            <family val="0"/>
          </rPr>
          <t>User:Tu była Rada Kultury</t>
        </r>
        <r>
          <rPr>
            <sz val="8"/>
            <rFont val="Tahoma"/>
            <family val="0"/>
          </rPr>
          <t xml:space="preserve">
</t>
        </r>
      </text>
    </comment>
    <comment ref="F65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autopoprawka z 17.01</t>
        </r>
      </text>
    </comment>
  </commentList>
</comments>
</file>

<file path=xl/sharedStrings.xml><?xml version="1.0" encoding="utf-8"?>
<sst xmlns="http://schemas.openxmlformats.org/spreadsheetml/2006/main" count="1516" uniqueCount="840">
  <si>
    <t>Prywatne Liceum Ogólnokształcące dla Dorosłych "Optima", Koszalin, ul. Jaworowa 34</t>
  </si>
  <si>
    <t>Prywatne L.O. dla Dorosłych Koszalińskie Centrum Edukacyjne, Koszalin  ul. Bohaterów  Warszawy 22</t>
  </si>
  <si>
    <t>III Prywatne Liceum Ogólnokształcące dla Młodzieży Koszalińskie Centrum Edukacyjne, Koszalin  ul. Bohaterów Warszawy 22</t>
  </si>
  <si>
    <t>V Prywatne Liceum Ogólnokształcące dla Dorosłych A. Kupski,             Koszalin, ul. Wenedów 3</t>
  </si>
  <si>
    <t>Prywatne Liceum Ogólnokształcące Uzupełniające dla Dorosłych Koszalin, ul. Wenedów 3</t>
  </si>
  <si>
    <t>II Prywatne Liceum Ogólnokształcące dla Młodzieży Koszalin,                                   ul. Wenedów 3</t>
  </si>
  <si>
    <t>Prywatne Liceum Ogólnokształcące dla Dorosłych Koszalin, ul. Wenedów 3</t>
  </si>
  <si>
    <t>Społeczne Liceum Ogólnokształcące  STO po gimnazjum Koszalin ul.Gnieźnieńska 15-17</t>
  </si>
  <si>
    <t>Prywatne Liceum Ogólnokształcące dla Młodzieży Koszalin, ul.Chałubińskiego 15</t>
  </si>
  <si>
    <t>III Prywatne Liceum Ogólnokształcące dla Dorosłych Koszalin,                                    ul. Chałubińskiego 15</t>
  </si>
  <si>
    <t>Katolickie Liceum Ogólnokształcące Koszalin, ul. Staszica 38</t>
  </si>
  <si>
    <t>Zaoczne Uzupełniające Liceum Ogólnokształcące Cosinus Koszalin, ul. Zwycięstwa 148</t>
  </si>
  <si>
    <t>Zaoczne Liceum Ogólnokształcące Cosinus Koszalin, ul. Zwycięstwa 148</t>
  </si>
  <si>
    <t>PROFESJA Liceum Ogólnokształcące, ul. Zwycięstwa 115</t>
  </si>
  <si>
    <t>PROFESJA Uzupełniające Liceum Ogólnokształcące, ul. Zwycięstwa 115</t>
  </si>
  <si>
    <t>Uzupełniające Liceum Ogólnokształcące dla Dorosłych " Etna "  Koszalin, ul. Wojska Polskiego 36</t>
  </si>
  <si>
    <t>Trzyletnie Liceum Uzupełniające dla Dorosłych M. Kulig - Falbierska</t>
  </si>
  <si>
    <t>Tabela nr 5b</t>
  </si>
  <si>
    <t>PLAN  DOTACJI  DLA  SZKÓŁ  NIEPUBLICZNYCH  NA  2011 rok -</t>
  </si>
  <si>
    <t xml:space="preserve"> SZKOŁY  ZAWODOWE</t>
  </si>
  <si>
    <t>Dział 801, rozdział  80130</t>
  </si>
  <si>
    <t xml:space="preserve">                           Nazwa szkoły</t>
  </si>
  <si>
    <t>Plan po         zmianach</t>
  </si>
  <si>
    <t>Elitarne Studium Służb Ochrony "DELTA" w Koszalinie, ul. Staszica 6</t>
  </si>
  <si>
    <t>Zaoczna Szkoła Policealna dla Dorosłych,  Koszalin                                               ul. H. Modrzejewskiej 23 A</t>
  </si>
  <si>
    <t>Policealna Szkoła Socjoterapii dla Dorosłych Koszalin,                                   
ul. H. Modrzejewskiej 23 A</t>
  </si>
  <si>
    <t>Policealna Szkoła Socjoterapii dla Młodzieży Koszalin,                                   
ul. H. Modrzejewskiej 23 A</t>
  </si>
  <si>
    <t>Policealna Szkoła Usług Kosmetycznych  "ŻAK" w Koszalinie                                    
ul. Zwycięstwa 28/5</t>
  </si>
  <si>
    <t>Policealna Szkoła Prawno-Administracyjna "ŻAK" w Koszalin                                     
ul. Zwycięstwa 28/5</t>
  </si>
  <si>
    <t>Policealna Szkoła Turystyki  "ŻAK" w Koszalinie,                                                    
ul. Zwycięstwa 28/5</t>
  </si>
  <si>
    <t>Policealna Szkoła Usług Fryzjerskich "ŻAK" w Koszalinie ul. Zwycięstwa 28/5</t>
  </si>
  <si>
    <t>Policealna Szkoła BHP "ŻAK" w Koszalinie ul. Zwycięstwa 28/5</t>
  </si>
  <si>
    <t>Policealna Szkoła Spedycji "ŻAK" w Koszalinie ul. Zwycięstwa 28/5</t>
  </si>
  <si>
    <t>Policealna Szkoła dla Dorosłych OPTIMA, Koszalin ul. Jaworowa 34</t>
  </si>
  <si>
    <t>Prywatne Policealne Studium Zawodowe  Koszalin,  ul.Wenedów 3</t>
  </si>
  <si>
    <t>Prywatne Technikum Uzupełniające dla Dorosłych na podbudowie ZSZ Koszalin, ul. Wenedów 3</t>
  </si>
  <si>
    <t>Prywatne Technikum dla Młodzieży Koszalin, ul. Wenedów 3</t>
  </si>
  <si>
    <t>Trzyletnie Technikum Uzupełniające dla Dorosłych Koszalin ul. Jedności 9</t>
  </si>
  <si>
    <t>Prywatne Policealne Studium Kosmetyczne dla Dorosłych  Koszalin ul. Chałubińskiego 15</t>
  </si>
  <si>
    <t>Policealne Studium Zawodowe dla Dorosłych Koszalin, ul. Chałubińskiego 15</t>
  </si>
  <si>
    <t>Policealne Studium Farmaceutyczne  Koszalin, ul. Zwycięstwa 137/139</t>
  </si>
  <si>
    <t>Zaoczna Policealna Szkoła Ochrony Fizycznej Osób i Mienia Cosinus Koszalin, 
ul. Powstańców Wielkopolskich 23</t>
  </si>
  <si>
    <t>Zaoczna Policealna Szkoła Administracji Cosinus Koszalin, ul. Powstańców Wielkopolskich 23</t>
  </si>
  <si>
    <t>Zaoczna Policealna Szkoła Logistyki Cosinus Koszalin, ul. Powstańców Wielkopolskich 23</t>
  </si>
  <si>
    <t>Zaoczna Policealna Szkoła Informatyki Cosinus Koszalin, ul. Powstańców Wielkopolskich 23</t>
  </si>
  <si>
    <t>Zaoczna Policealna Szkoła Hotelarstwa Cosinus Koszalin, ul. Powstańców Wielkopolskich 23</t>
  </si>
  <si>
    <t>Zaoczna Policealna Szkoła Cosinus Koszalin, ul. Powstańców Wielkopolskich 23</t>
  </si>
  <si>
    <t>PROFESJA Policealna Szkoła Rozwoju Zawodowego Koszalin,  ul. Zwycięstwa 115</t>
  </si>
  <si>
    <t>Policealne Szkoła Informatyczna dla Dorosłych Koszalin,                                   ul. H. Modrzejewskiej 23 A</t>
  </si>
  <si>
    <t>Policealna Szkoła Rachunkowości  "ŻAK" w Koszalinie,                                                    ul. Zwycięstwa 107</t>
  </si>
  <si>
    <t>Prywatna Policealna Szkoła Ekonomiczno - Administracyjna Koszalin ul. Chałubińskiego 15</t>
  </si>
  <si>
    <t>Policealna Szkoła Spedycji "ŻAK" w Koszalinie ul. Zwycięstwa 107</t>
  </si>
  <si>
    <t>Policealna Szkoła Informatyki "ŻAK" w Koszalinie ul. Zwycięstwa 107</t>
  </si>
  <si>
    <t>Trzyletnie Technikum Uzupełniające dla Dorosłych WSSE Gdańsk, 
ul. Połczyńska 71A</t>
  </si>
  <si>
    <t>- kontynuacja zagospodarowania zielenią terenu położonego przy ul. Wielkopolskiej wg opracowanej dokumentacji II etap od ul. Sudeckiej w kierunku lasu z bagrowaniem stawu</t>
  </si>
  <si>
    <t>- wywóz nieczystości z koszy ulicznych</t>
  </si>
  <si>
    <t>- likwidacja nielegalnych wysypisk na terenach administrowanych przez ZDM</t>
  </si>
  <si>
    <t>- monitoring hałasu</t>
  </si>
  <si>
    <t>- aktualizacja Planu Gospodarki Odpadami dla Miasta Koszalina</t>
  </si>
  <si>
    <t>- opracowanie Raportu z realizacji Programu Ochrony Środowiska dla Miasta Koszalina i Sprawozdania z realizacji Planu Gospodarki dla Miasta Koszalina</t>
  </si>
  <si>
    <t>Przedszkole nr 22, ul. Chałbińskiego</t>
  </si>
  <si>
    <t>Zespół Szkół Sportowych, ul. Zwycięstwa</t>
  </si>
  <si>
    <t>Zespół Szkół Nr 1, ul. Andersa</t>
  </si>
  <si>
    <t>Zespół Szkół nr 3, ul. Podgórna</t>
  </si>
  <si>
    <t>Gimnazjum nr 7, ul. Wańkowicza</t>
  </si>
  <si>
    <t>Zespół Szkół Nr 2 i 9</t>
  </si>
  <si>
    <t>L.p.</t>
  </si>
  <si>
    <t>1.</t>
  </si>
  <si>
    <t>2.</t>
  </si>
  <si>
    <t>3.</t>
  </si>
  <si>
    <t>4.</t>
  </si>
  <si>
    <t>6.</t>
  </si>
  <si>
    <t>7.</t>
  </si>
  <si>
    <t>8.</t>
  </si>
  <si>
    <t>10.</t>
  </si>
  <si>
    <t>11.</t>
  </si>
  <si>
    <t>12.</t>
  </si>
  <si>
    <t>14.</t>
  </si>
  <si>
    <t>15.</t>
  </si>
  <si>
    <t>18.</t>
  </si>
  <si>
    <t>19.</t>
  </si>
  <si>
    <t>5.</t>
  </si>
  <si>
    <t>I</t>
  </si>
  <si>
    <t>II</t>
  </si>
  <si>
    <t>III</t>
  </si>
  <si>
    <t>IV</t>
  </si>
  <si>
    <t>V</t>
  </si>
  <si>
    <t>WYSZCZEGÓLNIENIE</t>
  </si>
  <si>
    <t xml:space="preserve">1. </t>
  </si>
  <si>
    <t>Związek Miast Polskich</t>
  </si>
  <si>
    <t xml:space="preserve">2. </t>
  </si>
  <si>
    <t>Stowarzyszenie Gmin i Powiatów Pomorza Środkowego</t>
  </si>
  <si>
    <t xml:space="preserve">3. </t>
  </si>
  <si>
    <t>Związek Miast Bałtyckich</t>
  </si>
  <si>
    <t xml:space="preserve">4. </t>
  </si>
  <si>
    <t>Stowarzyszenie Gmin Polskich Euroregionu Pomerania</t>
  </si>
  <si>
    <t xml:space="preserve">5. </t>
  </si>
  <si>
    <t xml:space="preserve">WSPÓŁPRACA ZAGRANICZNA </t>
  </si>
  <si>
    <t>§ 4300</t>
  </si>
  <si>
    <t>§ 4210</t>
  </si>
  <si>
    <t>ZADANIE</t>
  </si>
  <si>
    <t>Razem</t>
  </si>
  <si>
    <t>Międzynarodowy Turniej Tańca Disco „Disco Dance”</t>
  </si>
  <si>
    <t xml:space="preserve">7. </t>
  </si>
  <si>
    <t>OGÓŁEM</t>
  </si>
  <si>
    <t>IMPREZY PROMOCYJNE</t>
  </si>
  <si>
    <t>Produkcja filmu historycznego o Koszalinie (II część)</t>
  </si>
  <si>
    <t>Koszulki, czapeczki z logo miasta</t>
  </si>
  <si>
    <t xml:space="preserve">Kalendarze z nadrukiem herbu Koszalina </t>
  </si>
  <si>
    <t>ADMINISTRACJA PAŃSTWOWA</t>
  </si>
  <si>
    <t>URZĄD MIEJSKI</t>
  </si>
  <si>
    <t>Zakup materiałów i wyposażenia</t>
  </si>
  <si>
    <t>Zakup usług remontowych</t>
  </si>
  <si>
    <t>Zakup usług pozostałych</t>
  </si>
  <si>
    <t xml:space="preserve"> - usługi drukarskie, introligatorskie, powielanie, kopiowanie</t>
  </si>
  <si>
    <t>- telefoniczne, telegraficzne,</t>
  </si>
  <si>
    <t xml:space="preserve"> - usługi kominiarskie, wywóz śmieci,  utrzymanie zieleńców                              </t>
  </si>
  <si>
    <t xml:space="preserve"> - I.S.O.</t>
  </si>
  <si>
    <t>Dział 
rozdział</t>
  </si>
  <si>
    <t xml:space="preserve"> -  inne usługi nie ujęte powyżej (fotograficzne, szycie flag, mycie samochodów)</t>
  </si>
  <si>
    <t>§4420</t>
  </si>
  <si>
    <t>§4300</t>
  </si>
  <si>
    <t>Zmiany</t>
  </si>
  <si>
    <t>Plan po zmianach</t>
  </si>
  <si>
    <t>OA</t>
  </si>
  <si>
    <t>Dyspo-nent</t>
  </si>
  <si>
    <t xml:space="preserve"> - szkolenia </t>
  </si>
  <si>
    <t xml:space="preserve"> - Biuro Rzeczy Znalezionych</t>
  </si>
  <si>
    <t xml:space="preserve"> - zakup urządzeń sieciowych</t>
  </si>
  <si>
    <t xml:space="preserve"> - zakup samochodu dla Straży Miejskiej</t>
  </si>
  <si>
    <t>OA/Inf</t>
  </si>
  <si>
    <t>Inf</t>
  </si>
  <si>
    <t>§4430</t>
  </si>
  <si>
    <t xml:space="preserve">Upominki okolicznościowe </t>
  </si>
  <si>
    <t>Tłumaczenia oficjalnej korespondencji oraz spotkań z gośćmi zagranicznymi</t>
  </si>
  <si>
    <t>Zakwaterowanie gości zagranicznych</t>
  </si>
  <si>
    <t>Wyżywienie gości zagranicznych</t>
  </si>
  <si>
    <t>Pokrycie kosztów transportu w ramach wymiany kulturalnej lub sportowej zgodnie z postanowieniami umów partnerskich</t>
  </si>
  <si>
    <t>Wyjazd do Neubrandenburga w ramach Trójporozumienia Neubrandenburg-Gladsaxe-Koszalin</t>
  </si>
  <si>
    <t>Wyjazd do Neumunster w celu omówienie dalszej współpracy</t>
  </si>
  <si>
    <t>OGÓŁEM (I+II+III)</t>
  </si>
  <si>
    <t xml:space="preserve">Dział 710, rozdział 71095, §4300                </t>
  </si>
  <si>
    <t xml:space="preserve"> - liczarka do banknotów</t>
  </si>
  <si>
    <t xml:space="preserve"> - konserwacja oprogramowania</t>
  </si>
  <si>
    <t xml:space="preserve"> - aktualizacja wieloletniej prognazy finansowej dokonywanej w programie "PROFIN"</t>
  </si>
  <si>
    <t>§4210</t>
  </si>
  <si>
    <t>"Dni Europejskie"</t>
  </si>
  <si>
    <t xml:space="preserve"> - system alarmowy</t>
  </si>
  <si>
    <t>Polsko-Niemieckie Forum Gospodarcze Miast Partnerskich w Koszalinie</t>
  </si>
  <si>
    <t>§ 3020</t>
  </si>
  <si>
    <t>Dodruki wydawnictw</t>
  </si>
  <si>
    <t>Artykuły promocyjne</t>
  </si>
  <si>
    <t>Inne materiały promocyjne</t>
  </si>
  <si>
    <t>Dział 750, rozdział 75023, §4420</t>
  </si>
  <si>
    <t>Udział pracowników w zagranicznych szkoleniach, warsztatach, wyjazdach studyjnych</t>
  </si>
  <si>
    <t>Inne wyjazdy wynikające z porozumień partnerskich</t>
  </si>
  <si>
    <t xml:space="preserve">Wydatki związane z koniecznością korzystania z usług tłumaczy przysięgłych (np. oferty inwestycyjne, korespondencja zagraniczna) </t>
  </si>
  <si>
    <t xml:space="preserve">Prowadzenie szkoleń, m.in. dla przedsiębiorców, jednostek organizacyjnych UM, Spółek miejskich </t>
  </si>
  <si>
    <t>Badania ankietowe</t>
  </si>
  <si>
    <t>Wydatki na zakupy inwestycyjne jednostek budżetowych</t>
  </si>
  <si>
    <t>Wydatki inwestycyjne jednostek budżetowych</t>
  </si>
  <si>
    <t>WYDAWNICTWA</t>
  </si>
  <si>
    <t>§ 4350</t>
  </si>
  <si>
    <t>OBSŁUGA STRONY INTERNETOWEJ</t>
  </si>
  <si>
    <t>Dział 750, rozdział 75075, §4210, §4300, § 4350</t>
  </si>
  <si>
    <t>Udział pracowników w zagranicznych targach międzynarodowych</t>
  </si>
  <si>
    <t xml:space="preserve">BIURO PROMOCJI  I  INFORMACJI  </t>
  </si>
  <si>
    <t>"Program Badawczy Stanu i Rozwoju Handlu i Usług"</t>
  </si>
  <si>
    <t>organizacja krajowej konferencji p.n. "Ekspresowa droga S 11 Szybka droga nad morze"</t>
  </si>
  <si>
    <t>Dział 750, rozdział 75075 § 4170</t>
  </si>
  <si>
    <t xml:space="preserve"> adaptacja strychu w budynku na ul. Mickiewicza na pomieszczenia archiwum</t>
  </si>
  <si>
    <t>wymiana okien (2 szt.) w USC oraz izolacja balkonu</t>
  </si>
  <si>
    <t>§ 6060</t>
  </si>
  <si>
    <t xml:space="preserve"> - worki p/poż.,</t>
  </si>
  <si>
    <t>Droga "S-11"</t>
  </si>
  <si>
    <t>projekt "Polsko-niemieckie spotkanie dotyczące turystyki"</t>
  </si>
  <si>
    <t>składka członkowska</t>
  </si>
  <si>
    <t>Na zlecenie opracowania studiów wykonalności podprojektów unijnych</t>
  </si>
  <si>
    <t>Inne (m.in.. Kronika Wendlanda, Legendy Koszalina, Album o Koszalinie)</t>
  </si>
  <si>
    <t xml:space="preserve"> - usługi konserwacyjne i naprawcze maszyn, środków transportu, urządzeń, sprzętu, ups, itp.</t>
  </si>
  <si>
    <t xml:space="preserve">- druki  </t>
  </si>
  <si>
    <t>- zakup wykładzin, farb na bieżące remonty</t>
  </si>
  <si>
    <t>- odprowadzanie ścieków i wód opadowych</t>
  </si>
  <si>
    <t>- przegląd i modernizacja sprzętu p/poż.</t>
  </si>
  <si>
    <t>Udział Prezydenta Miasta w ramach Prezydium Euroregionu Pomerania</t>
  </si>
  <si>
    <t>Dział 750, rozdział 75095, §4300, §4430</t>
  </si>
  <si>
    <t>- zakup rowerów i skutera dla gońców,</t>
  </si>
  <si>
    <t xml:space="preserve"> - regały,</t>
  </si>
  <si>
    <t>uruchomienie linii kolejowej Koszalin - Mielno Koszalińskie</t>
  </si>
  <si>
    <t>URZĘDY WOJEWÓDZKIE</t>
  </si>
  <si>
    <t>STAROSTWA POWIATOWE</t>
  </si>
  <si>
    <t>"Pomarze Środkowe, Wyspa Bornholm, Skania - warto nas odwiedzić"</t>
  </si>
  <si>
    <t>zlecenie wykonania Zintegrowanego Planu Miasta</t>
  </si>
  <si>
    <t>Materiały promujące gospodarkę Miasta Koszalina w celu pozyskiwania inwestorów (banery, plakaty, ulotki, mapy)</t>
  </si>
  <si>
    <t>Stowarzyszenie "Droga S11"</t>
  </si>
  <si>
    <t>Dział 750, rozdział  75011, 75020, 75023, §4210, §4270, §4300, §6050, §6060</t>
  </si>
  <si>
    <t>- remont i konserwacja pomieszczeń urzędu</t>
  </si>
  <si>
    <t>- remont budynku SM</t>
  </si>
  <si>
    <t>- konserwacja sprzętu</t>
  </si>
  <si>
    <t>- usługi transportowe</t>
  </si>
  <si>
    <t>- dozorowanie obiektów</t>
  </si>
  <si>
    <t>- sprzątanie</t>
  </si>
  <si>
    <t>- opłaty radiofoniczne i telewizyjne</t>
  </si>
  <si>
    <t>- ogłoszenia, obwieszczenia</t>
  </si>
  <si>
    <t>- przegląd samochodów, rejestracja</t>
  </si>
  <si>
    <t>- pieczątki, tablice informacyjne</t>
  </si>
  <si>
    <t>- koszty i prowizje bankowe</t>
  </si>
  <si>
    <t>- studia dla pracowników</t>
  </si>
  <si>
    <t>- zakup kserokopiarek</t>
  </si>
  <si>
    <t>Dział 750, rozdział 75075, §4300</t>
  </si>
  <si>
    <t xml:space="preserve">Dział 750, rozdzia 75095 - Składki na związki komunalne </t>
  </si>
  <si>
    <t>Dział 750, rozdział 75075 - Promocja j.s.t.</t>
  </si>
  <si>
    <t>Dział 750, rozdział 75023 - Urząd Miejski</t>
  </si>
  <si>
    <t>Materiały promocyjne (kalendarze, koszulki, pen-drive itp.)</t>
  </si>
  <si>
    <t>INNE DZIAŁANIA PROMOCYJNE</t>
  </si>
  <si>
    <t>MATERIAŁY PROMOCYJNO - REKLAMOWE</t>
  </si>
  <si>
    <t>- usługi pralnicze (żaluzje, wykładziny)</t>
  </si>
  <si>
    <t>- opłaty za usługi pocztowe</t>
  </si>
  <si>
    <t>- materiały biurowe</t>
  </si>
  <si>
    <t>- środki czystości</t>
  </si>
  <si>
    <t>- wyposażenie biurowe</t>
  </si>
  <si>
    <t>- dostawa czasopism</t>
  </si>
  <si>
    <t xml:space="preserve"> - usługi drukarskie</t>
  </si>
  <si>
    <t>- artykuły spożywcze</t>
  </si>
  <si>
    <t>- kwiaty</t>
  </si>
  <si>
    <t>- paliwo i części samochodowe</t>
  </si>
  <si>
    <t>- upominki</t>
  </si>
  <si>
    <t>- napoje, artykuły spożywcze</t>
  </si>
  <si>
    <t>- materiały do konserwacji</t>
  </si>
  <si>
    <t xml:space="preserve"> - inne</t>
  </si>
  <si>
    <t xml:space="preserve"> - usługi stolarskie, szklarskie, tapicerskie</t>
  </si>
  <si>
    <t xml:space="preserve"> - szycie i montaż wertikali</t>
  </si>
  <si>
    <t>- oprogramowanie</t>
  </si>
  <si>
    <t xml:space="preserve">- sprzęt komputerowy, urządzenia sieciowe </t>
  </si>
  <si>
    <t>- części zamienne</t>
  </si>
  <si>
    <t>- komputery stacjonarne, drukarki</t>
  </si>
  <si>
    <t>- obsługa programów (Informica, Fk, Ewidencja ludności, Lex, USC itp..)</t>
  </si>
  <si>
    <t>w złotych</t>
  </si>
  <si>
    <t>PLAN ŚRODKÓW NA UTRZYMANIE URZĘDU MIASTA</t>
  </si>
  <si>
    <t>TRANSPORT I ŁĄCZNOŚĆ</t>
  </si>
  <si>
    <t>Infrastruktura telekomunikacyjna</t>
  </si>
  <si>
    <t>Obsługa inwestorów oraz gości  zagranicznych, w tym: zakwaterowanie, wyżywienie, inne usługi związane z pobytem gości (np. opłaty za usługi fotograficzne, wynajem sali, itp.)</t>
  </si>
  <si>
    <t>Zakup danych statystycznych z WUS niezbędnych do opracowania programów operacyjnych, usług związanych z zadaniami wydziału</t>
  </si>
  <si>
    <t>Udział Miasta w publikacjach gospodarczych, wydawanie własnych lub zleconych opracowań wydziału (np. w  formie publikacji multimedialnej)</t>
  </si>
  <si>
    <t>- inne usługi informatyczne</t>
  </si>
  <si>
    <t>Opłata obligatoryjnych ogłoszeń prasowych związanych z prowadzonymi przez wydział zadaniami</t>
  </si>
  <si>
    <t>Powiat</t>
  </si>
  <si>
    <t>Gmina</t>
  </si>
  <si>
    <t>GOSPODARKA KOMUNALNA I OCHRONA ŚRODOWISKA</t>
  </si>
  <si>
    <t>Wpływy i wydatki związane z gromadzeniem środków  z opłat i kar za korzystanie ze środowiska</t>
  </si>
  <si>
    <t>- zakup nagród dla uczestników konkursu "Ja i moje środowisko" org. Przez Pałac Młodzieży oraz mat. I art. biurowych związanych z konkursem</t>
  </si>
  <si>
    <t>- zakup nagród dla uczestników konkursów ekologicznych organizowanych przez Centrum Edukacji Ekologicznej przy MWiK Sp. z o.o. ( Lato z H2O)</t>
  </si>
  <si>
    <t>- wydrukowanie broszur informacyjnych, np. dot. konkursu " Ja i moje środowisko", wywołanie zdjęć, przewóz laureatów konkursu na plener itp.</t>
  </si>
  <si>
    <t>- prace pielęgnacyjno-lecznicze pojedynczych drzew przyulicznych, w parkach i na zieleńcach miejskich</t>
  </si>
  <si>
    <t>- obsadzenie krzewami i pnączami pasów zieleni ulicznej w parkach i na zieleńcach w mieście</t>
  </si>
  <si>
    <t>- zwalczanie szrotówka kasztanowcowiaczka niszczącego kasztanowce na terenie Miasta Koszalina</t>
  </si>
  <si>
    <t>- wykonanie i ustawienie konstrukcji kwiatowych wraz z ich obsadzeniem kwiatami jednorocznymi na terenie miasta</t>
  </si>
  <si>
    <t>- uaktualnienie inwentaryzacji zieleni na terenie zieleńców i pasów drogowych oraz opracowanie inwentaryzacji terenów przekazanych  ZDM w zarząd lub administrację</t>
  </si>
  <si>
    <t>- wycinka drzew z terenów miejskich Koszalina zagrażających bezpieczeństwu publicznemu</t>
  </si>
  <si>
    <t>- likwidacja skutków zdarzeń losowych na terenia miasta</t>
  </si>
  <si>
    <t>- zakup nagród dla uczestników akcji ekologicznych: Sprzątanie Świata, Dzień Ziemi, Święto Drzewa, worków na odpady, rękawic ochronnych itp.</t>
  </si>
  <si>
    <t>- konserwacja, naprawy oraz zakup pojemników i woreczków na psie odchody</t>
  </si>
  <si>
    <t>- oczyszczenie koryta rz. Dzierżęcinki z odpadów</t>
  </si>
  <si>
    <t>- likwidacja nielegalnych wysypisk oraz sprzątanie zaśmieconych terenów miejskich bez administratora</t>
  </si>
  <si>
    <t>- udrożnienie i regulacja rowów wraz ze skarpami</t>
  </si>
  <si>
    <t>- utrzymanie w należytym stanie pojemników na psie odchody</t>
  </si>
  <si>
    <t>- opracowanie mapy akustycznej dla Miasta Koszalina</t>
  </si>
  <si>
    <t>GKO/      INW</t>
  </si>
  <si>
    <t>INW</t>
  </si>
  <si>
    <t>PLAN WYDATKÓW NA REALIZACJĘ PROJEKTU   "Termomodernizacja budynków oświatowych w Gminie - Miasto Koszalin"</t>
  </si>
  <si>
    <t>Fundusz Ochrony Środowiska i Gospodarki Wodnej</t>
  </si>
  <si>
    <t>w tym:</t>
  </si>
  <si>
    <t>Szkoła Podstawowa nr 17, ul. M. Wańkowicza 11</t>
  </si>
  <si>
    <t>Szkoła Podstawowa nr 18 i Gimnazjum nr 9, ul. S. Staszica</t>
  </si>
  <si>
    <t>Zarządzanie projektem</t>
  </si>
  <si>
    <t>1. Infrastruktura Centrum Zarządzania Siecią</t>
  </si>
  <si>
    <t xml:space="preserve">2. Infrastruktura urządzeń niezbędnych do obsługi sieci </t>
  </si>
  <si>
    <t>3. Światłowodowa sieć szkieletowa</t>
  </si>
  <si>
    <t>4. Dokumentacja - światłowodowa sieć szkieletowa</t>
  </si>
  <si>
    <t>5. Infrastruktura dostępowa - PIAP i HotSPot</t>
  </si>
  <si>
    <t>6. Adaptacja obiektu na Centrum Zarządzania Siecią</t>
  </si>
  <si>
    <t>7. Dokumentacja - adaptacja obiektu na Centrum Zarządzania Siecią</t>
  </si>
  <si>
    <t>8. Doradztwo prawne</t>
  </si>
  <si>
    <t>9. Zarządzanie projektem - koszty osobowe</t>
  </si>
  <si>
    <t>1. Prace przygotowawcze, geodezyjne, zezwolenia</t>
  </si>
  <si>
    <t>2. Prace wykonawcze i budowlane</t>
  </si>
  <si>
    <t>Przyłącza światłowodowe na potrzeby ITS</t>
  </si>
  <si>
    <t>System ARTR</t>
  </si>
  <si>
    <t>System monitoringu wizyjnego CCTV</t>
  </si>
  <si>
    <t xml:space="preserve">System wideo detekcji </t>
  </si>
  <si>
    <t>System preselekcji pojazdów przeciążonych</t>
  </si>
  <si>
    <t>System znaków i tablic zmiennej treści</t>
  </si>
  <si>
    <t>System obszarowego sterowania sygnalizacją świetlną</t>
  </si>
  <si>
    <t>Wykonanie Centrum Zarządzania, Sterowania i Monitorowania Bezpieczeństwa Ruchu Drogowego</t>
  </si>
  <si>
    <t>Szkolenia personelu Centrum Zarządzania, Sterowania i Monitorowania Bezpieczeństwa Ruchu Drogowego z zakresu obsługi systemów</t>
  </si>
  <si>
    <t>Nadzór inwestorski</t>
  </si>
  <si>
    <t>Promocja</t>
  </si>
  <si>
    <t>- laptopy dla radnych z oprogramowaniem</t>
  </si>
  <si>
    <t>- remont w pomieszczeniach biurowych w bud. przy ul. Mickiewicza</t>
  </si>
  <si>
    <t>- remont w pomieszczeniach biurowych w USC</t>
  </si>
  <si>
    <t>- remont magazynów w Ratuszu</t>
  </si>
  <si>
    <t>- remont oświetlenia wieży</t>
  </si>
  <si>
    <t>- remont schodów wejściowych głównych</t>
  </si>
  <si>
    <t>- monitoring w UM</t>
  </si>
  <si>
    <t>- rzutnik do Sali 21</t>
  </si>
  <si>
    <t>- monitoring w serwerowniach</t>
  </si>
  <si>
    <t>- centrala telefoniczna</t>
  </si>
  <si>
    <t>- regały do SO i KM</t>
  </si>
  <si>
    <t>Udział w konkursach, targach inwestycyjnych, wystawach, prezentacjach gospodarczych</t>
  </si>
  <si>
    <t xml:space="preserve">inne  </t>
  </si>
  <si>
    <t xml:space="preserve">9. </t>
  </si>
  <si>
    <t>13.</t>
  </si>
  <si>
    <t xml:space="preserve">Zachodniopomorska Sieć Teleinformatyczna </t>
  </si>
  <si>
    <t>Inne opłaty</t>
  </si>
  <si>
    <t>Plan na 2011 r.</t>
  </si>
  <si>
    <t>Plan na 2011 rok</t>
  </si>
  <si>
    <t>Wydatki   Plan na 2011 rok</t>
  </si>
  <si>
    <t>Gala Sportu, Pomorskie Dni Techniki, Festiwal Kabaretu, Uroczystości patriotyczne, Spotkanie Noworoczne</t>
  </si>
  <si>
    <t>Sprawozdanie z wykonania budżetu + dystrybucja, Ulotki promocyjne</t>
  </si>
  <si>
    <t>Kampanie TVP, TVN, Internetowe, Ściana promocyjna</t>
  </si>
  <si>
    <t>- zakup nagród dla uczestników konkursów ekologicznych organizowanych przez Centrum Edukacji Ekologicznej przy PGK Sp. z o.o.</t>
  </si>
  <si>
    <t>PLAN WYDATKÓW NA REALIZACJĘ PROJEKTU   "Portal edukacyjny województwa zachodniopomorskiego - Koszalin"</t>
  </si>
  <si>
    <t>Zakup i implementacja systemu do prowadzenia spraw z zaktesu gospodarki nieruchomościami, ewidencji gruntu i planowania przestrzennego - I etap</t>
  </si>
  <si>
    <t>Zakup i implementacja systemu dla bibliotek szkolnych</t>
  </si>
  <si>
    <t>Zakup i implementacja systemu zarządzania oświatą</t>
  </si>
  <si>
    <t>Zakup i implementacja portalu (CMS i podstawowa funkcjonalność)</t>
  </si>
  <si>
    <t>Wykonanie okablowania w jednostkach oświatowych</t>
  </si>
  <si>
    <t>Dokumentacja techniczna okablowania w jednostkach oświatowych</t>
  </si>
  <si>
    <t>Dokumentacja projektu- ekspertyzy, badania, analizy techniczne i finansowe</t>
  </si>
  <si>
    <t>Zakup 116 komputerów stacjonarnych</t>
  </si>
  <si>
    <t>System operacyjny i pakiet biurowy  - 116 komp. stacjonarnych</t>
  </si>
  <si>
    <t>Zakup serwerów</t>
  </si>
  <si>
    <t>Szkolenia związane z portalem systemu informacji przestrzennej</t>
  </si>
  <si>
    <t>Szkolenia z systemu bibliotecznego dla Koszalińskiej Biblioteki Publicznej</t>
  </si>
  <si>
    <t>Szkolenia z systemu dla bibliotek szkolnych</t>
  </si>
  <si>
    <t>Szkolenia z systemu elektronicznego obiegu dokumentów</t>
  </si>
  <si>
    <t>Szkolenia z obsługi systemu zarządzania oświatą</t>
  </si>
  <si>
    <t>Szkolenia z systemu CMS (portal edukacyjny)</t>
  </si>
  <si>
    <t>6050      6057        6059</t>
  </si>
  <si>
    <t>PLAN WYDATKÓW NA REALIZACJĘ PROJEKTU   "BUDOWA INTELIGENTNEGO SYSTEMU TRANSPORTOWEGO W KOSZALINIE"</t>
  </si>
  <si>
    <t>PLAN WYDATKÓW NA REALIZACJĘ PROJEKTU   "INTELIGENTNY KOSZALIN - rozbudowa infrastruktury społeczeństwa informacyjnego e-Koszalin - budowa sieci teleinformatycznej"</t>
  </si>
  <si>
    <t>Gimnazjum nr 2, ul. B. Krzywoustego 5</t>
  </si>
  <si>
    <t>Zachodniopomorska Regionalna Organizacja Turystyczna</t>
  </si>
  <si>
    <t>Tabela nr 1</t>
  </si>
  <si>
    <t>Tabela nr 1a</t>
  </si>
  <si>
    <t>Tabela nr 1b</t>
  </si>
  <si>
    <t>Tabela nr 2</t>
  </si>
  <si>
    <t>Tabela nr 3</t>
  </si>
  <si>
    <t>Tabela nr 4</t>
  </si>
  <si>
    <t>Tabela nr 7</t>
  </si>
  <si>
    <t>Tabela nr 6</t>
  </si>
  <si>
    <t>2</t>
  </si>
  <si>
    <t>ZADANIA</t>
  </si>
  <si>
    <t>PLAN WYDATKÓW ZWIĄZANYCH Z OCHRONĄ ŚRODOWISKA I GOSPODARKI WODNEJ 
NA 2011 ROK</t>
  </si>
  <si>
    <t>Inne cele służące ochronie środowiska:</t>
  </si>
  <si>
    <t>Realizacja przedsięwzięć związanych z gospodarką odpadami:</t>
  </si>
  <si>
    <t>Urządzenie i utrzymanie terenów zieleni, zadrzewień, zakrzewień oraz parków:</t>
  </si>
  <si>
    <t>Edukacja ekologiczna, propagowanie działań ekologicznych:</t>
  </si>
  <si>
    <t>- emisja w lokalnej TV filmu edukacyjnego "Sprzątaj po swoim psie", usł. związane z realizacja akcji ekologicznych pt. "Sprzątanie Świata", "Dzień Ziemi", "Święto Drzewa" (zawieszenie na budynku Ratusza banera inf.)</t>
  </si>
  <si>
    <t>Załącznik do Zarządzenia</t>
  </si>
  <si>
    <t>Prezydenta Miasta Koszalina</t>
  </si>
  <si>
    <t xml:space="preserve">PLAN  FINANSOWY  WYDATKÓW  URZĘDU  MIEJSKIEGO  W  KOSZALINIE </t>
  </si>
  <si>
    <t>NA  2011  ROK</t>
  </si>
  <si>
    <t xml:space="preserve">  Dział Rozdział Paragraf</t>
  </si>
  <si>
    <t xml:space="preserve">Wyszczególnienie                                       </t>
  </si>
  <si>
    <t>Dysponent</t>
  </si>
  <si>
    <t>GMINA                      Uchwała budżetowa</t>
  </si>
  <si>
    <t>Zmiany w ciągu roku</t>
  </si>
  <si>
    <t xml:space="preserve">GMINA                                                  </t>
  </si>
  <si>
    <t>POWIAT                  Uchwała budżetowa</t>
  </si>
  <si>
    <t xml:space="preserve">POWIAT                  </t>
  </si>
  <si>
    <t>W TYM ZLECONE</t>
  </si>
  <si>
    <t>010</t>
  </si>
  <si>
    <t>ROLNICTWO I  ŁOWIECTWO</t>
  </si>
  <si>
    <t>Fk</t>
  </si>
  <si>
    <t>01030</t>
  </si>
  <si>
    <t>Izby Rolnicze</t>
  </si>
  <si>
    <t>2850</t>
  </si>
  <si>
    <t>Wpłaty gmin na rzecz izb rolniczych w wysokości 2% uzyskanych wpływów z podatku rolnego</t>
  </si>
  <si>
    <t xml:space="preserve">HANDEL </t>
  </si>
  <si>
    <t>GKO</t>
  </si>
  <si>
    <t>Pozostała działalność</t>
  </si>
  <si>
    <t>Zakup energii</t>
  </si>
  <si>
    <t>Infrastruktura kolejowa</t>
  </si>
  <si>
    <t>RWZ</t>
  </si>
  <si>
    <t>Dotacja celowa na pomoc finansową udzielaną między j.s.t. na dofinansowanie własnych zadań bieżących</t>
  </si>
  <si>
    <t>Lokalny transport zbiorowy</t>
  </si>
  <si>
    <t>Drogi publiczne w miastach  na prawach powiatu</t>
  </si>
  <si>
    <t>Budowa ścieżek rowerowych w ramach programu Bike the Baltic</t>
  </si>
  <si>
    <t xml:space="preserve">Drogi publiczne gminne </t>
  </si>
  <si>
    <t>Osiedle Podgórne - Batalionów Chłopskich - ul. Odrodzenia</t>
  </si>
  <si>
    <t>ul. Rzeczna (dojazd do Specj. Ośrodka Szkolno - Wychowawczego)</t>
  </si>
  <si>
    <t>Modernizacja ulic: Tytusa Chałbińskiego - Leśna - Promykowa, łącznik ul. Karłowicza- Zamenhofa</t>
  </si>
  <si>
    <t>Oś.  Bukowe - ul. Małopolska- Śląska</t>
  </si>
  <si>
    <t>Oś. Unii Europejskiej - ul. Fińska, ul. Grecka, ul. Francuska</t>
  </si>
  <si>
    <t>Inteligentny Koszalin  - rozbudowa infrastruktury społeczeństwa informacyjnego e-Koszalin - systemu monitoringu wizyjnego</t>
  </si>
  <si>
    <t>BZK</t>
  </si>
  <si>
    <r>
      <t xml:space="preserve">Budowa inteligentnego systemu transportowego w Koszalinie </t>
    </r>
    <r>
      <rPr>
        <b/>
        <i/>
        <sz val="9"/>
        <rFont val="Calibri"/>
        <family val="2"/>
      </rPr>
      <t>Tabela nr 1</t>
    </r>
  </si>
  <si>
    <t>"Inteligentny Koszalin- rozbudowa infrastruktury społeczeństwa informacyjnego e-Koszalin - rozbudowa sieci teleinformatycznej" Tabela nr 1a</t>
  </si>
  <si>
    <t>Wydatki inw. jednostek budżetowych</t>
  </si>
  <si>
    <t>TURYSTYKA</t>
  </si>
  <si>
    <t>Zdania w zakresie upowszechniania turystyki</t>
  </si>
  <si>
    <t xml:space="preserve">Dotacja celowa z budżetu na finansowanie lub dofinan. zadań zleconych do realizacji stowarzyszeniom            </t>
  </si>
  <si>
    <t>KS</t>
  </si>
  <si>
    <r>
      <t xml:space="preserve">Zakup materiałów i wyposażenia </t>
    </r>
  </si>
  <si>
    <t>PI</t>
  </si>
  <si>
    <r>
      <t xml:space="preserve">Zakup usług pozostałych </t>
    </r>
  </si>
  <si>
    <t>GOSPODARKA MIESZKANIOWA</t>
  </si>
  <si>
    <t>Zakłady gospodarki mieszkaniowej - ZBM</t>
  </si>
  <si>
    <t>Dotacja przedmiotowa z budżetu dla zakładu budżetowego</t>
  </si>
  <si>
    <t>Dotacje celowe z budżetu na finansowanie lub dofinansowanie kosztów realizacji inwestycji i zakupów inwestycyjnych zakładów budżetowych</t>
  </si>
  <si>
    <t>Budownictwo Mieszkaniowe</t>
  </si>
  <si>
    <t>Gospodarka gruntami i nieruchomościami</t>
  </si>
  <si>
    <t>N</t>
  </si>
  <si>
    <t>Zakup usług obejmujących wykonanie ekspertyz, analiz i opinii</t>
  </si>
  <si>
    <r>
      <t xml:space="preserve">Zakup usług pozostałych  - </t>
    </r>
    <r>
      <rPr>
        <i/>
        <sz val="9"/>
        <rFont val="Calibri"/>
        <family val="2"/>
      </rPr>
      <t xml:space="preserve">podziały geodezyjne, wyrysy, ogłoszenia w prasie, rozbiórki </t>
    </r>
  </si>
  <si>
    <t>Opłaty za administrowanie i czynsze za budynki, lokale i pomieszczenia garażowe</t>
  </si>
  <si>
    <t>Różne opłaty i składki</t>
  </si>
  <si>
    <t>Podatek od nieruchomości</t>
  </si>
  <si>
    <t>Pozostałe podatki na rzecz budżetów jednostek samorządu terytorialnego</t>
  </si>
  <si>
    <t>Opłaty na rzecz budżetów jednostek samorządu terytorialnego</t>
  </si>
  <si>
    <t>Kary i odszkodowania wypłacane na rzecz osób fizycznych</t>
  </si>
  <si>
    <t>Kary i odszkodowania wypłacane na rzecz osób prawnych i innych jednostek organizacyjnych</t>
  </si>
  <si>
    <t>Koszty postępowania sądowego i prokuratorskiego</t>
  </si>
  <si>
    <r>
      <t xml:space="preserve">Wydatki na zakupy inwestycyjne jednostek budżetowych - </t>
    </r>
    <r>
      <rPr>
        <i/>
        <sz val="9"/>
        <rFont val="Calibri"/>
        <family val="2"/>
      </rPr>
      <t>pierwokupy nieruchomości, rozwiązywanie umów notarialnych, wykupy gruntów</t>
    </r>
  </si>
  <si>
    <t>Towarzystwa budownictwa społecznego</t>
  </si>
  <si>
    <r>
      <t>Wydatki na zakup i objęcie akcji, wniesienie wkładów do spółek prawa handlowego oraz na uzupełnienie funduszy statutowych banków państwowych i innych instytucji finansowych-</t>
    </r>
    <r>
      <rPr>
        <i/>
        <sz val="9"/>
        <rFont val="Calibri"/>
        <family val="2"/>
      </rPr>
      <t xml:space="preserve"> KTBS</t>
    </r>
  </si>
  <si>
    <t>Składki na ubezpieczeniae społeczne</t>
  </si>
  <si>
    <t>Składki na FP</t>
  </si>
  <si>
    <t>Wynagrodzenia bezosobowe</t>
  </si>
  <si>
    <r>
      <t>Zakup materiałów i wyposażenia  -</t>
    </r>
    <r>
      <rPr>
        <i/>
        <sz val="9"/>
        <rFont val="Calibri"/>
        <family val="2"/>
      </rPr>
      <t xml:space="preserve"> RO</t>
    </r>
  </si>
  <si>
    <t>BRM</t>
  </si>
  <si>
    <r>
      <t xml:space="preserve">Zakup usług pozostałych - </t>
    </r>
    <r>
      <rPr>
        <i/>
        <sz val="9"/>
        <rFont val="Calibri"/>
        <family val="2"/>
      </rPr>
      <t>RO</t>
    </r>
  </si>
  <si>
    <t>Kary i odszkodowania wypłacane na rzecz osób fiz.</t>
  </si>
  <si>
    <t>Kary i odszkodowania wypłacane na rzecz osób pr. I innych jednostek organizacyjnych</t>
  </si>
  <si>
    <r>
      <t>Wydatki inwestycyjne jednostek budżetowych -</t>
    </r>
    <r>
      <rPr>
        <i/>
        <sz val="9"/>
        <rFont val="Calibri"/>
        <family val="2"/>
      </rPr>
      <t xml:space="preserve"> Budownictwo mieszkaniowe</t>
    </r>
  </si>
  <si>
    <t>Budynek komunalny przy ul. Lechickiej</t>
  </si>
  <si>
    <t>Budynek komunalny przy ul. Gnieżnieńskiej  -                                        H. Modrzejewskiej</t>
  </si>
  <si>
    <t>DZIAŁALNOŚĆ USŁUGOWA</t>
  </si>
  <si>
    <t>Plany zagospodarowania przestrzennego</t>
  </si>
  <si>
    <t>A</t>
  </si>
  <si>
    <r>
      <t xml:space="preserve">Zakup usług pozostałych - </t>
    </r>
    <r>
      <rPr>
        <i/>
        <sz val="9"/>
        <rFont val="Calibri"/>
        <family val="2"/>
      </rPr>
      <t xml:space="preserve">prace urbanistyczne </t>
    </r>
  </si>
  <si>
    <t>Opracowania planistyczne: miejscowe plany zagospodarowania przestrzennego: Stawisińskiego- Gnieźnieńska- 4 Marca - rz. Dzierżęcinka, Lechicka- Szczecińska- Boh. Warszawy, Jamno (czść Centralna, Wschodnia, Zachodnia, Południowa)</t>
  </si>
  <si>
    <t>Prace Miejskiej Komisji Urbanistyczno - Architektonicznej</t>
  </si>
  <si>
    <t>Mapy, opracowania i inne: projekty koncepcyjne dróg, prognozy finansowe do planów, mapy opracowania i inne</t>
  </si>
  <si>
    <t>Prace geodezyjne i kartograficzne</t>
  </si>
  <si>
    <t>GK</t>
  </si>
  <si>
    <t>Opracowania geodezyjne i kartograficzne</t>
  </si>
  <si>
    <t>Cmentarze</t>
  </si>
  <si>
    <r>
      <t xml:space="preserve">Zakup usług pozostałych  - </t>
    </r>
    <r>
      <rPr>
        <i/>
        <sz val="9"/>
        <rFont val="Calibri"/>
        <family val="2"/>
      </rPr>
      <t>utrzymanie cmentarza (porozumienia)</t>
    </r>
  </si>
  <si>
    <r>
      <t xml:space="preserve">Zakup usług pozostałych  - </t>
    </r>
    <r>
      <rPr>
        <i/>
        <sz val="9"/>
        <rFont val="Calibri"/>
        <family val="2"/>
      </rPr>
      <t>utrzymanie cmentarza</t>
    </r>
  </si>
  <si>
    <r>
      <t>Wydatki inwestycyjne jednostek budżetowych -</t>
    </r>
    <r>
      <rPr>
        <i/>
        <sz val="9"/>
        <rFont val="Calibri"/>
        <family val="2"/>
      </rPr>
      <t xml:space="preserve"> rozbudowa cmentarza</t>
    </r>
  </si>
  <si>
    <t>Pozostała działalność - FGZGiK</t>
  </si>
  <si>
    <t xml:space="preserve">Zakup usług pozostałych 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</si>
  <si>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</si>
  <si>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</si>
  <si>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</si>
  <si>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</si>
  <si>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</si>
  <si>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</si>
  <si>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r>
      <t xml:space="preserve">Zakup materiałów i wyposażenia </t>
    </r>
    <r>
      <rPr>
        <b/>
        <sz val="9"/>
        <rFont val="Calibri"/>
        <family val="2"/>
      </rPr>
      <t>Tabela nr 2</t>
    </r>
  </si>
  <si>
    <r>
      <t xml:space="preserve">Zakup usług pozostałych </t>
    </r>
    <r>
      <rPr>
        <b/>
        <sz val="9"/>
        <rFont val="Calibri"/>
        <family val="2"/>
      </rPr>
      <t>Tabela nr 2</t>
    </r>
  </si>
  <si>
    <t>Opłaty z tytułu zakupu usług telekomunikacyjnych świadczonych w ruchomej publicznej sieci telefonicznej</t>
  </si>
  <si>
    <t>Starostwa powiatowe</t>
  </si>
  <si>
    <r>
      <t>Dotacje celowe przekazane dla powiatu na zadania bieżące realizowane na podstawie porozumień (umów) między jednostkami samorządu terytorialnego -</t>
    </r>
    <r>
      <rPr>
        <i/>
        <sz val="9"/>
        <rFont val="Calibri"/>
        <family val="2"/>
      </rPr>
      <t xml:space="preserve"> Biuro Rzeczy Znalezionych    </t>
    </r>
    <r>
      <rPr>
        <sz val="9"/>
        <rFont val="Calibri"/>
        <family val="2"/>
      </rPr>
      <t xml:space="preserve">    </t>
    </r>
  </si>
  <si>
    <t>Wynagrodzenia osobowe</t>
  </si>
  <si>
    <t>Km</t>
  </si>
  <si>
    <t>Opłaty z tytułu zakupu usług telekomunikacyjnych świadczonych w stacjonarnej publicznej sieci telefonicznej</t>
  </si>
  <si>
    <t>Dotacja celowa na pomoc finansową udzielaną między j.s.t na dofinansowanie własnych zadań inwestycyjnych i zakupów inwestycyjnych</t>
  </si>
  <si>
    <t>Rada Miejska</t>
  </si>
  <si>
    <t>Biuro Rady Miejskiej</t>
  </si>
  <si>
    <t>Różne wydatki na rzecz osób fizycznych</t>
  </si>
  <si>
    <t>Młodzieżowa Rada Miasta</t>
  </si>
  <si>
    <t>E</t>
  </si>
  <si>
    <t>Urząd Miejski</t>
  </si>
  <si>
    <t>Nagrody i wydatki osobowe niezaliczone do wynagrodzeń</t>
  </si>
  <si>
    <t>Organizacyjno-Administracyjny</t>
  </si>
  <si>
    <t>Straż Miejska</t>
  </si>
  <si>
    <t xml:space="preserve"> Rp</t>
  </si>
  <si>
    <t xml:space="preserve"> BHP</t>
  </si>
  <si>
    <r>
      <t xml:space="preserve">Nagrody o charakterze szczególnym niezaliczane do wynagrodzeń </t>
    </r>
    <r>
      <rPr>
        <i/>
        <sz val="9"/>
        <rFont val="Calibri"/>
        <family val="2"/>
      </rPr>
      <t>- USC</t>
    </r>
  </si>
  <si>
    <r>
      <t>Wynagrodzenia osobowe pracowników -</t>
    </r>
    <r>
      <rPr>
        <i/>
        <sz val="9"/>
        <rFont val="Calibri"/>
        <family val="2"/>
      </rPr>
      <t xml:space="preserve"> OA </t>
    </r>
  </si>
  <si>
    <r>
      <t xml:space="preserve">Dodatkowe wynagrodzenie roczne - </t>
    </r>
    <r>
      <rPr>
        <i/>
        <sz val="9"/>
        <rFont val="Calibri"/>
        <family val="2"/>
      </rPr>
      <t>OA</t>
    </r>
  </si>
  <si>
    <r>
      <t>Składki na ubezpieczenia społeczne -</t>
    </r>
    <r>
      <rPr>
        <i/>
        <sz val="9"/>
        <rFont val="Calibri"/>
        <family val="2"/>
      </rPr>
      <t xml:space="preserve"> OA</t>
    </r>
  </si>
  <si>
    <r>
      <t xml:space="preserve">Składki na FP - </t>
    </r>
    <r>
      <rPr>
        <i/>
        <sz val="9"/>
        <rFont val="Calibri"/>
        <family val="2"/>
      </rPr>
      <t>OA</t>
    </r>
  </si>
  <si>
    <r>
      <t>Wpłaty na PFRON</t>
    </r>
    <r>
      <rPr>
        <i/>
        <sz val="9"/>
        <rFont val="Calibri"/>
        <family val="2"/>
      </rPr>
      <t xml:space="preserve"> - OA</t>
    </r>
  </si>
  <si>
    <r>
      <t>Wynagrodzenia bezosobowe -</t>
    </r>
    <r>
      <rPr>
        <i/>
        <sz val="9"/>
        <rFont val="Calibri"/>
        <family val="2"/>
      </rPr>
      <t xml:space="preserve"> OA</t>
    </r>
  </si>
  <si>
    <r>
      <t xml:space="preserve">OA   </t>
    </r>
    <r>
      <rPr>
        <b/>
        <sz val="9"/>
        <rFont val="Calibri"/>
        <family val="2"/>
      </rPr>
      <t>Tabela nr 2</t>
    </r>
  </si>
  <si>
    <t>BHP</t>
  </si>
  <si>
    <t>Komunikacja</t>
  </si>
  <si>
    <r>
      <t xml:space="preserve">Inf </t>
    </r>
    <r>
      <rPr>
        <b/>
        <sz val="9"/>
        <rFont val="Calibri"/>
        <family val="2"/>
      </rPr>
      <t>Tabela nr 2</t>
    </r>
  </si>
  <si>
    <r>
      <t>Zakup pomocy naukowych, dydaktycznych i książek -</t>
    </r>
    <r>
      <rPr>
        <i/>
        <sz val="9"/>
        <rFont val="Calibri"/>
        <family val="2"/>
      </rPr>
      <t xml:space="preserve"> OA</t>
    </r>
  </si>
  <si>
    <r>
      <t>Zakup energii -</t>
    </r>
    <r>
      <rPr>
        <i/>
        <sz val="9"/>
        <rFont val="Calibri"/>
        <family val="2"/>
      </rPr>
      <t xml:space="preserve"> OA</t>
    </r>
  </si>
  <si>
    <r>
      <t xml:space="preserve">Zakup usług remontowych  
</t>
    </r>
    <r>
      <rPr>
        <b/>
        <sz val="9"/>
        <rFont val="Calibri"/>
        <family val="2"/>
      </rPr>
      <t>Tabela nr 2</t>
    </r>
  </si>
  <si>
    <t>OA/
Inf</t>
  </si>
  <si>
    <r>
      <t xml:space="preserve">Zakup usług zdrowotnych - </t>
    </r>
    <r>
      <rPr>
        <i/>
        <sz val="9"/>
        <rFont val="Calibri"/>
        <family val="2"/>
      </rPr>
      <t>BHP</t>
    </r>
  </si>
  <si>
    <t>Zakup usług pozostałych  w tym:</t>
  </si>
  <si>
    <r>
      <t xml:space="preserve">Wydz. O-A  </t>
    </r>
    <r>
      <rPr>
        <b/>
        <sz val="9"/>
        <rFont val="Calibri"/>
        <family val="2"/>
      </rPr>
      <t>Tabela nr 2</t>
    </r>
  </si>
  <si>
    <t>Sprawy Obywatelskie</t>
  </si>
  <si>
    <r>
      <t xml:space="preserve">Inf. </t>
    </r>
    <r>
      <rPr>
        <b/>
        <sz val="9"/>
        <rFont val="Calibri"/>
        <family val="2"/>
      </rPr>
      <t>Tabela nr 2</t>
    </r>
  </si>
  <si>
    <t>Zakup usług dostępu do sieci Internet</t>
  </si>
  <si>
    <t>Inf.</t>
  </si>
  <si>
    <r>
      <t xml:space="preserve">Opłaty z tytułu zakupu usług telekomunikacyjnych świadczonych w ruchomej publicznej sieci telefonicznej - </t>
    </r>
    <r>
      <rPr>
        <i/>
        <sz val="9"/>
        <rFont val="Calibri"/>
        <family val="2"/>
      </rPr>
      <t>OA</t>
    </r>
  </si>
  <si>
    <r>
      <t xml:space="preserve">Opłaty z tytułu zakupu usług telekomunikacyjnych świadczonych w stacjonarnej publicznej sieci telefonicznej - </t>
    </r>
    <r>
      <rPr>
        <i/>
        <sz val="9"/>
        <rFont val="Calibri"/>
        <family val="2"/>
      </rPr>
      <t>OA</t>
    </r>
  </si>
  <si>
    <r>
      <t>Zakup usług obejmujących wykonanie ekspertyz, analiz i opinii                                     (</t>
    </r>
    <r>
      <rPr>
        <i/>
        <sz val="9"/>
        <rFont val="Calibri"/>
        <family val="2"/>
      </rPr>
      <t>badanie bilansu) - OA</t>
    </r>
  </si>
  <si>
    <r>
      <t xml:space="preserve">Zakup usług obejmujących wykonanie ekspertyz, analiz i opinii </t>
    </r>
    <r>
      <rPr>
        <i/>
        <sz val="9"/>
        <rFont val="Calibri"/>
        <family val="2"/>
      </rPr>
      <t>- BHP</t>
    </r>
  </si>
  <si>
    <t>Podróże służbowe krajowe - OA</t>
  </si>
  <si>
    <r>
      <t xml:space="preserve">Podróże służbowe zagraniczne  - </t>
    </r>
    <r>
      <rPr>
        <i/>
        <sz val="9"/>
        <rFont val="Calibri"/>
        <family val="2"/>
      </rPr>
      <t>RWZ</t>
    </r>
    <r>
      <rPr>
        <sz val="9"/>
        <rFont val="Calibri"/>
        <family val="2"/>
      </rPr>
      <t xml:space="preserve">  </t>
    </r>
    <r>
      <rPr>
        <b/>
        <sz val="9"/>
        <rFont val="Calibri"/>
        <family val="2"/>
      </rPr>
      <t>Tabela nr 3</t>
    </r>
  </si>
  <si>
    <r>
      <t>Różne opłaty i składki -</t>
    </r>
    <r>
      <rPr>
        <i/>
        <sz val="9"/>
        <rFont val="Calibri"/>
        <family val="2"/>
      </rPr>
      <t xml:space="preserve"> OA</t>
    </r>
  </si>
  <si>
    <r>
      <t>Różne opłaty i składki -</t>
    </r>
    <r>
      <rPr>
        <i/>
        <sz val="9"/>
        <rFont val="Calibri"/>
        <family val="2"/>
      </rPr>
      <t xml:space="preserve"> Fk</t>
    </r>
  </si>
  <si>
    <r>
      <t xml:space="preserve">Odpis na ZFŚS - </t>
    </r>
    <r>
      <rPr>
        <i/>
        <sz val="9"/>
        <rFont val="Calibri"/>
        <family val="2"/>
      </rPr>
      <t>OA</t>
    </r>
  </si>
  <si>
    <r>
      <t xml:space="preserve">Szkolenia pracowników niebędących członkami korpusu służby cywilnej - </t>
    </r>
    <r>
      <rPr>
        <i/>
        <sz val="9"/>
        <rFont val="Calibri"/>
        <family val="2"/>
      </rPr>
      <t>OA</t>
    </r>
  </si>
  <si>
    <r>
      <t xml:space="preserve">Szkolenia pracowników niebędących członkami korpusu służby cywilnej - </t>
    </r>
    <r>
      <rPr>
        <i/>
        <sz val="9"/>
        <rFont val="Calibri"/>
        <family val="2"/>
      </rPr>
      <t>"Modernizacja zarządania w UM w Koszalinie"</t>
    </r>
  </si>
  <si>
    <r>
      <t xml:space="preserve">Wydatki na zakupy inwestycyjne jednostek budżetowych 
</t>
    </r>
    <r>
      <rPr>
        <b/>
        <sz val="9"/>
        <rFont val="Calibri"/>
        <family val="2"/>
      </rPr>
      <t>Tabela nr 2</t>
    </r>
    <r>
      <rPr>
        <sz val="9"/>
        <rFont val="Calibri"/>
        <family val="2"/>
      </rPr>
      <t xml:space="preserve">                               </t>
    </r>
  </si>
  <si>
    <t xml:space="preserve">Wydz. O-A  </t>
  </si>
  <si>
    <t>Portal edukacyjny województwa zachodniopomorskiego- Koszalin</t>
  </si>
  <si>
    <t xml:space="preserve">Różne opłaty i składki </t>
  </si>
  <si>
    <r>
      <t xml:space="preserve">Wydatki na zakupy inwestycyjne jednostek budżetowych 
</t>
    </r>
    <r>
      <rPr>
        <b/>
        <sz val="9"/>
        <rFont val="Calibri"/>
        <family val="2"/>
      </rPr>
      <t>Tabela nr 1b</t>
    </r>
  </si>
  <si>
    <t xml:space="preserve">Kwalifikacja wojskowa </t>
  </si>
  <si>
    <t>SO</t>
  </si>
  <si>
    <r>
      <t xml:space="preserve">Wynagrodzenia bezosobowe </t>
    </r>
    <r>
      <rPr>
        <i/>
        <sz val="9"/>
        <rFont val="Calibri"/>
        <family val="2"/>
      </rPr>
      <t>- porozumienia</t>
    </r>
  </si>
  <si>
    <r>
      <t xml:space="preserve">Zakup usług pozostałych </t>
    </r>
    <r>
      <rPr>
        <i/>
        <sz val="9"/>
        <rFont val="Calibri"/>
        <family val="2"/>
      </rPr>
      <t>- porozumienia</t>
    </r>
  </si>
  <si>
    <t xml:space="preserve">Promocja jednostek samorządu terytorialnego </t>
  </si>
  <si>
    <r>
      <t xml:space="preserve">Zakup materiałów i wyposażenia </t>
    </r>
    <r>
      <rPr>
        <b/>
        <sz val="9"/>
        <rFont val="Calibri"/>
        <family val="2"/>
      </rPr>
      <t>Tabela nr 4</t>
    </r>
  </si>
  <si>
    <r>
      <t>Zakup materiałów i wyposażenia</t>
    </r>
  </si>
  <si>
    <t>R</t>
  </si>
  <si>
    <r>
      <t xml:space="preserve">Zakup usług pozostałych 
</t>
    </r>
    <r>
      <rPr>
        <b/>
        <sz val="9"/>
        <rFont val="Calibri"/>
        <family val="2"/>
      </rPr>
      <t>Tabela nr 4</t>
    </r>
  </si>
  <si>
    <r>
      <t xml:space="preserve">Zakup usług pozostałych 
</t>
    </r>
    <r>
      <rPr>
        <b/>
        <sz val="9"/>
        <rFont val="Calibri"/>
        <family val="2"/>
      </rPr>
      <t xml:space="preserve">Tabela nr 4 </t>
    </r>
  </si>
  <si>
    <r>
      <t xml:space="preserve">Zakup usług dostępu do sieci Internet  </t>
    </r>
    <r>
      <rPr>
        <b/>
        <sz val="9"/>
        <rFont val="Calibri"/>
        <family val="2"/>
      </rPr>
      <t>Tabela nr 4</t>
    </r>
  </si>
  <si>
    <r>
      <t>"Prezentacje gospodarcze na obszarze Euroregionu</t>
    </r>
    <r>
      <rPr>
        <b/>
        <i/>
        <sz val="9"/>
        <rFont val="Calibri"/>
        <family val="2"/>
      </rPr>
      <t xml:space="preserve"> Pomerania Schwedt/n. Odrą - Koszalin 2009 do 2011"</t>
    </r>
  </si>
  <si>
    <t>Zakup usług obejmujących tłumaczenia</t>
  </si>
  <si>
    <t>"Catching the future" Zdobywanie przyszłości - wymiana biznesowa i rozwojowa w Rej. Południowego Bałtyku</t>
  </si>
  <si>
    <t>Podróże służbowe krajowe</t>
  </si>
  <si>
    <t xml:space="preserve">Podróże służbowe zagraniczne </t>
  </si>
  <si>
    <t>Pozostała działalność - RO</t>
  </si>
  <si>
    <t>Zakup usług  pozostałych</t>
  </si>
  <si>
    <t>Opłaty z tytułu zakupu usług telekomunikacyjnych telefonii stacjonarnej</t>
  </si>
  <si>
    <r>
      <t xml:space="preserve">Zakup materiałów i wyposażenia </t>
    </r>
  </si>
  <si>
    <r>
      <t xml:space="preserve">Zakup usług pozostałych  </t>
    </r>
    <r>
      <rPr>
        <b/>
        <sz val="9"/>
        <rFont val="Calibri"/>
        <family val="2"/>
      </rPr>
      <t>Tabela nr 3</t>
    </r>
  </si>
  <si>
    <t xml:space="preserve">Zakup usług dostępu do sieci Internet </t>
  </si>
  <si>
    <r>
      <t xml:space="preserve">Różne opłaty i składki </t>
    </r>
    <r>
      <rPr>
        <b/>
        <sz val="9"/>
        <rFont val="Calibri"/>
        <family val="2"/>
      </rPr>
      <t>Tabela nr 3</t>
    </r>
  </si>
  <si>
    <t xml:space="preserve">Dotacja celowa z budżetu na finansowanie lub dofinansowanie zadań zleconych do realizacji stowarzyszeniom </t>
  </si>
  <si>
    <t>"Przeciwdziałanie wykluczeniu cyfrowemu mieszkańców Koszalina"</t>
  </si>
  <si>
    <t>Dotacja podmiotowa z budżetu dla samorządowej instytucji kultury</t>
  </si>
  <si>
    <t>"Przeciwdziałanie wykluczeniu cyfrowemu uczniów koszalińskich szkół"</t>
  </si>
  <si>
    <t>URZĘDY NACZELNYCH ORGANÓW WŁADZY PAŃSTWOWEJ, KONTROLI I OCHRONY PRAWA ORAZ SĄDOWNICTWA</t>
  </si>
  <si>
    <t>Urzędy naczelnych organów władzy państwowej, kontroli i ochrony prawa</t>
  </si>
  <si>
    <t xml:space="preserve">Zakup materiałów i wyposażenia </t>
  </si>
  <si>
    <t>BEZPIECZEŃSTWO PUBLICZNE I OCHRONA PRZECIWPOŻAROWA</t>
  </si>
  <si>
    <t>Ochotnicze straże pożarne</t>
  </si>
  <si>
    <t>Dotacja celowa z budżetu na finansowanie lub dofinansowanie zadań zleconych do realizacji stowarzyszeniom</t>
  </si>
  <si>
    <t>Obrona cywilna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</si>
  <si>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</si>
  <si>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</si>
  <si>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Wynagrodzenia agencyjno - prowizyjne</t>
  </si>
  <si>
    <t xml:space="preserve">Składki na ubezpieczenia społeczne </t>
  </si>
  <si>
    <t xml:space="preserve">Składki na FP </t>
  </si>
  <si>
    <t>Rp</t>
  </si>
  <si>
    <t>Opłaty na rzecz budżetu państwa</t>
  </si>
  <si>
    <t>OBSŁUGA DŁUGU PUBLICZNEGO</t>
  </si>
  <si>
    <t>Obsługa papierów wartościowych, kredytów i pożyczek j.s.t.</t>
  </si>
  <si>
    <t>Odsetki od samorządowych papierów lub zaciągniętych przez jednostkę samorządu terytorialnego kredytów i pożyczek</t>
  </si>
  <si>
    <t>RÓŻNE ROZLICZENIA</t>
  </si>
  <si>
    <t>Rezerwy ogólne i celowe</t>
  </si>
  <si>
    <t>Rezerwa ogólna do 1% wydatków (spadki Rp -100 tys. zł)</t>
  </si>
  <si>
    <t>Fn</t>
  </si>
  <si>
    <r>
      <t xml:space="preserve">Rezerwa celowa </t>
    </r>
    <r>
      <rPr>
        <i/>
        <sz val="9"/>
        <rFont val="Calibri"/>
        <family val="2"/>
      </rPr>
      <t>(na przeciwdziałanie i usuwanie skutków klęsk żywiołowych)</t>
    </r>
  </si>
  <si>
    <r>
      <t xml:space="preserve">Rezerwa celowa                                 </t>
    </r>
    <r>
      <rPr>
        <i/>
        <sz val="9"/>
        <rFont val="Calibri"/>
        <family val="2"/>
      </rPr>
      <t xml:space="preserve">  (na wyrównanie budżetów Rad Osiedli do przeciętnej)</t>
    </r>
  </si>
  <si>
    <r>
      <t xml:space="preserve">Rezerwa celowa                             </t>
    </r>
    <r>
      <rPr>
        <i/>
        <sz val="9"/>
        <rFont val="Calibri"/>
        <family val="2"/>
      </rPr>
      <t>(na wynagrodzenia i pochodne)</t>
    </r>
  </si>
  <si>
    <r>
      <t xml:space="preserve">Rezerwa celowa  </t>
    </r>
    <r>
      <rPr>
        <i/>
        <sz val="9"/>
        <rFont val="Calibri"/>
        <family val="2"/>
      </rPr>
      <t>(na realizację zad. dofin. ze śr. zewnętrznych)</t>
    </r>
  </si>
  <si>
    <r>
      <t xml:space="preserve">Rezerwy na inwestycje i zakupy inwestycyjne </t>
    </r>
    <r>
      <rPr>
        <i/>
        <sz val="9"/>
        <rFont val="Calibri"/>
        <family val="2"/>
      </rPr>
      <t>(na inw. zakończone)</t>
    </r>
  </si>
  <si>
    <t>Część równoważąca subwencji ogólnej dla powiatów</t>
  </si>
  <si>
    <t>Wpłaty jst do budżetu państwa</t>
  </si>
  <si>
    <t>OŚWIATA I WYCHOWANIE</t>
  </si>
  <si>
    <t>Szkoły podstawowe</t>
  </si>
  <si>
    <r>
      <t xml:space="preserve">Dotacja podmiotowa z budżetu dla niepublicznej jednostki systemu oświaty </t>
    </r>
    <r>
      <rPr>
        <b/>
        <sz val="9"/>
        <rFont val="Calibri"/>
        <family val="2"/>
      </rPr>
      <t>Tabela nr 5</t>
    </r>
  </si>
  <si>
    <t>Oddziały przedszkolne w szkołach podstawowych</t>
  </si>
  <si>
    <r>
      <t xml:space="preserve">Dotacje podmiotowe z budżetu dla niepublicznej jednostki systemu oświaty </t>
    </r>
    <r>
      <rPr>
        <b/>
        <sz val="9"/>
        <rFont val="Calibri"/>
        <family val="2"/>
      </rPr>
      <t>Tabela nr 5</t>
    </r>
  </si>
  <si>
    <t>Przedszkola</t>
  </si>
  <si>
    <t>Inne formy wychowania pozaszkolnego</t>
  </si>
  <si>
    <t>Gimnazja</t>
  </si>
  <si>
    <t>E/      INW</t>
  </si>
  <si>
    <r>
      <t xml:space="preserve">Wydatki inwestycyjne jednostek budżetowych </t>
    </r>
    <r>
      <rPr>
        <i/>
        <sz val="9"/>
        <rFont val="Calibri"/>
        <family val="2"/>
      </rPr>
      <t>- Sala sportowa - Gim. Nr 6</t>
    </r>
  </si>
  <si>
    <t>Licea ogólnokształcące</t>
  </si>
  <si>
    <t>Dotacja podmiotowa dla niepublicznej jednostki systemu oświaty - rozliczenie roku poprzedniego</t>
  </si>
  <si>
    <r>
      <t xml:space="preserve">Dotacja podmiotowa dla niepublicznej jednostki systemu oświaty </t>
    </r>
    <r>
      <rPr>
        <b/>
        <sz val="9"/>
        <rFont val="Calibri"/>
        <family val="2"/>
      </rPr>
      <t>Tabela nr 5a</t>
    </r>
  </si>
  <si>
    <t xml:space="preserve">Szkoły zawodowe </t>
  </si>
  <si>
    <r>
      <t xml:space="preserve">Dotacja podmiotowa dla niepublicznej jednostki systemu oświaty </t>
    </r>
    <r>
      <rPr>
        <b/>
        <sz val="9"/>
        <rFont val="Calibri"/>
        <family val="2"/>
      </rPr>
      <t>Tabela nr 5b</t>
    </r>
  </si>
  <si>
    <t>Dotacja podmiotowa dla niepublicznej jednostki systemu oświaty - rozl. roku poprzedniego</t>
  </si>
  <si>
    <t>Dotacja podmiotowa z budżetu dla publicznej jednostki systemu oświaty prowadzonej przez osobę prawną inną niż jst lub przez osobę fizyczną</t>
  </si>
  <si>
    <t>Dotacja podmiotowa z budżetu dla publicznej jednostki systemu oświaty prowadzonej przez osobę prawną inną niż jst lub przez osobę fizyczną - rozl. roku poprzedniego</t>
  </si>
  <si>
    <t>Dokształcanie i doskonalenie nauczycieli</t>
  </si>
  <si>
    <r>
      <t>Zakup usług pozostałych -</t>
    </r>
    <r>
      <rPr>
        <i/>
        <sz val="9"/>
        <rFont val="Calibri"/>
        <family val="2"/>
      </rPr>
      <t xml:space="preserve"> dokształcanie i doskonalenie nauczycieli</t>
    </r>
  </si>
  <si>
    <t>Koszaliński System Oświatowy</t>
  </si>
  <si>
    <t>Zającia pozalekcyjne</t>
  </si>
  <si>
    <t>E/INW</t>
  </si>
  <si>
    <r>
      <t xml:space="preserve">Składki na ubezpieczenia społeczne </t>
    </r>
    <r>
      <rPr>
        <i/>
        <sz val="9"/>
        <rFont val="Calibri"/>
        <family val="2"/>
      </rPr>
      <t>- klasy dziennikarskie</t>
    </r>
  </si>
  <si>
    <r>
      <t>Składki na FP</t>
    </r>
    <r>
      <rPr>
        <i/>
        <sz val="9"/>
        <rFont val="Calibri"/>
        <family val="2"/>
      </rPr>
      <t xml:space="preserve"> - klasy dziennikarskie</t>
    </r>
  </si>
  <si>
    <r>
      <t xml:space="preserve">Składki na ubezpieczenia społeczne </t>
    </r>
    <r>
      <rPr>
        <i/>
        <sz val="9"/>
        <rFont val="Calibri"/>
        <family val="2"/>
      </rPr>
      <t>-  komisje egzaminacyjne na stopień nauczyciela mianowanego oraz zespół ds. stypendiów szkolnych</t>
    </r>
  </si>
  <si>
    <r>
      <t>Składki na FP</t>
    </r>
    <r>
      <rPr>
        <i/>
        <sz val="9"/>
        <rFont val="Calibri"/>
        <family val="2"/>
      </rPr>
      <t xml:space="preserve"> -  komisje egzaminacyjne na stopień nauczyciela mianowanego oraz zespół ds. stypendiów szkolnych</t>
    </r>
  </si>
  <si>
    <r>
      <t>Wynagrodzenia bezosobowe</t>
    </r>
    <r>
      <rPr>
        <i/>
        <sz val="9"/>
        <rFont val="Calibri"/>
        <family val="2"/>
      </rPr>
      <t xml:space="preserve"> -  komisje egzaminacyjne na stopień nauczyciela mianowanego oraz zespół ds. stypendiów szkolnych</t>
    </r>
  </si>
  <si>
    <r>
      <t>Wynagrodzenia bezosobowe</t>
    </r>
    <r>
      <rPr>
        <i/>
        <sz val="9"/>
        <rFont val="Calibri"/>
        <family val="2"/>
      </rPr>
      <t xml:space="preserve"> - prowadzenie strony internetowej WE</t>
    </r>
  </si>
  <si>
    <r>
      <t>Wynagrodzenia bezosobowe</t>
    </r>
    <r>
      <rPr>
        <i/>
        <sz val="9"/>
        <rFont val="Calibri"/>
        <family val="2"/>
      </rPr>
      <t xml:space="preserve"> - komisje egzaminacyjne na stopień nauczyciela mianowanego oraz klasy dziennikarskie</t>
    </r>
  </si>
  <si>
    <t xml:space="preserve">Zakup pomocy naukowych, dydaktycznych i książek   </t>
  </si>
  <si>
    <r>
      <t>Zakup usług remontowych -</t>
    </r>
    <r>
      <rPr>
        <i/>
        <sz val="9"/>
        <rFont val="Calibri"/>
        <family val="2"/>
      </rPr>
      <t xml:space="preserve"> Rady Osiedli</t>
    </r>
  </si>
  <si>
    <t>Droga edukacyjna ucznia- obowiązki ucznia</t>
  </si>
  <si>
    <t>Przewóz dzieci i młodzieży, koszty wymiany młodzieży, organizacja konkursów, olimpiad itp.</t>
  </si>
  <si>
    <t>Koszalińska Akademia Filmowa</t>
  </si>
  <si>
    <t>Program edukacja - zarządzanie koszalińską edukacją</t>
  </si>
  <si>
    <t>Egzaminy próbne w szkołach podstawowych i gimnazjach</t>
  </si>
  <si>
    <t>Program edukacja- arkusz zbiorczy i nabór elektroniczny</t>
  </si>
  <si>
    <t>Wydrukowanie informatorów, opłata koordynacyjna, ogłoszenia</t>
  </si>
  <si>
    <t>Klasy dziennikarskie</t>
  </si>
  <si>
    <t>Współudział w targach zawodoznawczych</t>
  </si>
  <si>
    <t>Środki wydziałowe</t>
  </si>
  <si>
    <r>
      <t xml:space="preserve">Wydatki inwestycyjne jednostek budżetowych </t>
    </r>
    <r>
      <rPr>
        <i/>
        <sz val="9"/>
        <rFont val="Calibri"/>
        <family val="2"/>
      </rPr>
      <t>Pogłębianie niemiecko-polskiej współpracy młodzieży w Strasburgu i Koszalinie poprzez dalszą rozbudowę infrastruktury</t>
    </r>
  </si>
  <si>
    <r>
      <t>Dotacja podmiotowa dla niepublicznej jednostki systemu oświaty</t>
    </r>
    <r>
      <rPr>
        <i/>
        <sz val="9"/>
        <rFont val="Calibri"/>
        <family val="2"/>
      </rPr>
      <t xml:space="preserve"> (nauka pływania) </t>
    </r>
    <r>
      <rPr>
        <b/>
        <sz val="9"/>
        <rFont val="Calibri"/>
        <family val="2"/>
      </rPr>
      <t>Tabela nr 5</t>
    </r>
  </si>
  <si>
    <r>
      <t>Dotacja podmiotowa z budżetu dla pozostałych jednostek sektora finansów publicznych</t>
    </r>
    <r>
      <rPr>
        <b/>
        <i/>
        <sz val="9"/>
        <rFont val="Calibri"/>
        <family val="2"/>
      </rPr>
      <t xml:space="preserve">  </t>
    </r>
    <r>
      <rPr>
        <i/>
        <sz val="9"/>
        <rFont val="Calibri"/>
        <family val="2"/>
      </rPr>
      <t>(nauka pływania)</t>
    </r>
    <r>
      <rPr>
        <b/>
        <sz val="9"/>
        <rFont val="Calibri"/>
        <family val="2"/>
      </rPr>
      <t xml:space="preserve"> Tabela nr 5</t>
    </r>
  </si>
  <si>
    <t xml:space="preserve">SZKOLNICTWO WYŻSZE </t>
  </si>
  <si>
    <t>Pomoc materialna dla studentów</t>
  </si>
  <si>
    <t xml:space="preserve">Dotacja celowa z budżetu dla pozostałych jednostek zaliczanych do sektora finansów publicznych                                                                           </t>
  </si>
  <si>
    <t>Nagrody o charakterze szczególnym niezaliczone do wynagrodzeń</t>
  </si>
  <si>
    <r>
      <t xml:space="preserve"> Wydatki na zakup i objęcie akcji, wniesienie wkładów do spółek prawa handlowego oraz na uzupełnienie funduszy statutowych banków państwowych i innych instytucji finansowych - </t>
    </r>
    <r>
      <rPr>
        <i/>
        <sz val="9"/>
        <rFont val="Calibri"/>
        <family val="2"/>
      </rPr>
      <t>Park Technologiczny</t>
    </r>
  </si>
  <si>
    <t>OCHRONA ZDROWIA</t>
  </si>
  <si>
    <t>Programy polityki zdrowotnej</t>
  </si>
  <si>
    <t>Program szczepień przeciwko wirusowi HPV dla dziewcząt w wieku 13 lat</t>
  </si>
  <si>
    <t>Diagnostyka schorzeń jamy brzusznej (zab. Laparoskopowe)</t>
  </si>
  <si>
    <t>Szczepienia przeciwko grypie (dla os. pow. 65 roku życia)</t>
  </si>
  <si>
    <t>Program "Zdrowiej jesz- lepiej żyjesz"</t>
  </si>
  <si>
    <t>Akcja "Biegiem po zdrowie"</t>
  </si>
  <si>
    <t xml:space="preserve">Zwalczanie narkomanii </t>
  </si>
  <si>
    <t>PU</t>
  </si>
  <si>
    <r>
      <t>Dotacja celowa z budżetu na finansowanie lub dofinansowanie zadań zleconych do realizacji stowarzyszeniom</t>
    </r>
    <r>
      <rPr>
        <i/>
        <sz val="9"/>
        <rFont val="Calibri"/>
        <family val="2"/>
      </rPr>
      <t xml:space="preserve"> - realizacja "Programu zwalczania narkomanii" </t>
    </r>
  </si>
  <si>
    <t>Wpłaty jednostek na fundusz celowy</t>
  </si>
  <si>
    <t xml:space="preserve">Przeciwdziałanie alkoholizmowi </t>
  </si>
  <si>
    <t xml:space="preserve">Dotacja celowa z budżetu dla pozostałych jednostek zaliczanych do sektora finansów publicznych </t>
  </si>
  <si>
    <t xml:space="preserve">Dotacja celowa z budżetu na finansowanie i dofinansowanie zadań zleconych do realizacji stowarzyszeniom  </t>
  </si>
  <si>
    <t>Zakup środków żywności</t>
  </si>
  <si>
    <t>Zakup pomocy naukowych,  dydaktycznych i książek</t>
  </si>
  <si>
    <r>
      <t xml:space="preserve">Zakup usług remontowych - </t>
    </r>
    <r>
      <rPr>
        <i/>
        <sz val="9"/>
        <rFont val="Calibri"/>
        <family val="2"/>
      </rPr>
      <t>dopopsażenie i modernizacja miejskich placów zabaw</t>
    </r>
  </si>
  <si>
    <t>Szkolenia pracowników niebędących członkami korpusu służby cywilnej</t>
  </si>
  <si>
    <t xml:space="preserve">Wydatki na zakupy inwestycyjne jednostek budżetowych </t>
  </si>
  <si>
    <t>Bariery psychologiczne i architektoniczne</t>
  </si>
  <si>
    <t>PN</t>
  </si>
  <si>
    <t>Wystawianie kart zgonu</t>
  </si>
  <si>
    <t xml:space="preserve">Usługi realizowane przez Ośrodek Terapii i Opieki nad Nietrzeźwymi </t>
  </si>
  <si>
    <t>Ogłoszenia prasowe</t>
  </si>
  <si>
    <t>POMOC SPOŁECZNA</t>
  </si>
  <si>
    <t>Placówki opiekuńczo-wychowawcze - Rodzinne Domy Dziecka</t>
  </si>
  <si>
    <t>Dotacje celowe przekazane dla powiatu na zadania bieżace realizowane na podstawie porozumień między j.s.t.</t>
  </si>
  <si>
    <t>Ośrodki wsparcia</t>
  </si>
  <si>
    <r>
      <t>Dotacja celowa z budżetu na finansowanie lub dofinansowanie zadań zleconych do realizacji stowarzyszeniom -</t>
    </r>
    <r>
      <rPr>
        <i/>
        <sz val="9"/>
        <rFont val="Calibri"/>
        <family val="2"/>
      </rPr>
      <t xml:space="preserve">schronisko dla bezdomnych    </t>
    </r>
    <r>
      <rPr>
        <sz val="9"/>
        <rFont val="Calibri"/>
        <family val="2"/>
      </rPr>
      <t xml:space="preserve">           </t>
    </r>
  </si>
  <si>
    <t xml:space="preserve">Dotacja celowa z budżetu na finansowanie lub dofinansowanie zadań zleconych do realizacji stowarzyszeniom                </t>
  </si>
  <si>
    <t>Rodziny zastępcze</t>
  </si>
  <si>
    <t>Dotacje celowe przekazane dla powiatu na zadania bieżace realizowane na podstawie porozumień (umów) między j.s.t.</t>
  </si>
  <si>
    <t>Zasiłki i pomoc w naturze oraz składki na ubezbieczenia emerytalne i rentowe</t>
  </si>
  <si>
    <t>Świadczenia społeczne</t>
  </si>
  <si>
    <r>
      <t xml:space="preserve">Świadczenia społeczne - </t>
    </r>
    <r>
      <rPr>
        <i/>
        <sz val="9"/>
        <rFont val="Calibri"/>
        <family val="2"/>
      </rPr>
      <t>prace społecznie użyteczne</t>
    </r>
  </si>
  <si>
    <t>POZOSTAŁE ZADANIA W ZAKRESIE POLITYKI SPOŁECZNEJ</t>
  </si>
  <si>
    <t>Żłobki</t>
  </si>
  <si>
    <t>Dotacja podmiotowa z budżetu dla zakładu budżetowego</t>
  </si>
  <si>
    <r>
      <t xml:space="preserve">Wydatki inwestycyjne jednostek budżetowych - </t>
    </r>
    <r>
      <rPr>
        <i/>
        <sz val="9"/>
        <rFont val="Calibri"/>
        <family val="2"/>
      </rPr>
      <t>Rozbudowa Żłobka Miejskiego "Maluch"</t>
    </r>
  </si>
  <si>
    <t>Rehabilitacja zawodowa i społeczna osób niepełnosprawnych</t>
  </si>
  <si>
    <r>
      <t xml:space="preserve">Dotacja podmiotowa z budżetu dla jednostek niezaliczanych do sektora finansów publicznych </t>
    </r>
    <r>
      <rPr>
        <b/>
        <sz val="9"/>
        <rFont val="Calibri"/>
        <family val="2"/>
      </rPr>
      <t>WTZ</t>
    </r>
  </si>
  <si>
    <t>Powiatowe urzędy pracy</t>
  </si>
  <si>
    <r>
      <t xml:space="preserve">Dotacje celowe przekazane dla powiatu na zadania bieżące realizowane na podstawie porozumień (umów) między jednostkami samorządu terytorialnego </t>
    </r>
    <r>
      <rPr>
        <i/>
        <sz val="9"/>
        <rFont val="Calibri"/>
        <family val="2"/>
      </rPr>
      <t xml:space="preserve"> - dofinansowanie PUP           </t>
    </r>
    <r>
      <rPr>
        <sz val="9"/>
        <rFont val="Calibri"/>
        <family val="2"/>
      </rPr>
      <t xml:space="preserve">   </t>
    </r>
  </si>
  <si>
    <t>"Program poprawy osiągnięć edukacyjnych uczniów Gimnazjum Nr 2 w Koszalinie"</t>
  </si>
  <si>
    <t>EDUKACYJNA OPIEKA WYCHOWAWCZA</t>
  </si>
  <si>
    <t>Pomoc materialna dla uczniów</t>
  </si>
  <si>
    <t xml:space="preserve">Stypendia dla uczniów </t>
  </si>
  <si>
    <t>Inne formy pomocy dla uczniów</t>
  </si>
  <si>
    <t>Szkolne Schronisko Młodzieżowe</t>
  </si>
  <si>
    <t>Ośrodki rewalidacyjno - wychowawcze</t>
  </si>
  <si>
    <t xml:space="preserve">Dotacja podmiotowa dla niepublicznej jednostki systemu oświaty </t>
  </si>
  <si>
    <t>Pozostałe wydatki</t>
  </si>
  <si>
    <t xml:space="preserve">Dotacja celowa z budżetu na finansowanie  lub dofinansowanie zadań zleconych do realizacji stowarzyszeniom </t>
  </si>
  <si>
    <r>
      <t xml:space="preserve">Zakup materiałów i wyposażenia - </t>
    </r>
    <r>
      <rPr>
        <i/>
        <sz val="9"/>
        <rFont val="Calibri"/>
        <family val="2"/>
      </rPr>
      <t>RO</t>
    </r>
  </si>
  <si>
    <r>
      <t xml:space="preserve">Zakup usług pozostałych - </t>
    </r>
    <r>
      <rPr>
        <i/>
        <sz val="9"/>
        <rFont val="Calibri"/>
        <family val="2"/>
      </rPr>
      <t xml:space="preserve"> śr. wydziału</t>
    </r>
  </si>
  <si>
    <r>
      <t xml:space="preserve">Zakup usług pozostałych -  </t>
    </r>
    <r>
      <rPr>
        <i/>
        <sz val="9"/>
        <rFont val="Calibri"/>
        <family val="2"/>
      </rPr>
      <t>RO</t>
    </r>
  </si>
  <si>
    <t>GOSPODARKA KOMUNALNA  I  OCHRONA ŚRODOWISKA</t>
  </si>
  <si>
    <t>Gospodarka ściekowa i ochrona wód</t>
  </si>
  <si>
    <t xml:space="preserve">Wydatki inwestycyjne jednostek budżetowych </t>
  </si>
  <si>
    <t>INW/         BGW</t>
  </si>
  <si>
    <t>1. Uzbrojenie Strefy Zorganizowanej Działalności Inwestycyjno-Przemysłowej w Koszalinie - Uzbrojenie terenu pod SSSE, Podsfera Koszalin</t>
  </si>
  <si>
    <t>w tym drogi i oświetlenie</t>
  </si>
  <si>
    <t>b)roboty drogowe-usunięcie kolizji: ul. Strefowa, Mieszka I-go, Cegielskiego</t>
  </si>
  <si>
    <t>c)łącznik z oświetleniem: ul. Cegielskiego, Łukasiewicza</t>
  </si>
  <si>
    <t>d)przedłużenie ul. Strefowej</t>
  </si>
  <si>
    <t>e)przedłużenie ul. Cegielskiego</t>
  </si>
  <si>
    <t>Nr  25 / 102 / 11</t>
  </si>
  <si>
    <t xml:space="preserve">z dnia 7 lutego 2011 r.  </t>
  </si>
  <si>
    <t xml:space="preserve">g)chodniki i ścieżki rowerowe: ul. BOWiD, Mieszka I-go, </t>
  </si>
  <si>
    <t>zarządzanie projektem</t>
  </si>
  <si>
    <t>2. ul.Różana - Lniana (porządkowanie gospodarki wodno - ściekowej)</t>
  </si>
  <si>
    <t>Jednostka Realizująca Projekt - "Uporządkowanie gospodarki wodno - ściekowej w m. Koszalin - I etap"</t>
  </si>
  <si>
    <t>BGW</t>
  </si>
  <si>
    <r>
      <t xml:space="preserve">Wydatki inwestycyjne jednostek budżetowych - </t>
    </r>
    <r>
      <rPr>
        <i/>
        <sz val="9"/>
        <rFont val="Calibri"/>
        <family val="2"/>
      </rPr>
      <t>Uzbrojenie ul. Szczecińskiej</t>
    </r>
  </si>
  <si>
    <r>
      <t>Wydatki inwestycyjne jednostek budżetowych -</t>
    </r>
    <r>
      <rPr>
        <i/>
        <sz val="9"/>
        <rFont val="Calibri"/>
        <family val="2"/>
      </rPr>
      <t xml:space="preserve"> Uzbrojenie Os. Sarzyno</t>
    </r>
  </si>
  <si>
    <r>
      <t xml:space="preserve">Wydatki inwestycyjne jednostek budżetowych - </t>
    </r>
    <r>
      <rPr>
        <i/>
        <sz val="9"/>
        <rFont val="Calibri"/>
        <family val="2"/>
      </rPr>
      <t>Uzbrojenie Os. Wilkowo</t>
    </r>
  </si>
  <si>
    <r>
      <t>Wydatki inwestycyjne jednostek budżetowych -</t>
    </r>
    <r>
      <rPr>
        <i/>
        <sz val="9"/>
        <rFont val="Calibri"/>
        <family val="2"/>
      </rPr>
      <t xml:space="preserve"> Uzbrojenie Os. Sarzyno - Rej. ul. Sarzyńska-Połczyńska</t>
    </r>
  </si>
  <si>
    <r>
      <t xml:space="preserve">Wydatki inwestycyjne jednostek budżetowych - </t>
    </r>
    <r>
      <rPr>
        <i/>
        <sz val="9"/>
        <rFont val="Calibri"/>
        <family val="2"/>
      </rPr>
      <t>JRP Uporządkowanie gospodarki wodno-ściekowej w. m. Koszalin - etap I</t>
    </r>
  </si>
  <si>
    <t>Gospodarka odpadami</t>
  </si>
  <si>
    <t>"System gospodarki odpadami oraz budowa zakładu termicznego przekształcania odpadów dla miast i gmin Pomorza Środkowego"</t>
  </si>
  <si>
    <t>"Udział gospodarstw domowych w zarządzaniu odpadami"</t>
  </si>
  <si>
    <t>Podróże służbowe zagraniczne</t>
  </si>
  <si>
    <t>Termomodernizacja budynków oświatowych w Gminie - Miasto Koszalin  Tabela nr 6</t>
  </si>
  <si>
    <t>Schroniska dla zwierząt</t>
  </si>
  <si>
    <t>Dotacja celowa z budżetu na finansowanie  lub dofinansowanie zadań zleconych do realizacji stowarzyszeniom</t>
  </si>
  <si>
    <r>
      <t>Wydatki inwestycyjne jednostek budżetowych -</t>
    </r>
    <r>
      <rPr>
        <i/>
        <sz val="9"/>
        <rFont val="Calibri"/>
        <family val="2"/>
      </rPr>
      <t xml:space="preserve"> budowa schroniska</t>
    </r>
  </si>
  <si>
    <t>Wpływy i wydatki związane z gromadzeniem środków z opłat i kar za korzystanie ze środowiska Tabela nr 7</t>
  </si>
  <si>
    <t>GKO/                  BZK</t>
  </si>
  <si>
    <t xml:space="preserve"> 1. Porządkowanie terenów i likwidacja nielegalnych wysypisk</t>
  </si>
  <si>
    <t>2. Utrzymanie szaletów</t>
  </si>
  <si>
    <t>3. Estetyzacja</t>
  </si>
  <si>
    <t>4. Koszty usuwania i parkowania porzuconych pojazdów w mieście</t>
  </si>
  <si>
    <t>5.Opracowanie dokumentacji, map</t>
  </si>
  <si>
    <t>6. Opracowanie mapy akustycznej Miasta Koszalina</t>
  </si>
  <si>
    <t>7. Usuwanie śniegu w mieście</t>
  </si>
  <si>
    <t xml:space="preserve">8. Wyłapywanie chorych, zagubionych zwierząt wolno żyjących (dzikich) </t>
  </si>
  <si>
    <t>"Dokumentacja i prace przygotowawcze pod przyszłe inwestycje"</t>
  </si>
  <si>
    <t>1. Osiedle Parkowe- drogi</t>
  </si>
  <si>
    <t>2. ul. Zdobywców Wału Pomorskiego (odcinek od ul. Sianowskiej do ul. Słonecznej)</t>
  </si>
  <si>
    <t>3. ul. Grabowa</t>
  </si>
  <si>
    <t>4. Modernizacja obiektu praktycznej nauki zawodu w CKU</t>
  </si>
  <si>
    <t xml:space="preserve">5. Budowa boiska sportowego w I LO </t>
  </si>
  <si>
    <t>6. Boiska sportowe realizowane w ramach programu Moje boisko - ORLIK 2012</t>
  </si>
  <si>
    <t>7. Koncepcje i dokumentacje techniczne budowy uzbrojenia  (zadania związane z Wieloletnim Planem Rozwoju i Modernizacji Urządzeń Wodociągowych i Kanalizacyjnych na lata 2009-2012 MWiK)</t>
  </si>
  <si>
    <t>8. ul. Rolna</t>
  </si>
  <si>
    <r>
      <t xml:space="preserve">9. Trasa turystyczna </t>
    </r>
    <r>
      <rPr>
        <i/>
        <sz val="8"/>
        <rFont val="Calibri"/>
        <family val="2"/>
      </rPr>
      <t>(zalew)</t>
    </r>
    <r>
      <rPr>
        <sz val="8"/>
        <rFont val="Calibri"/>
        <family val="2"/>
      </rPr>
      <t xml:space="preserve"> - inwestycja wspólna z Wojewódzkim Zarządem Melioracji i Urządzeń Wodnych</t>
    </r>
  </si>
  <si>
    <t>10. Dom pomocy społecznej i dziennego ośrodka wsparcia dla osób starszych</t>
  </si>
  <si>
    <t>"Inwestycyjne inicjatywy społeczne"</t>
  </si>
  <si>
    <t xml:space="preserve">1. Uzbrojenie ul. Widokowej </t>
  </si>
  <si>
    <t>2. Uzbrojenie Osiedla "Zielone Wzgórze"</t>
  </si>
  <si>
    <t>3. Budowa ul. Limbowej i ul. Sekwojowej</t>
  </si>
  <si>
    <t>Prog. "Concerto ACT2"</t>
  </si>
  <si>
    <t>KULTURA I OCHRONA DZIEDZICTWA NARODOWEGO</t>
  </si>
  <si>
    <t>Pozostałe zadania w zakresie kultury</t>
  </si>
  <si>
    <t xml:space="preserve">Teatry </t>
  </si>
  <si>
    <t>Dotacja podmiotowa z budżetu dla samorządowej instytucji kultury - w tym:</t>
  </si>
  <si>
    <t xml:space="preserve">na działalność bieżącą </t>
  </si>
  <si>
    <r>
      <t>Wydatki inwestycyjne jednostek budżetowych</t>
    </r>
    <r>
      <rPr>
        <i/>
        <sz val="9"/>
        <rFont val="Calibri"/>
        <family val="2"/>
      </rPr>
      <t xml:space="preserve"> - Modernizacja Bałtyckiego Teatru Dramatycznego</t>
    </r>
  </si>
  <si>
    <r>
      <t xml:space="preserve">Wydatki na zakupy inwestycyjne jednostek budżetowych </t>
    </r>
    <r>
      <rPr>
        <i/>
        <sz val="9"/>
        <rFont val="Calibri"/>
        <family val="2"/>
      </rPr>
      <t>(modernizacja Bałtyckiego Teatru Dramatycznego- wyposażenie)</t>
    </r>
  </si>
  <si>
    <t>Filharmonie, orkiestry, chóry i kapele</t>
  </si>
  <si>
    <t>Międzynarodowy Festiwal Organowy</t>
  </si>
  <si>
    <t>Widowisko OPEROWE</t>
  </si>
  <si>
    <t>"Lato Muzyczne z Filharmonią"</t>
  </si>
  <si>
    <r>
      <t xml:space="preserve">Wydatki inwestycyjne jednostek budżetowych </t>
    </r>
    <r>
      <rPr>
        <i/>
        <sz val="9"/>
        <rFont val="Calibri"/>
        <family val="2"/>
      </rPr>
      <t>- sala koncertowa</t>
    </r>
  </si>
  <si>
    <t>Domy i ośrodki kultury, świetlice i kluby</t>
  </si>
  <si>
    <t>CK - gmina</t>
  </si>
  <si>
    <t>na działalność bieżącą</t>
  </si>
  <si>
    <t>na imprezy</t>
  </si>
  <si>
    <t>Festiwal Zespołowej Muzyki Akordeonowej</t>
  </si>
  <si>
    <t>naprawa dachu w CK105 i Domek Kata</t>
  </si>
  <si>
    <t>Galeria "Scena"</t>
  </si>
  <si>
    <t>Organizacja KFDF "Młodzi i Film"</t>
  </si>
  <si>
    <t>Organizacja  Dnia Unii Europejskiej</t>
  </si>
  <si>
    <t>Festiwal filmów Wł. Wysockiego</t>
  </si>
  <si>
    <t>VI Hanza Jazz Festiwal</t>
  </si>
  <si>
    <t>Festiwal Pieśni Religijnej</t>
  </si>
  <si>
    <t>Biblioteki</t>
  </si>
  <si>
    <t>działalność bieżąca - filie miejskie</t>
  </si>
  <si>
    <t>działalność bieżąca - powiat</t>
  </si>
  <si>
    <t>Almanach</t>
  </si>
  <si>
    <t>Wydawnictwa - "Miesiąc w Koszalinie"</t>
  </si>
  <si>
    <t>"Roczniki Koszalińskie"</t>
  </si>
  <si>
    <t>Festiwal "Integracja Ja i Ty"</t>
  </si>
  <si>
    <r>
      <t>Dotacje celowe z budżetu na finansowanie  lub dofinansowanie kosztów realizacji inwestycji i zakupów inwestycyjnych  innych jednostek sektora finansów publicznych</t>
    </r>
    <r>
      <rPr>
        <i/>
        <sz val="9"/>
        <rFont val="Calibri"/>
        <family val="2"/>
      </rPr>
      <t xml:space="preserve"> - Multicentrum</t>
    </r>
  </si>
  <si>
    <t>Muzea</t>
  </si>
  <si>
    <t>działalność bieżąca</t>
  </si>
  <si>
    <t>"Noc muzeów"</t>
  </si>
  <si>
    <t>Wydanie publikacji  "Koszalin w 1945 r. - wspomnienie niemieckich i polskich mieszkańców Koszalina"</t>
  </si>
  <si>
    <t>Wystawa historii Koszalina w latach 1950-1975</t>
  </si>
  <si>
    <t xml:space="preserve">"Muzealne spotkanie z fotografią" </t>
  </si>
  <si>
    <t>Wydanie "Koszalińskich Zeszytów Muzealnych" i informatora</t>
  </si>
  <si>
    <r>
      <t>Składki na ubezpieczenia społeczne-</t>
    </r>
    <r>
      <rPr>
        <i/>
        <sz val="9"/>
        <rFont val="Calibri"/>
        <family val="2"/>
      </rPr>
      <t xml:space="preserve"> RO</t>
    </r>
  </si>
  <si>
    <r>
      <t xml:space="preserve">Wynagrodzenia bezosobowe - </t>
    </r>
    <r>
      <rPr>
        <i/>
        <sz val="9"/>
        <rFont val="Calibri"/>
        <family val="2"/>
      </rPr>
      <t>RO</t>
    </r>
  </si>
  <si>
    <r>
      <t xml:space="preserve">Zakup materiałów i wyposażenia - </t>
    </r>
    <r>
      <rPr>
        <i/>
        <sz val="9"/>
        <rFont val="Calibri"/>
        <family val="2"/>
      </rPr>
      <t xml:space="preserve"> RO</t>
    </r>
  </si>
  <si>
    <r>
      <t>Zakup usług pozostałych -</t>
    </r>
    <r>
      <rPr>
        <i/>
        <sz val="9"/>
        <rFont val="Calibri"/>
        <family val="2"/>
      </rPr>
      <t xml:space="preserve"> RO</t>
    </r>
  </si>
  <si>
    <r>
      <t xml:space="preserve">Różne opłaty i składki - </t>
    </r>
    <r>
      <rPr>
        <i/>
        <sz val="9"/>
        <rFont val="Calibri"/>
        <family val="2"/>
      </rPr>
      <t>RO</t>
    </r>
  </si>
  <si>
    <t xml:space="preserve">KULTURA FIZYCZNA </t>
  </si>
  <si>
    <t>Obiekty sportowe</t>
  </si>
  <si>
    <r>
      <t>Zakup usług pozostałych -</t>
    </r>
    <r>
      <rPr>
        <i/>
        <sz val="9"/>
        <rFont val="Calibri"/>
        <family val="2"/>
      </rPr>
      <t xml:space="preserve"> utrzymanie obiektów</t>
    </r>
  </si>
  <si>
    <r>
      <t xml:space="preserve">Wydatki na zakup i objęcie akcji, wniesienie wkładów do spółek prawa handlowego oraz na uzupełnienie funduszy statutowych banków państwowych i innych instytucji finansowych </t>
    </r>
    <r>
      <rPr>
        <i/>
        <sz val="9"/>
        <rFont val="Calibri"/>
        <family val="2"/>
      </rPr>
      <t>(ZOS)</t>
    </r>
  </si>
  <si>
    <t>- Aquapark</t>
  </si>
  <si>
    <t>Boiska sportowe w ramach Programu "Moje boisko -ORLIK 2012"</t>
  </si>
  <si>
    <t>Hala widowiskowo - sportowa</t>
  </si>
  <si>
    <t>Zadania w zakresie kultury fizycznej</t>
  </si>
  <si>
    <t>Dotacja celowa z budżetu na finansowanie lub dofinansowanie zadań zleconych do realizacji pozostałym jednostkom niezaliczanym do sektora finansów publicznych</t>
  </si>
  <si>
    <t xml:space="preserve">Pozostała działalność </t>
  </si>
  <si>
    <r>
      <t>Zakup usług pozostałych</t>
    </r>
    <r>
      <rPr>
        <i/>
        <sz val="9"/>
        <rFont val="Calibri"/>
        <family val="2"/>
      </rPr>
      <t xml:space="preserve"> </t>
    </r>
  </si>
  <si>
    <r>
      <t xml:space="preserve">Różne opłaty i składki </t>
    </r>
    <r>
      <rPr>
        <i/>
        <sz val="9"/>
        <rFont val="Calibri"/>
        <family val="2"/>
      </rPr>
      <t>- RO</t>
    </r>
  </si>
  <si>
    <t>Stypendia różne</t>
  </si>
  <si>
    <t>Tabela nr 5</t>
  </si>
  <si>
    <t>PLAN DOTACJI DLA GMINNYCH JEDNOSTEK OŚWIATY I WYCHOWANIA NA 2011 R.</t>
  </si>
  <si>
    <t>Dział 801,  rozdział 80101,  80103,  80104,  80110,  80195   § 2540, § 2570</t>
  </si>
  <si>
    <t>Rozdział Pragraf</t>
  </si>
  <si>
    <t>Kwota</t>
  </si>
  <si>
    <t>Szkoły Podstawowe</t>
  </si>
  <si>
    <t>Dotacja podmiotowa z budżetu dla niepublicznej szkoły lub innej placówki oświatowo - wychowawczej</t>
  </si>
  <si>
    <t>Lp.</t>
  </si>
  <si>
    <t>Nazwa szkoły</t>
  </si>
  <si>
    <t>PLAN</t>
  </si>
  <si>
    <t>80101 Szkoły Podstawowe - szkoły niepubliczne</t>
  </si>
  <si>
    <t>Plan</t>
  </si>
  <si>
    <t>Katolicka Szkoła Podstawowa</t>
  </si>
  <si>
    <t>Społeczna Szkoła Podstawowa STO</t>
  </si>
  <si>
    <t>Społeczna Szkoła Podstawowa "NASZA SZKOŁA"</t>
  </si>
  <si>
    <t>REZERWA</t>
  </si>
  <si>
    <t>80103 Oddziały przedszkolne w szkołach podstawowych - szkoły niepubliczne</t>
  </si>
  <si>
    <t>Katolicki Oddział Zerówkowy</t>
  </si>
  <si>
    <t>80104 Przedszkola - szkoły niepubliczne</t>
  </si>
  <si>
    <t>Niepubliczne Anglojęzyczne Przedszkole ELF</t>
  </si>
  <si>
    <t>Niepubliczne Przedszkole CALINECZKA</t>
  </si>
  <si>
    <t>Niepubliczne Przedszkole JAŚ i MAŁGOSIA</t>
  </si>
  <si>
    <t>Niepubliczne Przedszkole KAMYCZEK</t>
  </si>
  <si>
    <t>80106 Inne formy wychowania przedszkolnego - szkoły niepubliczne</t>
  </si>
  <si>
    <t>EDUKOLAND Aleksandra Krawczyk</t>
  </si>
  <si>
    <t>80110 Gimnazja - szkoły niepubliczne</t>
  </si>
  <si>
    <t>Katolickie Gimnazjum</t>
  </si>
  <si>
    <t>Społeczne Gimnazjum STO</t>
  </si>
  <si>
    <t>Społeczne Gimnazjum "NASZA SZKOŁA"</t>
  </si>
  <si>
    <t>Prywatne Gimnazjum Zygmunt Czapla</t>
  </si>
  <si>
    <t>VI</t>
  </si>
  <si>
    <t>80195 Szkoły Podstawowe - szkoły niepubliczne</t>
  </si>
  <si>
    <t>Muzyczna Szkoła Podstawowa</t>
  </si>
  <si>
    <t>Tabela nr 5a</t>
  </si>
  <si>
    <t>Załącznik  nr 3.1.</t>
  </si>
  <si>
    <r>
      <t xml:space="preserve">PLAN DOTACJI DLA SZKÓŁ NIEPUBLICZNYCH NA 2011 ROK - 
</t>
    </r>
    <r>
      <rPr>
        <b/>
        <i/>
        <sz val="12"/>
        <rFont val="Calibri"/>
        <family val="2"/>
      </rPr>
      <t>LICEA OGÓLNOKSZTAŁCĄCE</t>
    </r>
  </si>
  <si>
    <t>Dział 801, rozdział  80120</t>
  </si>
  <si>
    <t>Nazwa placówki</t>
  </si>
  <si>
    <t>Plan  po        zmianach</t>
  </si>
  <si>
    <t>PLAN PO ZMIANACH</t>
  </si>
  <si>
    <t>IV Prywatne Liceum Ogólnokształcące Koszalin, ul. Wojska Polskiego 83</t>
  </si>
  <si>
    <t>Informatyczne Liceum Ogólnokształcące dla Młodzieży COMPUTER COLLEGE Koszalin, ul. H. Modrzejewskiej 71</t>
  </si>
  <si>
    <t>Informatyczne Liceum Ogólnokształcące dla Dorosłych COMPUTER COLLEGE Koszalin, ul. H. Modrzejewskiej 71</t>
  </si>
  <si>
    <t>Liceum Ogólnokształcące dla Dorosłych " Etna "  Koszalin, ul. Wojska Polskiego 36</t>
  </si>
  <si>
    <t>Liceum Ogólnokształcące dla Młodzieży " Etna "  Koszalin, ul. Wojska Polskiego 36</t>
  </si>
  <si>
    <t>Liceum Ogólnokształcące dla Dorosłych "ŻAK", Koszalin ul. Zwycięstwa 28/5</t>
  </si>
  <si>
    <t>Uzupełniające Liceum Ogólnokształcące dla Dorosłych "ŻAK", Koszalin ul. Zwycięstwa 28/5</t>
  </si>
  <si>
    <t>Prywatne Uzupełniające L.O. dla Dorosłych "Optima",  Koszalin ul. Jaworowa 34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</si>
</sst>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_ ;\-#,##0\ "/>
    <numFmt numFmtId="166" formatCode="#,##0.000"/>
    <numFmt numFmtId="167" formatCode="#,##0\ _z_ł"/>
  </numFmts>
  <fonts count="32">
    <font>
      <sz val="10"/>
      <name val="Times New Roman"/>
      <family val="0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indexed="53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  <font>
      <sz val="11"/>
      <color indexed="10"/>
      <name val="Calibri"/>
      <family val="2"/>
    </font>
    <font>
      <sz val="8"/>
      <name val="Times New Roman"/>
      <family val="0"/>
    </font>
    <font>
      <sz val="8"/>
      <name val="Calibri"/>
      <family val="2"/>
    </font>
    <font>
      <b/>
      <sz val="13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9"/>
      <name val="Times New Roman CE"/>
      <family val="1"/>
    </font>
    <font>
      <b/>
      <sz val="8"/>
      <name val="Calibri"/>
      <family val="2"/>
    </font>
    <font>
      <i/>
      <sz val="8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Times New Roman"/>
      <family val="0"/>
    </font>
    <font>
      <b/>
      <i/>
      <sz val="12"/>
      <name val="Calibri"/>
      <family val="2"/>
    </font>
    <font>
      <sz val="12"/>
      <name val="Calibri"/>
      <family val="2"/>
    </font>
    <font>
      <sz val="10"/>
      <color indexed="47"/>
      <name val="Calibri"/>
      <family val="2"/>
    </font>
    <font>
      <b/>
      <sz val="16"/>
      <name val="Calibri"/>
      <family val="2"/>
    </font>
    <font>
      <i/>
      <sz val="12"/>
      <name val="Calibri"/>
      <family val="2"/>
    </font>
    <font>
      <sz val="16"/>
      <name val="Calibri"/>
      <family val="2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1" fillId="0" borderId="0" xfId="0" applyFont="1" applyAlignment="1">
      <alignment horizontal="centerContinuous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6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/>
    </xf>
    <xf numFmtId="49" fontId="2" fillId="0" borderId="12" xfId="0" applyNumberFormat="1" applyFont="1" applyBorder="1" applyAlignment="1">
      <alignment wrapText="1"/>
    </xf>
    <xf numFmtId="49" fontId="3" fillId="0" borderId="20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 wrapText="1"/>
    </xf>
    <xf numFmtId="49" fontId="3" fillId="0" borderId="21" xfId="0" applyNumberFormat="1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2" fillId="0" borderId="21" xfId="0" applyFont="1" applyBorder="1" applyAlignment="1">
      <alignment wrapText="1"/>
    </xf>
    <xf numFmtId="3" fontId="2" fillId="0" borderId="22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3" fontId="3" fillId="0" borderId="20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49" fontId="3" fillId="0" borderId="16" xfId="18" applyNumberFormat="1" applyFont="1" applyFill="1" applyBorder="1" applyAlignment="1" applyProtection="1">
      <alignment vertical="center" wrapText="1"/>
      <protection locked="0"/>
    </xf>
    <xf numFmtId="164" fontId="3" fillId="0" borderId="16" xfId="18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49" fontId="1" fillId="0" borderId="16" xfId="0" applyNumberFormat="1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49" fontId="3" fillId="0" borderId="20" xfId="18" applyNumberFormat="1" applyFont="1" applyFill="1" applyBorder="1" applyAlignment="1" applyProtection="1">
      <alignment vertical="center" wrapText="1"/>
      <protection locked="0"/>
    </xf>
    <xf numFmtId="164" fontId="3" fillId="0" borderId="20" xfId="18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vertical="center"/>
      <protection locked="0"/>
    </xf>
    <xf numFmtId="3" fontId="3" fillId="0" borderId="27" xfId="0" applyNumberFormat="1" applyFont="1" applyFill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49" fontId="1" fillId="0" borderId="32" xfId="0" applyNumberFormat="1" applyFont="1" applyBorder="1" applyAlignment="1">
      <alignment vertical="center" wrapText="1"/>
    </xf>
    <xf numFmtId="0" fontId="7" fillId="0" borderId="32" xfId="0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2" fillId="0" borderId="1" xfId="0" applyFont="1" applyBorder="1" applyAlignment="1">
      <alignment horizontal="centerContinuous" vertical="center" wrapText="1"/>
    </xf>
    <xf numFmtId="3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2" fillId="0" borderId="16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3" fontId="3" fillId="0" borderId="3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3" fontId="2" fillId="0" borderId="41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2" fillId="0" borderId="27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 wrapText="1"/>
    </xf>
    <xf numFmtId="3" fontId="3" fillId="0" borderId="37" xfId="0" applyNumberFormat="1" applyFont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2" fillId="0" borderId="43" xfId="0" applyNumberFormat="1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5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vertical="center" wrapText="1"/>
    </xf>
    <xf numFmtId="3" fontId="3" fillId="0" borderId="21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vertical="center" wrapText="1"/>
    </xf>
    <xf numFmtId="0" fontId="3" fillId="0" borderId="35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3" fontId="3" fillId="0" borderId="21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Fill="1" applyBorder="1" applyAlignment="1">
      <alignment vertical="center" wrapText="1"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40" xfId="0" applyFont="1" applyBorder="1" applyAlignment="1">
      <alignment horizontal="centerContinuous" vertical="center" wrapText="1"/>
    </xf>
    <xf numFmtId="0" fontId="2" fillId="0" borderId="46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47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right" wrapText="1"/>
    </xf>
    <xf numFmtId="0" fontId="3" fillId="0" borderId="19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vertical="center" wrapText="1"/>
    </xf>
    <xf numFmtId="49" fontId="6" fillId="0" borderId="16" xfId="18" applyNumberFormat="1" applyFont="1" applyFill="1" applyBorder="1" applyAlignment="1" applyProtection="1">
      <alignment vertical="center" wrapText="1"/>
      <protection locked="0"/>
    </xf>
    <xf numFmtId="3" fontId="7" fillId="0" borderId="18" xfId="0" applyNumberFormat="1" applyFont="1" applyBorder="1" applyAlignment="1">
      <alignment vertical="center"/>
    </xf>
    <xf numFmtId="0" fontId="3" fillId="0" borderId="32" xfId="0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3" fontId="12" fillId="0" borderId="18" xfId="0" applyNumberFormat="1" applyFont="1" applyBorder="1" applyAlignment="1">
      <alignment vertical="center"/>
    </xf>
    <xf numFmtId="3" fontId="12" fillId="0" borderId="23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Continuous" vertical="center" wrapText="1"/>
    </xf>
    <xf numFmtId="3" fontId="2" fillId="0" borderId="3" xfId="0" applyNumberFormat="1" applyFon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2" fillId="0" borderId="48" xfId="0" applyNumberFormat="1" applyFont="1" applyBorder="1" applyAlignment="1">
      <alignment vertical="center"/>
    </xf>
    <xf numFmtId="0" fontId="1" fillId="0" borderId="35" xfId="0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vertical="center"/>
    </xf>
    <xf numFmtId="49" fontId="12" fillId="0" borderId="16" xfId="0" applyNumberFormat="1" applyFont="1" applyBorder="1" applyAlignment="1">
      <alignment vertical="center" wrapText="1"/>
    </xf>
    <xf numFmtId="3" fontId="12" fillId="0" borderId="15" xfId="0" applyNumberFormat="1" applyFont="1" applyFill="1" applyBorder="1" applyAlignment="1" applyProtection="1">
      <alignment vertical="center"/>
      <protection locked="0"/>
    </xf>
    <xf numFmtId="3" fontId="12" fillId="0" borderId="16" xfId="0" applyNumberFormat="1" applyFont="1" applyFill="1" applyBorder="1" applyAlignment="1" applyProtection="1">
      <alignment vertical="center"/>
      <protection locked="0"/>
    </xf>
    <xf numFmtId="164" fontId="12" fillId="0" borderId="25" xfId="18" applyNumberFormat="1" applyFont="1" applyFill="1" applyBorder="1" applyAlignment="1" applyProtection="1">
      <alignment horizontal="center" vertical="center" wrapText="1"/>
      <protection locked="0"/>
    </xf>
    <xf numFmtId="3" fontId="12" fillId="0" borderId="49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49" fontId="12" fillId="0" borderId="21" xfId="0" applyNumberFormat="1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12" fillId="0" borderId="50" xfId="0" applyNumberFormat="1" applyFont="1" applyBorder="1" applyAlignment="1">
      <alignment vertical="center"/>
    </xf>
    <xf numFmtId="3" fontId="12" fillId="0" borderId="21" xfId="0" applyNumberFormat="1" applyFont="1" applyFill="1" applyBorder="1" applyAlignment="1" applyProtection="1">
      <alignment vertical="center"/>
      <protection locked="0"/>
    </xf>
    <xf numFmtId="0" fontId="3" fillId="0" borderId="5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6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26" xfId="0" applyFont="1" applyBorder="1" applyAlignment="1">
      <alignment wrapText="1"/>
    </xf>
    <xf numFmtId="0" fontId="1" fillId="0" borderId="19" xfId="0" applyFont="1" applyBorder="1" applyAlignment="1">
      <alignment horizontal="center" vertical="center"/>
    </xf>
    <xf numFmtId="3" fontId="12" fillId="0" borderId="52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49" fontId="1" fillId="0" borderId="35" xfId="0" applyNumberFormat="1" applyFont="1" applyBorder="1" applyAlignment="1">
      <alignment vertical="center" wrapText="1"/>
    </xf>
    <xf numFmtId="3" fontId="1" fillId="0" borderId="52" xfId="0" applyNumberFormat="1" applyFont="1" applyBorder="1" applyAlignment="1">
      <alignment vertical="center"/>
    </xf>
    <xf numFmtId="164" fontId="12" fillId="0" borderId="35" xfId="18" applyNumberFormat="1" applyFont="1" applyFill="1" applyBorder="1" applyAlignment="1" applyProtection="1">
      <alignment horizontal="center" vertical="center" wrapText="1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2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vertical="center" wrapText="1"/>
    </xf>
    <xf numFmtId="3" fontId="8" fillId="0" borderId="52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vertical="center"/>
    </xf>
    <xf numFmtId="164" fontId="1" fillId="0" borderId="16" xfId="18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 wrapText="1"/>
    </xf>
    <xf numFmtId="49" fontId="8" fillId="0" borderId="32" xfId="0" applyNumberFormat="1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vertical="center"/>
    </xf>
    <xf numFmtId="164" fontId="6" fillId="0" borderId="16" xfId="18" applyNumberFormat="1" applyFont="1" applyFill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49" fontId="5" fillId="0" borderId="16" xfId="18" applyNumberFormat="1" applyFont="1" applyFill="1" applyBorder="1" applyAlignment="1" applyProtection="1">
      <alignment vertical="center" wrapText="1"/>
      <protection locked="0"/>
    </xf>
    <xf numFmtId="164" fontId="3" fillId="0" borderId="12" xfId="18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Border="1" applyAlignment="1">
      <alignment horizontal="center" vertical="center" wrapText="1"/>
    </xf>
    <xf numFmtId="49" fontId="6" fillId="0" borderId="21" xfId="18" applyNumberFormat="1" applyFont="1" applyFill="1" applyBorder="1" applyAlignment="1" applyProtection="1">
      <alignment vertical="center" wrapText="1"/>
      <protection locked="0"/>
    </xf>
    <xf numFmtId="164" fontId="6" fillId="0" borderId="21" xfId="18" applyNumberFormat="1" applyFont="1" applyFill="1" applyBorder="1" applyAlignment="1" applyProtection="1">
      <alignment horizontal="center" vertical="center" wrapText="1"/>
      <protection locked="0"/>
    </xf>
    <xf numFmtId="3" fontId="11" fillId="0" borderId="18" xfId="0" applyNumberFormat="1" applyFon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vertical="center" wrapText="1"/>
    </xf>
    <xf numFmtId="49" fontId="11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49" fontId="11" fillId="0" borderId="16" xfId="18" applyNumberFormat="1" applyFont="1" applyFill="1" applyBorder="1" applyAlignment="1" applyProtection="1">
      <alignment vertical="center" wrapText="1"/>
      <protection locked="0"/>
    </xf>
    <xf numFmtId="164" fontId="11" fillId="0" borderId="16" xfId="18" applyNumberFormat="1" applyFont="1" applyFill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0" fontId="2" fillId="0" borderId="41" xfId="0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0" fontId="15" fillId="0" borderId="55" xfId="0" applyFont="1" applyBorder="1" applyAlignment="1">
      <alignment horizontal="center" vertical="center" wrapText="1"/>
    </xf>
    <xf numFmtId="3" fontId="2" fillId="0" borderId="55" xfId="0" applyNumberFormat="1" applyFont="1" applyBorder="1" applyAlignment="1">
      <alignment vertical="center"/>
    </xf>
    <xf numFmtId="3" fontId="2" fillId="0" borderId="56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3" fontId="6" fillId="0" borderId="17" xfId="0" applyNumberFormat="1" applyFont="1" applyBorder="1" applyAlignment="1">
      <alignment vertical="center"/>
    </xf>
    <xf numFmtId="3" fontId="6" fillId="0" borderId="22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6" fillId="0" borderId="17" xfId="0" applyNumberFormat="1" applyFont="1" applyFill="1" applyBorder="1" applyAlignment="1" applyProtection="1">
      <alignment vertical="center"/>
      <protection locked="0"/>
    </xf>
    <xf numFmtId="3" fontId="6" fillId="0" borderId="23" xfId="0" applyNumberFormat="1" applyFont="1" applyBorder="1" applyAlignment="1">
      <alignment vertical="center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6" fillId="0" borderId="18" xfId="0" applyNumberFormat="1" applyFont="1" applyFill="1" applyBorder="1" applyAlignment="1" applyProtection="1">
      <alignment vertical="center"/>
      <protection locked="0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38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0" fillId="0" borderId="5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" fontId="3" fillId="0" borderId="23" xfId="0" applyNumberFormat="1" applyFont="1" applyBorder="1" applyAlignment="1">
      <alignment/>
    </xf>
    <xf numFmtId="0" fontId="15" fillId="0" borderId="3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2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3" fillId="0" borderId="17" xfId="0" applyNumberFormat="1" applyFont="1" applyFill="1" applyBorder="1" applyAlignment="1" applyProtection="1">
      <alignment vertical="center"/>
      <protection locked="0"/>
    </xf>
    <xf numFmtId="3" fontId="11" fillId="0" borderId="17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3" fillId="0" borderId="18" xfId="0" applyNumberFormat="1" applyFont="1" applyFill="1" applyBorder="1" applyAlignment="1" applyProtection="1">
      <alignment vertical="center"/>
      <protection locked="0"/>
    </xf>
    <xf numFmtId="3" fontId="11" fillId="0" borderId="18" xfId="0" applyNumberFormat="1" applyFont="1" applyFill="1" applyBorder="1" applyAlignment="1" applyProtection="1">
      <alignment vertical="center"/>
      <protection locked="0"/>
    </xf>
    <xf numFmtId="3" fontId="1" fillId="0" borderId="57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49" fontId="11" fillId="0" borderId="21" xfId="0" applyNumberFormat="1" applyFont="1" applyBorder="1" applyAlignment="1">
      <alignment vertical="center" wrapText="1"/>
    </xf>
    <xf numFmtId="0" fontId="11" fillId="0" borderId="21" xfId="0" applyFont="1" applyBorder="1" applyAlignment="1">
      <alignment horizontal="center" vertical="center" wrapText="1"/>
    </xf>
    <xf numFmtId="3" fontId="11" fillId="0" borderId="23" xfId="0" applyNumberFormat="1" applyFont="1" applyBorder="1" applyAlignment="1">
      <alignment vertical="center"/>
    </xf>
    <xf numFmtId="0" fontId="2" fillId="0" borderId="5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15" fillId="0" borderId="3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164" fontId="12" fillId="0" borderId="7" xfId="18" applyNumberFormat="1" applyFont="1" applyFill="1" applyBorder="1" applyAlignment="1" applyProtection="1">
      <alignment horizontal="center" vertical="center" wrapText="1"/>
      <protection locked="0"/>
    </xf>
    <xf numFmtId="3" fontId="12" fillId="0" borderId="6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49" fontId="11" fillId="0" borderId="20" xfId="18" applyNumberFormat="1" applyFont="1" applyFill="1" applyBorder="1" applyAlignment="1" applyProtection="1">
      <alignment vertical="center" wrapText="1"/>
      <protection locked="0"/>
    </xf>
    <xf numFmtId="164" fontId="1" fillId="0" borderId="30" xfId="18" applyNumberFormat="1" applyFont="1" applyFill="1" applyBorder="1" applyAlignment="1" applyProtection="1">
      <alignment horizontal="center" vertical="center" wrapText="1"/>
      <protection locked="0"/>
    </xf>
    <xf numFmtId="3" fontId="11" fillId="0" borderId="26" xfId="0" applyNumberFormat="1" applyFont="1" applyFill="1" applyBorder="1" applyAlignment="1" applyProtection="1">
      <alignment vertical="center"/>
      <protection locked="0"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3" fontId="11" fillId="0" borderId="27" xfId="0" applyNumberFormat="1" applyFont="1" applyBorder="1" applyAlignment="1">
      <alignment vertical="center"/>
    </xf>
    <xf numFmtId="3" fontId="11" fillId="0" borderId="59" xfId="0" applyNumberFormat="1" applyFont="1" applyBorder="1" applyAlignment="1">
      <alignment vertical="center"/>
    </xf>
    <xf numFmtId="49" fontId="11" fillId="0" borderId="20" xfId="0" applyNumberFormat="1" applyFont="1" applyBorder="1" applyAlignment="1">
      <alignment vertical="center" wrapText="1"/>
    </xf>
    <xf numFmtId="0" fontId="11" fillId="0" borderId="30" xfId="0" applyFont="1" applyBorder="1" applyAlignment="1">
      <alignment horizontal="center" vertical="center" wrapText="1"/>
    </xf>
    <xf numFmtId="3" fontId="11" fillId="0" borderId="26" xfId="0" applyNumberFormat="1" applyFont="1" applyBorder="1" applyAlignment="1">
      <alignment vertical="center"/>
    </xf>
    <xf numFmtId="3" fontId="11" fillId="0" borderId="20" xfId="0" applyNumberFormat="1" applyFont="1" applyBorder="1" applyAlignment="1">
      <alignment vertical="center"/>
    </xf>
    <xf numFmtId="3" fontId="11" fillId="0" borderId="30" xfId="0" applyNumberFormat="1" applyFont="1" applyBorder="1" applyAlignment="1">
      <alignment vertical="center"/>
    </xf>
    <xf numFmtId="164" fontId="11" fillId="0" borderId="30" xfId="18" applyNumberFormat="1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3" fontId="11" fillId="0" borderId="49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49" fontId="12" fillId="0" borderId="21" xfId="18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3" fontId="2" fillId="0" borderId="40" xfId="0" applyNumberFormat="1" applyFont="1" applyBorder="1" applyAlignment="1">
      <alignment vertical="center"/>
    </xf>
    <xf numFmtId="3" fontId="1" fillId="0" borderId="35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3" fontId="12" fillId="0" borderId="25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167" fontId="1" fillId="0" borderId="0" xfId="0" applyNumberFormat="1" applyFont="1" applyAlignment="1">
      <alignment/>
    </xf>
    <xf numFmtId="167" fontId="1" fillId="0" borderId="0" xfId="0" applyNumberFormat="1" applyFont="1" applyAlignment="1">
      <alignment vertical="center"/>
    </xf>
    <xf numFmtId="167" fontId="1" fillId="0" borderId="0" xfId="0" applyNumberFormat="1" applyFont="1" applyFill="1" applyBorder="1" applyAlignment="1" applyProtection="1">
      <alignment vertical="center"/>
      <protection locked="0"/>
    </xf>
    <xf numFmtId="167" fontId="1" fillId="0" borderId="0" xfId="0" applyNumberFormat="1" applyFont="1" applyBorder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167" fontId="16" fillId="0" borderId="0" xfId="0" applyNumberFormat="1" applyFont="1" applyAlignment="1">
      <alignment horizontal="centerContinuous" vertical="center" wrapText="1"/>
    </xf>
    <xf numFmtId="167" fontId="1" fillId="0" borderId="0" xfId="0" applyNumberFormat="1" applyFont="1" applyAlignment="1">
      <alignment horizontal="centerContinuous"/>
    </xf>
    <xf numFmtId="167" fontId="1" fillId="0" borderId="0" xfId="0" applyNumberFormat="1" applyFont="1" applyAlignment="1">
      <alignment horizontal="centerContinuous" vertical="center"/>
    </xf>
    <xf numFmtId="167" fontId="1" fillId="0" borderId="0" xfId="0" applyNumberFormat="1" applyFont="1" applyBorder="1" applyAlignment="1">
      <alignment horizontal="centerContinuous" vertical="center"/>
    </xf>
    <xf numFmtId="167" fontId="1" fillId="0" borderId="0" xfId="0" applyNumberFormat="1" applyFont="1" applyAlignment="1">
      <alignment horizontal="centerContinuous" vertical="center" wrapText="1"/>
    </xf>
    <xf numFmtId="167" fontId="1" fillId="0" borderId="0" xfId="0" applyNumberFormat="1" applyFont="1" applyBorder="1" applyAlignment="1">
      <alignment horizontal="centerContinuous" vertical="center" wrapText="1"/>
    </xf>
    <xf numFmtId="167" fontId="1" fillId="0" borderId="0" xfId="0" applyNumberFormat="1" applyFont="1" applyAlignment="1">
      <alignment horizontal="left"/>
    </xf>
    <xf numFmtId="167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right" vertical="center"/>
    </xf>
    <xf numFmtId="167" fontId="15" fillId="0" borderId="53" xfId="0" applyNumberFormat="1" applyFont="1" applyBorder="1" applyAlignment="1">
      <alignment horizontal="center" vertical="center"/>
    </xf>
    <xf numFmtId="167" fontId="15" fillId="0" borderId="60" xfId="0" applyNumberFormat="1" applyFont="1" applyBorder="1" applyAlignment="1">
      <alignment horizontal="center" vertical="center"/>
    </xf>
    <xf numFmtId="167" fontId="15" fillId="0" borderId="61" xfId="0" applyNumberFormat="1" applyFont="1" applyBorder="1" applyAlignment="1">
      <alignment horizontal="center" vertical="center"/>
    </xf>
    <xf numFmtId="167" fontId="15" fillId="0" borderId="41" xfId="0" applyNumberFormat="1" applyFont="1" applyBorder="1" applyAlignment="1">
      <alignment horizontal="center" vertical="center"/>
    </xf>
    <xf numFmtId="167" fontId="15" fillId="0" borderId="58" xfId="0" applyNumberFormat="1" applyFont="1" applyBorder="1" applyAlignment="1">
      <alignment horizontal="center" vertical="center"/>
    </xf>
    <xf numFmtId="167" fontId="15" fillId="0" borderId="0" xfId="0" applyNumberFormat="1" applyFont="1" applyAlignment="1">
      <alignment vertical="center"/>
    </xf>
    <xf numFmtId="0" fontId="4" fillId="0" borderId="3" xfId="0" applyNumberFormat="1" applyFont="1" applyFill="1" applyBorder="1" applyAlignment="1" applyProtection="1">
      <alignment horizontal="centerContinuous" vertical="center"/>
      <protection locked="0"/>
    </xf>
    <xf numFmtId="167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67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2" xfId="0" applyNumberFormat="1" applyFont="1" applyBorder="1" applyAlignment="1">
      <alignment vertical="center"/>
    </xf>
    <xf numFmtId="167" fontId="4" fillId="0" borderId="48" xfId="0" applyNumberFormat="1" applyFont="1" applyBorder="1" applyAlignment="1">
      <alignment vertical="center"/>
    </xf>
    <xf numFmtId="167" fontId="4" fillId="0" borderId="3" xfId="0" applyNumberFormat="1" applyFont="1" applyBorder="1" applyAlignment="1">
      <alignment vertical="center"/>
    </xf>
    <xf numFmtId="167" fontId="4" fillId="0" borderId="1" xfId="0" applyNumberFormat="1" applyFont="1" applyBorder="1" applyAlignment="1">
      <alignment vertical="center"/>
    </xf>
    <xf numFmtId="167" fontId="4" fillId="0" borderId="0" xfId="0" applyNumberFormat="1" applyFont="1" applyAlignment="1">
      <alignment/>
    </xf>
    <xf numFmtId="0" fontId="17" fillId="0" borderId="11" xfId="0" applyNumberFormat="1" applyFont="1" applyFill="1" applyBorder="1" applyAlignment="1" applyProtection="1">
      <alignment horizontal="centerContinuous" vertical="center"/>
      <protection locked="0"/>
    </xf>
    <xf numFmtId="167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167" fontId="17" fillId="0" borderId="35" xfId="0" applyNumberFormat="1" applyFont="1" applyFill="1" applyBorder="1" applyAlignment="1" applyProtection="1">
      <alignment horizontal="center" vertical="center" wrapText="1"/>
      <protection locked="0"/>
    </xf>
    <xf numFmtId="167" fontId="17" fillId="0" borderId="14" xfId="0" applyNumberFormat="1" applyFont="1" applyBorder="1" applyAlignment="1">
      <alignment vertical="center"/>
    </xf>
    <xf numFmtId="167" fontId="17" fillId="0" borderId="52" xfId="0" applyNumberFormat="1" applyFont="1" applyBorder="1" applyAlignment="1">
      <alignment vertical="center"/>
    </xf>
    <xf numFmtId="167" fontId="17" fillId="0" borderId="11" xfId="0" applyNumberFormat="1" applyFont="1" applyBorder="1" applyAlignment="1">
      <alignment vertical="center"/>
    </xf>
    <xf numFmtId="167" fontId="17" fillId="0" borderId="12" xfId="0" applyNumberFormat="1" applyFont="1" applyBorder="1" applyAlignment="1">
      <alignment vertical="center"/>
    </xf>
    <xf numFmtId="167" fontId="17" fillId="0" borderId="0" xfId="0" applyNumberFormat="1" applyFont="1" applyAlignment="1">
      <alignment/>
    </xf>
    <xf numFmtId="0" fontId="8" fillId="0" borderId="26" xfId="0" applyNumberFormat="1" applyFont="1" applyFill="1" applyBorder="1" applyAlignment="1" applyProtection="1">
      <alignment horizontal="centerContinuous" vertical="center"/>
      <protection locked="0"/>
    </xf>
    <xf numFmtId="167" fontId="8" fillId="0" borderId="20" xfId="0" applyNumberFormat="1" applyFont="1" applyFill="1" applyBorder="1" applyAlignment="1" applyProtection="1">
      <alignment horizontal="left" vertical="center" wrapText="1"/>
      <protection locked="0"/>
    </xf>
    <xf numFmtId="167" fontId="17" fillId="0" borderId="30" xfId="0" applyNumberFormat="1" applyFont="1" applyFill="1" applyBorder="1" applyAlignment="1" applyProtection="1">
      <alignment horizontal="center" vertical="center" wrapText="1"/>
      <protection locked="0"/>
    </xf>
    <xf numFmtId="167" fontId="8" fillId="0" borderId="27" xfId="0" applyNumberFormat="1" applyFont="1" applyBorder="1" applyAlignment="1">
      <alignment vertical="center"/>
    </xf>
    <xf numFmtId="167" fontId="8" fillId="0" borderId="59" xfId="0" applyNumberFormat="1" applyFont="1" applyBorder="1" applyAlignment="1">
      <alignment vertical="center"/>
    </xf>
    <xf numFmtId="167" fontId="8" fillId="0" borderId="26" xfId="0" applyNumberFormat="1" applyFont="1" applyBorder="1" applyAlignment="1">
      <alignment vertical="center"/>
    </xf>
    <xf numFmtId="167" fontId="8" fillId="0" borderId="20" xfId="0" applyNumberFormat="1" applyFont="1" applyBorder="1" applyAlignment="1">
      <alignment vertical="center"/>
    </xf>
    <xf numFmtId="167" fontId="8" fillId="0" borderId="0" xfId="0" applyNumberFormat="1" applyFont="1" applyAlignment="1">
      <alignment/>
    </xf>
    <xf numFmtId="167" fontId="4" fillId="0" borderId="1" xfId="18" applyNumberFormat="1" applyFont="1" applyFill="1" applyBorder="1" applyAlignment="1" applyProtection="1">
      <alignment vertical="center" wrapText="1"/>
      <protection locked="0"/>
    </xf>
    <xf numFmtId="167" fontId="4" fillId="0" borderId="4" xfId="18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0" applyNumberFormat="1" applyFont="1" applyFill="1" applyBorder="1" applyAlignment="1" applyProtection="1">
      <alignment horizontal="centerContinuous" vertical="center"/>
      <protection locked="0"/>
    </xf>
    <xf numFmtId="167" fontId="17" fillId="0" borderId="21" xfId="18" applyNumberFormat="1" applyFont="1" applyFill="1" applyBorder="1" applyAlignment="1" applyProtection="1">
      <alignment horizontal="left" vertical="center" wrapText="1"/>
      <protection locked="0"/>
    </xf>
    <xf numFmtId="167" fontId="17" fillId="0" borderId="7" xfId="18" applyNumberFormat="1" applyFont="1" applyFill="1" applyBorder="1" applyAlignment="1" applyProtection="1">
      <alignment horizontal="center" vertical="center" wrapText="1"/>
      <protection locked="0"/>
    </xf>
    <xf numFmtId="167" fontId="17" fillId="0" borderId="50" xfId="0" applyNumberFormat="1" applyFont="1" applyBorder="1" applyAlignment="1">
      <alignment vertical="center"/>
    </xf>
    <xf numFmtId="167" fontId="17" fillId="0" borderId="6" xfId="0" applyNumberFormat="1" applyFont="1" applyBorder="1" applyAlignment="1">
      <alignment vertical="center"/>
    </xf>
    <xf numFmtId="167" fontId="17" fillId="0" borderId="21" xfId="0" applyNumberFormat="1" applyFont="1" applyBorder="1" applyAlignment="1">
      <alignment vertical="center"/>
    </xf>
    <xf numFmtId="167" fontId="17" fillId="0" borderId="23" xfId="0" applyNumberFormat="1" applyFont="1" applyBorder="1" applyAlignment="1">
      <alignment vertical="center"/>
    </xf>
    <xf numFmtId="0" fontId="8" fillId="0" borderId="11" xfId="0" applyNumberFormat="1" applyFont="1" applyFill="1" applyBorder="1" applyAlignment="1" applyProtection="1">
      <alignment horizontal="centerContinuous" vertical="center"/>
      <protection locked="0"/>
    </xf>
    <xf numFmtId="167" fontId="8" fillId="0" borderId="12" xfId="18" applyNumberFormat="1" applyFont="1" applyFill="1" applyBorder="1" applyAlignment="1" applyProtection="1">
      <alignment horizontal="left" vertical="center" wrapText="1"/>
      <protection locked="0"/>
    </xf>
    <xf numFmtId="167" fontId="17" fillId="0" borderId="35" xfId="18" applyNumberFormat="1" applyFont="1" applyFill="1" applyBorder="1" applyAlignment="1" applyProtection="1">
      <alignment horizontal="center" vertical="center" wrapText="1"/>
      <protection locked="0"/>
    </xf>
    <xf numFmtId="167" fontId="8" fillId="0" borderId="14" xfId="0" applyNumberFormat="1" applyFont="1" applyBorder="1" applyAlignment="1">
      <alignment vertical="center"/>
    </xf>
    <xf numFmtId="167" fontId="8" fillId="0" borderId="52" xfId="0" applyNumberFormat="1" applyFont="1" applyBorder="1" applyAlignment="1">
      <alignment vertical="center"/>
    </xf>
    <xf numFmtId="167" fontId="8" fillId="0" borderId="11" xfId="0" applyNumberFormat="1" applyFont="1" applyBorder="1" applyAlignment="1">
      <alignment vertical="center"/>
    </xf>
    <xf numFmtId="167" fontId="8" fillId="0" borderId="12" xfId="0" applyNumberFormat="1" applyFont="1" applyBorder="1" applyAlignment="1">
      <alignment vertical="center"/>
    </xf>
    <xf numFmtId="167" fontId="8" fillId="0" borderId="21" xfId="0" applyNumberFormat="1" applyFont="1" applyBorder="1" applyAlignment="1">
      <alignment vertical="center"/>
    </xf>
    <xf numFmtId="167" fontId="8" fillId="0" borderId="23" xfId="0" applyNumberFormat="1" applyFont="1" applyBorder="1" applyAlignment="1">
      <alignment vertical="center"/>
    </xf>
    <xf numFmtId="167" fontId="8" fillId="0" borderId="20" xfId="18" applyNumberFormat="1" applyFont="1" applyFill="1" applyBorder="1" applyAlignment="1" applyProtection="1">
      <alignment horizontal="left" vertical="center" wrapText="1"/>
      <protection locked="0"/>
    </xf>
    <xf numFmtId="167" fontId="8" fillId="0" borderId="20" xfId="18" applyNumberFormat="1" applyFont="1" applyFill="1" applyBorder="1" applyAlignment="1" applyProtection="1">
      <alignment vertical="center" wrapText="1"/>
      <protection locked="0"/>
    </xf>
    <xf numFmtId="167" fontId="17" fillId="0" borderId="12" xfId="18" applyNumberFormat="1" applyFont="1" applyFill="1" applyBorder="1" applyAlignment="1" applyProtection="1">
      <alignment horizontal="center" vertical="center" wrapText="1"/>
      <protection locked="0"/>
    </xf>
    <xf numFmtId="167" fontId="8" fillId="0" borderId="12" xfId="18" applyNumberFormat="1" applyFont="1" applyFill="1" applyBorder="1" applyAlignment="1" applyProtection="1">
      <alignment vertical="center" wrapText="1"/>
      <protection locked="0"/>
    </xf>
    <xf numFmtId="0" fontId="17" fillId="0" borderId="39" xfId="0" applyNumberFormat="1" applyFont="1" applyFill="1" applyBorder="1" applyAlignment="1" applyProtection="1">
      <alignment horizontal="centerContinuous" vertical="center"/>
      <protection locked="0"/>
    </xf>
    <xf numFmtId="167" fontId="17" fillId="0" borderId="8" xfId="18" applyNumberFormat="1" applyFont="1" applyFill="1" applyBorder="1" applyAlignment="1" applyProtection="1">
      <alignment vertical="center" wrapText="1"/>
      <protection locked="0"/>
    </xf>
    <xf numFmtId="167" fontId="17" fillId="0" borderId="40" xfId="18" applyNumberFormat="1" applyFont="1" applyFill="1" applyBorder="1" applyAlignment="1" applyProtection="1">
      <alignment horizontal="center" vertical="center" wrapText="1"/>
      <protection locked="0"/>
    </xf>
    <xf numFmtId="167" fontId="17" fillId="0" borderId="10" xfId="0" applyNumberFormat="1" applyFont="1" applyBorder="1" applyAlignment="1">
      <alignment vertical="center"/>
    </xf>
    <xf numFmtId="167" fontId="17" fillId="0" borderId="62" xfId="0" applyNumberFormat="1" applyFont="1" applyBorder="1" applyAlignment="1">
      <alignment vertical="center"/>
    </xf>
    <xf numFmtId="167" fontId="17" fillId="0" borderId="39" xfId="0" applyNumberFormat="1" applyFont="1" applyBorder="1" applyAlignment="1">
      <alignment vertical="center"/>
    </xf>
    <xf numFmtId="167" fontId="17" fillId="0" borderId="8" xfId="0" applyNumberFormat="1" applyFont="1" applyBorder="1" applyAlignment="1">
      <alignment vertical="center"/>
    </xf>
    <xf numFmtId="167" fontId="1" fillId="0" borderId="7" xfId="18" applyNumberFormat="1" applyFont="1" applyFill="1" applyBorder="1" applyAlignment="1" applyProtection="1">
      <alignment horizontal="center" vertical="center" wrapText="1"/>
      <protection locked="0"/>
    </xf>
    <xf numFmtId="167" fontId="8" fillId="0" borderId="50" xfId="0" applyNumberFormat="1" applyFont="1" applyBorder="1" applyAlignment="1">
      <alignment vertical="center"/>
    </xf>
    <xf numFmtId="167" fontId="1" fillId="0" borderId="21" xfId="0" applyNumberFormat="1" applyFont="1" applyBorder="1" applyAlignment="1">
      <alignment vertical="center"/>
    </xf>
    <xf numFmtId="167" fontId="1" fillId="0" borderId="23" xfId="0" applyNumberFormat="1" applyFont="1" applyBorder="1" applyAlignment="1">
      <alignment vertical="center"/>
    </xf>
    <xf numFmtId="167" fontId="1" fillId="0" borderId="50" xfId="0" applyNumberFormat="1" applyFont="1" applyBorder="1" applyAlignment="1">
      <alignment vertical="center"/>
    </xf>
    <xf numFmtId="167" fontId="17" fillId="0" borderId="21" xfId="18" applyNumberFormat="1" applyFont="1" applyFill="1" applyBorder="1" applyAlignment="1" applyProtection="1">
      <alignment vertical="center" wrapText="1"/>
      <protection locked="0"/>
    </xf>
    <xf numFmtId="167" fontId="17" fillId="0" borderId="12" xfId="18" applyNumberFormat="1" applyFont="1" applyFill="1" applyBorder="1" applyAlignment="1" applyProtection="1">
      <alignment vertical="center" wrapText="1"/>
      <protection locked="0"/>
    </xf>
    <xf numFmtId="167" fontId="18" fillId="0" borderId="50" xfId="0" applyNumberFormat="1" applyFont="1" applyBorder="1" applyAlignment="1">
      <alignment vertical="center"/>
    </xf>
    <xf numFmtId="167" fontId="18" fillId="0" borderId="6" xfId="0" applyNumberFormat="1" applyFont="1" applyBorder="1" applyAlignment="1">
      <alignment vertical="center"/>
    </xf>
    <xf numFmtId="167" fontId="12" fillId="0" borderId="0" xfId="0" applyNumberFormat="1" applyFont="1" applyAlignment="1">
      <alignment/>
    </xf>
    <xf numFmtId="167" fontId="18" fillId="0" borderId="7" xfId="18" applyNumberFormat="1" applyFont="1" applyFill="1" applyBorder="1" applyAlignment="1" applyProtection="1">
      <alignment horizontal="center" vertical="center" wrapText="1"/>
      <protection locked="0"/>
    </xf>
    <xf numFmtId="167" fontId="12" fillId="0" borderId="50" xfId="0" applyNumberFormat="1" applyFont="1" applyBorder="1" applyAlignment="1">
      <alignment vertical="center"/>
    </xf>
    <xf numFmtId="167" fontId="12" fillId="0" borderId="6" xfId="0" applyNumberFormat="1" applyFont="1" applyBorder="1" applyAlignment="1">
      <alignment vertical="center"/>
    </xf>
    <xf numFmtId="0" fontId="12" fillId="0" borderId="11" xfId="0" applyNumberFormat="1" applyFont="1" applyFill="1" applyBorder="1" applyAlignment="1" applyProtection="1">
      <alignment horizontal="centerContinuous" vertical="center"/>
      <protection locked="0"/>
    </xf>
    <xf numFmtId="167" fontId="12" fillId="0" borderId="12" xfId="18" applyNumberFormat="1" applyFont="1" applyFill="1" applyBorder="1" applyAlignment="1" applyProtection="1">
      <alignment vertical="center" wrapText="1"/>
      <protection locked="0"/>
    </xf>
    <xf numFmtId="167" fontId="12" fillId="0" borderId="14" xfId="0" applyNumberFormat="1" applyFont="1" applyBorder="1" applyAlignment="1">
      <alignment vertical="center"/>
    </xf>
    <xf numFmtId="167" fontId="12" fillId="0" borderId="21" xfId="0" applyNumberFormat="1" applyFont="1" applyBorder="1" applyAlignment="1">
      <alignment vertical="center"/>
    </xf>
    <xf numFmtId="167" fontId="12" fillId="0" borderId="23" xfId="0" applyNumberFormat="1" applyFont="1" applyBorder="1" applyAlignment="1">
      <alignment vertical="center"/>
    </xf>
    <xf numFmtId="167" fontId="17" fillId="0" borderId="12" xfId="18" applyNumberFormat="1" applyFont="1" applyFill="1" applyBorder="1" applyAlignment="1" applyProtection="1">
      <alignment horizontal="left" vertical="center" wrapText="1"/>
      <protection locked="0"/>
    </xf>
    <xf numFmtId="0" fontId="12" fillId="0" borderId="15" xfId="0" applyNumberFormat="1" applyFont="1" applyFill="1" applyBorder="1" applyAlignment="1" applyProtection="1">
      <alignment horizontal="centerContinuous" vertical="center"/>
      <protection locked="0"/>
    </xf>
    <xf numFmtId="167" fontId="12" fillId="0" borderId="16" xfId="0" applyNumberFormat="1" applyFont="1" applyBorder="1" applyAlignment="1">
      <alignment horizontal="left" vertical="center" wrapText="1"/>
    </xf>
    <xf numFmtId="167" fontId="18" fillId="0" borderId="25" xfId="0" applyNumberFormat="1" applyFont="1" applyBorder="1" applyAlignment="1">
      <alignment horizontal="center" vertical="center" wrapText="1"/>
    </xf>
    <xf numFmtId="167" fontId="12" fillId="0" borderId="18" xfId="0" applyNumberFormat="1" applyFont="1" applyBorder="1" applyAlignment="1">
      <alignment vertical="center"/>
    </xf>
    <xf numFmtId="167" fontId="12" fillId="0" borderId="49" xfId="0" applyNumberFormat="1" applyFont="1" applyBorder="1" applyAlignment="1">
      <alignment vertical="center"/>
    </xf>
    <xf numFmtId="167" fontId="12" fillId="0" borderId="15" xfId="0" applyNumberFormat="1" applyFont="1" applyBorder="1" applyAlignment="1">
      <alignment vertical="center"/>
    </xf>
    <xf numFmtId="167" fontId="12" fillId="0" borderId="16" xfId="0" applyNumberFormat="1" applyFont="1" applyBorder="1" applyAlignment="1">
      <alignment vertical="center"/>
    </xf>
    <xf numFmtId="167" fontId="12" fillId="0" borderId="0" xfId="0" applyNumberFormat="1" applyFont="1" applyBorder="1" applyAlignment="1">
      <alignment/>
    </xf>
    <xf numFmtId="167" fontId="17" fillId="0" borderId="12" xfId="0" applyNumberFormat="1" applyFont="1" applyBorder="1" applyAlignment="1">
      <alignment horizontal="left" vertical="center" wrapText="1"/>
    </xf>
    <xf numFmtId="167" fontId="17" fillId="0" borderId="35" xfId="0" applyNumberFormat="1" applyFont="1" applyBorder="1" applyAlignment="1">
      <alignment horizontal="center" vertical="center" wrapText="1"/>
    </xf>
    <xf numFmtId="0" fontId="12" fillId="0" borderId="26" xfId="0" applyNumberFormat="1" applyFont="1" applyFill="1" applyBorder="1" applyAlignment="1" applyProtection="1">
      <alignment horizontal="centerContinuous" vertical="center"/>
      <protection locked="0"/>
    </xf>
    <xf numFmtId="167" fontId="12" fillId="0" borderId="20" xfId="18" applyNumberFormat="1" applyFont="1" applyFill="1" applyBorder="1" applyAlignment="1" applyProtection="1">
      <alignment vertical="center" wrapText="1"/>
      <protection locked="0"/>
    </xf>
    <xf numFmtId="167" fontId="18" fillId="0" borderId="30" xfId="0" applyNumberFormat="1" applyFont="1" applyBorder="1" applyAlignment="1">
      <alignment horizontal="center" vertical="center" wrapText="1"/>
    </xf>
    <xf numFmtId="167" fontId="12" fillId="0" borderId="27" xfId="0" applyNumberFormat="1" applyFont="1" applyBorder="1" applyAlignment="1">
      <alignment vertical="center"/>
    </xf>
    <xf numFmtId="167" fontId="12" fillId="0" borderId="59" xfId="0" applyNumberFormat="1" applyFont="1" applyBorder="1" applyAlignment="1">
      <alignment vertical="center"/>
    </xf>
    <xf numFmtId="167" fontId="12" fillId="0" borderId="26" xfId="0" applyNumberFormat="1" applyFont="1" applyBorder="1" applyAlignment="1">
      <alignment vertical="center"/>
    </xf>
    <xf numFmtId="167" fontId="12" fillId="0" borderId="20" xfId="0" applyNumberFormat="1" applyFont="1" applyBorder="1" applyAlignment="1">
      <alignment vertical="center"/>
    </xf>
    <xf numFmtId="0" fontId="8" fillId="0" borderId="6" xfId="0" applyNumberFormat="1" applyFont="1" applyFill="1" applyBorder="1" applyAlignment="1" applyProtection="1">
      <alignment horizontal="centerContinuous" vertical="center"/>
      <protection locked="0"/>
    </xf>
    <xf numFmtId="167" fontId="12" fillId="0" borderId="21" xfId="18" applyNumberFormat="1" applyFont="1" applyFill="1" applyBorder="1" applyAlignment="1" applyProtection="1">
      <alignment vertical="center" wrapText="1"/>
      <protection locked="0"/>
    </xf>
    <xf numFmtId="167" fontId="18" fillId="0" borderId="21" xfId="18" applyNumberFormat="1" applyFont="1" applyFill="1" applyBorder="1" applyAlignment="1" applyProtection="1">
      <alignment vertical="center" wrapText="1"/>
      <protection locked="0"/>
    </xf>
    <xf numFmtId="167" fontId="18" fillId="0" borderId="23" xfId="0" applyNumberFormat="1" applyFont="1" applyBorder="1" applyAlignment="1">
      <alignment vertical="center"/>
    </xf>
    <xf numFmtId="167" fontId="8" fillId="0" borderId="6" xfId="0" applyNumberFormat="1" applyFont="1" applyBorder="1" applyAlignment="1">
      <alignment vertical="center"/>
    </xf>
    <xf numFmtId="167" fontId="18" fillId="0" borderId="30" xfId="18" applyNumberFormat="1" applyFont="1" applyFill="1" applyBorder="1" applyAlignment="1" applyProtection="1">
      <alignment horizontal="center" vertical="center" wrapText="1"/>
      <protection locked="0"/>
    </xf>
    <xf numFmtId="167" fontId="17" fillId="0" borderId="30" xfId="18" applyNumberFormat="1" applyFont="1" applyFill="1" applyBorder="1" applyAlignment="1" applyProtection="1">
      <alignment horizontal="center" vertical="center" wrapText="1"/>
      <protection locked="0"/>
    </xf>
    <xf numFmtId="167" fontId="8" fillId="0" borderId="21" xfId="18" applyNumberFormat="1" applyFont="1" applyFill="1" applyBorder="1" applyAlignment="1" applyProtection="1">
      <alignment vertical="center" wrapText="1"/>
      <protection locked="0"/>
    </xf>
    <xf numFmtId="0" fontId="8" fillId="0" borderId="15" xfId="0" applyNumberFormat="1" applyFont="1" applyFill="1" applyBorder="1" applyAlignment="1" applyProtection="1">
      <alignment horizontal="centerContinuous" vertical="center"/>
      <protection locked="0"/>
    </xf>
    <xf numFmtId="167" fontId="8" fillId="0" borderId="16" xfId="18" applyNumberFormat="1" applyFont="1" applyFill="1" applyBorder="1" applyAlignment="1" applyProtection="1">
      <alignment vertical="center" wrapText="1"/>
      <protection locked="0"/>
    </xf>
    <xf numFmtId="167" fontId="17" fillId="0" borderId="25" xfId="18" applyNumberFormat="1" applyFont="1" applyFill="1" applyBorder="1" applyAlignment="1" applyProtection="1">
      <alignment horizontal="center" vertical="center" wrapText="1"/>
      <protection locked="0"/>
    </xf>
    <xf numFmtId="167" fontId="8" fillId="0" borderId="49" xfId="0" applyNumberFormat="1" applyFont="1" applyBorder="1" applyAlignment="1">
      <alignment vertical="center"/>
    </xf>
    <xf numFmtId="167" fontId="8" fillId="0" borderId="16" xfId="0" applyNumberFormat="1" applyFont="1" applyBorder="1" applyAlignment="1">
      <alignment vertical="center"/>
    </xf>
    <xf numFmtId="167" fontId="8" fillId="0" borderId="18" xfId="0" applyNumberFormat="1" applyFont="1" applyBorder="1" applyAlignment="1">
      <alignment vertical="center"/>
    </xf>
    <xf numFmtId="0" fontId="12" fillId="0" borderId="6" xfId="0" applyNumberFormat="1" applyFont="1" applyFill="1" applyBorder="1" applyAlignment="1" applyProtection="1">
      <alignment horizontal="centerContinuous" vertical="center"/>
      <protection locked="0"/>
    </xf>
    <xf numFmtId="167" fontId="12" fillId="0" borderId="16" xfId="18" applyNumberFormat="1" applyFont="1" applyFill="1" applyBorder="1" applyAlignment="1" applyProtection="1">
      <alignment vertical="center" wrapText="1"/>
      <protection locked="0"/>
    </xf>
    <xf numFmtId="167" fontId="18" fillId="0" borderId="25" xfId="18" applyNumberFormat="1" applyFont="1" applyFill="1" applyBorder="1" applyAlignment="1" applyProtection="1">
      <alignment horizontal="center" vertical="center" wrapText="1"/>
      <protection locked="0"/>
    </xf>
    <xf numFmtId="167" fontId="4" fillId="0" borderId="1" xfId="18" applyNumberFormat="1" applyFont="1" applyFill="1" applyBorder="1" applyAlignment="1" applyProtection="1">
      <alignment horizontal="center" vertical="center" wrapText="1"/>
      <protection locked="0"/>
    </xf>
    <xf numFmtId="167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1" xfId="0" applyNumberFormat="1" applyFont="1" applyFill="1" applyBorder="1" applyAlignment="1" applyProtection="1">
      <alignment horizontal="centerContinuous" vertical="center"/>
      <protection locked="0"/>
    </xf>
    <xf numFmtId="167" fontId="18" fillId="0" borderId="12" xfId="18" applyNumberFormat="1" applyFont="1" applyFill="1" applyBorder="1" applyAlignment="1" applyProtection="1">
      <alignment vertical="center" wrapText="1"/>
      <protection locked="0"/>
    </xf>
    <xf numFmtId="167" fontId="18" fillId="0" borderId="14" xfId="0" applyNumberFormat="1" applyFont="1" applyBorder="1" applyAlignment="1">
      <alignment vertical="center"/>
    </xf>
    <xf numFmtId="167" fontId="18" fillId="0" borderId="52" xfId="0" applyNumberFormat="1" applyFont="1" applyBorder="1" applyAlignment="1">
      <alignment vertical="center"/>
    </xf>
    <xf numFmtId="167" fontId="18" fillId="0" borderId="11" xfId="0" applyNumberFormat="1" applyFont="1" applyBorder="1" applyAlignment="1">
      <alignment vertical="center"/>
    </xf>
    <xf numFmtId="167" fontId="18" fillId="0" borderId="12" xfId="0" applyNumberFormat="1" applyFont="1" applyBorder="1" applyAlignment="1">
      <alignment vertical="center"/>
    </xf>
    <xf numFmtId="167" fontId="18" fillId="0" borderId="21" xfId="0" applyNumberFormat="1" applyFont="1" applyBorder="1" applyAlignment="1">
      <alignment vertical="center"/>
    </xf>
    <xf numFmtId="167" fontId="18" fillId="0" borderId="0" xfId="0" applyNumberFormat="1" applyFont="1" applyAlignment="1">
      <alignment/>
    </xf>
    <xf numFmtId="167" fontId="17" fillId="0" borderId="12" xfId="0" applyNumberFormat="1" applyFont="1" applyBorder="1" applyAlignment="1">
      <alignment vertical="center" wrapText="1"/>
    </xf>
    <xf numFmtId="167" fontId="8" fillId="0" borderId="35" xfId="0" applyNumberFormat="1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167" fontId="8" fillId="0" borderId="0" xfId="0" applyNumberFormat="1" applyFont="1" applyBorder="1" applyAlignment="1">
      <alignment/>
    </xf>
    <xf numFmtId="167" fontId="8" fillId="0" borderId="12" xfId="0" applyNumberFormat="1" applyFont="1" applyBorder="1" applyAlignment="1">
      <alignment horizontal="right" vertical="center" wrapText="1"/>
    </xf>
    <xf numFmtId="0" fontId="17" fillId="0" borderId="11" xfId="0" applyNumberFormat="1" applyFont="1" applyBorder="1" applyAlignment="1">
      <alignment horizontal="centerContinuous" vertical="center"/>
    </xf>
    <xf numFmtId="0" fontId="8" fillId="0" borderId="11" xfId="0" applyNumberFormat="1" applyFont="1" applyBorder="1" applyAlignment="1">
      <alignment horizontal="centerContinuous" vertical="center"/>
    </xf>
    <xf numFmtId="167" fontId="17" fillId="0" borderId="12" xfId="0" applyNumberFormat="1" applyFont="1" applyBorder="1" applyAlignment="1">
      <alignment horizontal="center" vertical="center"/>
    </xf>
    <xf numFmtId="167" fontId="17" fillId="0" borderId="12" xfId="0" applyNumberFormat="1" applyFont="1" applyBorder="1" applyAlignment="1">
      <alignment/>
    </xf>
    <xf numFmtId="167" fontId="17" fillId="0" borderId="14" xfId="0" applyNumberFormat="1" applyFont="1" applyBorder="1" applyAlignment="1">
      <alignment/>
    </xf>
    <xf numFmtId="167" fontId="17" fillId="0" borderId="52" xfId="0" applyNumberFormat="1" applyFont="1" applyBorder="1" applyAlignment="1">
      <alignment/>
    </xf>
    <xf numFmtId="167" fontId="17" fillId="0" borderId="35" xfId="0" applyNumberFormat="1" applyFont="1" applyBorder="1" applyAlignment="1">
      <alignment horizontal="center" vertical="center"/>
    </xf>
    <xf numFmtId="167" fontId="8" fillId="0" borderId="7" xfId="18" applyNumberFormat="1" applyFont="1" applyFill="1" applyBorder="1" applyAlignment="1" applyProtection="1">
      <alignment horizontal="center" vertical="center" wrapText="1"/>
      <protection locked="0"/>
    </xf>
    <xf numFmtId="167" fontId="8" fillId="0" borderId="35" xfId="18" applyNumberFormat="1" applyFont="1" applyFill="1" applyBorder="1" applyAlignment="1" applyProtection="1">
      <alignment horizontal="center" vertical="center" wrapText="1"/>
      <protection locked="0"/>
    </xf>
    <xf numFmtId="167" fontId="18" fillId="0" borderId="35" xfId="18" applyNumberFormat="1" applyFont="1" applyFill="1" applyBorder="1" applyAlignment="1" applyProtection="1">
      <alignment horizontal="center" vertical="center" wrapText="1"/>
      <protection locked="0"/>
    </xf>
    <xf numFmtId="167" fontId="11" fillId="0" borderId="35" xfId="18" applyNumberFormat="1" applyFont="1" applyFill="1" applyBorder="1" applyAlignment="1" applyProtection="1">
      <alignment horizontal="center" vertical="center" wrapText="1"/>
      <protection locked="0"/>
    </xf>
    <xf numFmtId="167" fontId="1" fillId="0" borderId="14" xfId="0" applyNumberFormat="1" applyFont="1" applyBorder="1" applyAlignment="1">
      <alignment vertical="center"/>
    </xf>
    <xf numFmtId="167" fontId="1" fillId="0" borderId="52" xfId="0" applyNumberFormat="1" applyFont="1" applyBorder="1" applyAlignment="1">
      <alignment vertical="center"/>
    </xf>
    <xf numFmtId="167" fontId="1" fillId="0" borderId="11" xfId="0" applyNumberFormat="1" applyFont="1" applyBorder="1" applyAlignment="1">
      <alignment vertical="center"/>
    </xf>
    <xf numFmtId="0" fontId="4" fillId="0" borderId="36" xfId="0" applyNumberFormat="1" applyFont="1" applyFill="1" applyBorder="1" applyAlignment="1" applyProtection="1">
      <alignment horizontal="centerContinuous" vertical="center"/>
      <protection locked="0"/>
    </xf>
    <xf numFmtId="167" fontId="4" fillId="0" borderId="37" xfId="18" applyNumberFormat="1" applyFont="1" applyFill="1" applyBorder="1" applyAlignment="1" applyProtection="1">
      <alignment horizontal="left" vertical="center" wrapText="1"/>
      <protection locked="0"/>
    </xf>
    <xf numFmtId="167" fontId="4" fillId="0" borderId="42" xfId="18" applyNumberFormat="1" applyFont="1" applyFill="1" applyBorder="1" applyAlignment="1" applyProtection="1">
      <alignment horizontal="center" vertical="center" wrapText="1"/>
      <protection locked="0"/>
    </xf>
    <xf numFmtId="167" fontId="4" fillId="0" borderId="43" xfId="0" applyNumberFormat="1" applyFont="1" applyBorder="1" applyAlignment="1">
      <alignment vertical="center"/>
    </xf>
    <xf numFmtId="167" fontId="4" fillId="0" borderId="63" xfId="0" applyNumberFormat="1" applyFont="1" applyBorder="1" applyAlignment="1">
      <alignment vertical="center"/>
    </xf>
    <xf numFmtId="167" fontId="4" fillId="0" borderId="36" xfId="0" applyNumberFormat="1" applyFont="1" applyBorder="1" applyAlignment="1">
      <alignment vertical="center"/>
    </xf>
    <xf numFmtId="167" fontId="4" fillId="0" borderId="37" xfId="0" applyNumberFormat="1" applyFont="1" applyBorder="1" applyAlignment="1">
      <alignment vertical="center"/>
    </xf>
    <xf numFmtId="167" fontId="8" fillId="0" borderId="25" xfId="18" applyNumberFormat="1" applyFont="1" applyFill="1" applyBorder="1" applyAlignment="1" applyProtection="1">
      <alignment horizontal="center" vertical="center" wrapText="1"/>
      <protection locked="0"/>
    </xf>
    <xf numFmtId="167" fontId="12" fillId="0" borderId="20" xfId="18" applyNumberFormat="1" applyFont="1" applyFill="1" applyBorder="1" applyAlignment="1" applyProtection="1">
      <alignment horizontal="center" vertical="center" wrapText="1"/>
      <protection locked="0"/>
    </xf>
    <xf numFmtId="167" fontId="12" fillId="0" borderId="16" xfId="18" applyNumberFormat="1" applyFont="1" applyFill="1" applyBorder="1" applyAlignment="1" applyProtection="1">
      <alignment horizontal="center" vertical="center" wrapText="1"/>
      <protection locked="0"/>
    </xf>
    <xf numFmtId="0" fontId="4" fillId="0" borderId="39" xfId="0" applyNumberFormat="1" applyFont="1" applyFill="1" applyBorder="1" applyAlignment="1" applyProtection="1">
      <alignment horizontal="centerContinuous" vertical="center"/>
      <protection locked="0"/>
    </xf>
    <xf numFmtId="167" fontId="4" fillId="0" borderId="8" xfId="18" applyNumberFormat="1" applyFont="1" applyFill="1" applyBorder="1" applyAlignment="1" applyProtection="1">
      <alignment vertical="center" wrapText="1"/>
      <protection locked="0"/>
    </xf>
    <xf numFmtId="167" fontId="4" fillId="0" borderId="40" xfId="18" applyNumberFormat="1" applyFont="1" applyFill="1" applyBorder="1" applyAlignment="1" applyProtection="1">
      <alignment horizontal="center" vertical="center" wrapText="1"/>
      <protection locked="0"/>
    </xf>
    <xf numFmtId="167" fontId="4" fillId="0" borderId="14" xfId="0" applyNumberFormat="1" applyFont="1" applyBorder="1" applyAlignment="1">
      <alignment vertical="center"/>
    </xf>
    <xf numFmtId="167" fontId="4" fillId="0" borderId="62" xfId="0" applyNumberFormat="1" applyFont="1" applyBorder="1" applyAlignment="1">
      <alignment vertical="center"/>
    </xf>
    <xf numFmtId="167" fontId="4" fillId="0" borderId="39" xfId="0" applyNumberFormat="1" applyFont="1" applyBorder="1" applyAlignment="1">
      <alignment vertical="center"/>
    </xf>
    <xf numFmtId="167" fontId="4" fillId="0" borderId="8" xfId="0" applyNumberFormat="1" applyFont="1" applyBorder="1" applyAlignment="1">
      <alignment vertical="center"/>
    </xf>
    <xf numFmtId="167" fontId="4" fillId="0" borderId="10" xfId="0" applyNumberFormat="1" applyFont="1" applyBorder="1" applyAlignment="1">
      <alignment vertical="center"/>
    </xf>
    <xf numFmtId="167" fontId="4" fillId="0" borderId="35" xfId="18" applyNumberFormat="1" applyFont="1" applyFill="1" applyBorder="1" applyAlignment="1" applyProtection="1">
      <alignment horizontal="center" vertical="center" wrapText="1"/>
      <protection locked="0"/>
    </xf>
    <xf numFmtId="167" fontId="4" fillId="0" borderId="12" xfId="0" applyNumberFormat="1" applyFont="1" applyBorder="1" applyAlignment="1">
      <alignment vertical="center"/>
    </xf>
    <xf numFmtId="167" fontId="4" fillId="0" borderId="52" xfId="0" applyNumberFormat="1" applyFont="1" applyBorder="1" applyAlignment="1">
      <alignment vertical="center"/>
    </xf>
    <xf numFmtId="0" fontId="17" fillId="0" borderId="11" xfId="0" applyNumberFormat="1" applyFont="1" applyFill="1" applyBorder="1" applyAlignment="1" applyProtection="1">
      <alignment horizontal="center" vertical="center"/>
      <protection locked="0"/>
    </xf>
    <xf numFmtId="167" fontId="8" fillId="0" borderId="35" xfId="18" applyNumberFormat="1" applyFont="1" applyFill="1" applyBorder="1" applyAlignment="1" applyProtection="1">
      <alignment vertical="center" wrapText="1"/>
      <protection locked="0"/>
    </xf>
    <xf numFmtId="167" fontId="17" fillId="0" borderId="4" xfId="18" applyNumberFormat="1" applyFont="1" applyFill="1" applyBorder="1" applyAlignment="1" applyProtection="1">
      <alignment horizontal="center" vertical="center" wrapText="1"/>
      <protection locked="0"/>
    </xf>
    <xf numFmtId="167" fontId="8" fillId="0" borderId="12" xfId="0" applyNumberFormat="1" applyFont="1" applyFill="1" applyBorder="1" applyAlignment="1" applyProtection="1">
      <alignment horizontal="centerContinuous"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167" fontId="20" fillId="0" borderId="35" xfId="18" applyNumberFormat="1" applyFont="1" applyFill="1" applyBorder="1" applyAlignment="1" applyProtection="1">
      <alignment horizontal="center" vertical="center" wrapText="1"/>
      <protection locked="0"/>
    </xf>
    <xf numFmtId="167" fontId="18" fillId="0" borderId="16" xfId="0" applyNumberFormat="1" applyFont="1" applyBorder="1" applyAlignment="1">
      <alignment horizontal="left" vertical="center" wrapText="1"/>
    </xf>
    <xf numFmtId="167" fontId="18" fillId="0" borderId="18" xfId="0" applyNumberFormat="1" applyFont="1" applyBorder="1" applyAlignment="1">
      <alignment vertical="center"/>
    </xf>
    <xf numFmtId="167" fontId="18" fillId="0" borderId="49" xfId="0" applyNumberFormat="1" applyFont="1" applyBorder="1" applyAlignment="1">
      <alignment vertical="center"/>
    </xf>
    <xf numFmtId="167" fontId="18" fillId="0" borderId="15" xfId="0" applyNumberFormat="1" applyFont="1" applyBorder="1" applyAlignment="1">
      <alignment vertical="center"/>
    </xf>
    <xf numFmtId="167" fontId="18" fillId="0" borderId="16" xfId="0" applyNumberFormat="1" applyFont="1" applyBorder="1" applyAlignment="1">
      <alignment vertical="center"/>
    </xf>
    <xf numFmtId="167" fontId="18" fillId="0" borderId="21" xfId="0" applyNumberFormat="1" applyFont="1" applyBorder="1" applyAlignment="1">
      <alignment horizontal="left" vertical="center" wrapText="1"/>
    </xf>
    <xf numFmtId="167" fontId="18" fillId="0" borderId="7" xfId="0" applyNumberFormat="1" applyFont="1" applyBorder="1" applyAlignment="1">
      <alignment horizontal="center" vertical="center" wrapText="1"/>
    </xf>
    <xf numFmtId="167" fontId="17" fillId="0" borderId="7" xfId="0" applyNumberFormat="1" applyFont="1" applyBorder="1" applyAlignment="1">
      <alignment horizontal="center" vertical="center" wrapText="1"/>
    </xf>
    <xf numFmtId="167" fontId="12" fillId="0" borderId="35" xfId="18" applyNumberFormat="1" applyFont="1" applyFill="1" applyBorder="1" applyAlignment="1" applyProtection="1">
      <alignment horizontal="center" vertical="center" wrapText="1"/>
      <protection locked="0"/>
    </xf>
    <xf numFmtId="167" fontId="12" fillId="0" borderId="52" xfId="0" applyNumberFormat="1" applyFont="1" applyBorder="1" applyAlignment="1">
      <alignment vertical="center"/>
    </xf>
    <xf numFmtId="167" fontId="12" fillId="0" borderId="11" xfId="0" applyNumberFormat="1" applyFont="1" applyBorder="1" applyAlignment="1">
      <alignment vertical="center"/>
    </xf>
    <xf numFmtId="167" fontId="12" fillId="0" borderId="12" xfId="0" applyNumberFormat="1" applyFont="1" applyBorder="1" applyAlignment="1">
      <alignment vertical="center"/>
    </xf>
    <xf numFmtId="0" fontId="12" fillId="0" borderId="15" xfId="18" applyNumberFormat="1" applyFont="1" applyFill="1" applyBorder="1" applyAlignment="1" applyProtection="1">
      <alignment vertical="center" wrapText="1"/>
      <protection locked="0"/>
    </xf>
    <xf numFmtId="167" fontId="12" fillId="0" borderId="12" xfId="0" applyNumberFormat="1" applyFont="1" applyBorder="1" applyAlignment="1">
      <alignment horizontal="left" vertical="center" wrapText="1"/>
    </xf>
    <xf numFmtId="167" fontId="18" fillId="0" borderId="35" xfId="0" applyNumberFormat="1" applyFont="1" applyBorder="1" applyAlignment="1">
      <alignment horizontal="center" vertical="center" wrapText="1"/>
    </xf>
    <xf numFmtId="167" fontId="8" fillId="0" borderId="0" xfId="0" applyNumberFormat="1" applyFont="1" applyAlignment="1">
      <alignment vertical="center"/>
    </xf>
    <xf numFmtId="0" fontId="15" fillId="0" borderId="15" xfId="0" applyNumberFormat="1" applyFont="1" applyFill="1" applyBorder="1" applyAlignment="1" applyProtection="1">
      <alignment horizontal="centerContinuous" vertical="center"/>
      <protection locked="0"/>
    </xf>
    <xf numFmtId="167" fontId="15" fillId="0" borderId="16" xfId="0" applyNumberFormat="1" applyFont="1" applyBorder="1" applyAlignment="1">
      <alignment horizontal="left" vertical="center" wrapText="1"/>
    </xf>
    <xf numFmtId="167" fontId="20" fillId="0" borderId="25" xfId="0" applyNumberFormat="1" applyFont="1" applyBorder="1" applyAlignment="1">
      <alignment horizontal="center" vertical="center" wrapText="1"/>
    </xf>
    <xf numFmtId="167" fontId="15" fillId="0" borderId="18" xfId="0" applyNumberFormat="1" applyFont="1" applyBorder="1" applyAlignment="1">
      <alignment vertical="center"/>
    </xf>
    <xf numFmtId="167" fontId="15" fillId="0" borderId="49" xfId="0" applyNumberFormat="1" applyFont="1" applyBorder="1" applyAlignment="1">
      <alignment vertical="center"/>
    </xf>
    <xf numFmtId="167" fontId="15" fillId="0" borderId="15" xfId="0" applyNumberFormat="1" applyFont="1" applyBorder="1" applyAlignment="1">
      <alignment vertical="center"/>
    </xf>
    <xf numFmtId="167" fontId="15" fillId="0" borderId="16" xfId="0" applyNumberFormat="1" applyFont="1" applyBorder="1" applyAlignment="1">
      <alignment vertical="center"/>
    </xf>
    <xf numFmtId="167" fontId="15" fillId="0" borderId="0" xfId="0" applyNumberFormat="1" applyFont="1" applyBorder="1" applyAlignment="1">
      <alignment/>
    </xf>
    <xf numFmtId="167" fontId="15" fillId="0" borderId="21" xfId="0" applyNumberFormat="1" applyFont="1" applyBorder="1" applyAlignment="1">
      <alignment horizontal="left" vertical="center" wrapText="1"/>
    </xf>
    <xf numFmtId="167" fontId="15" fillId="0" borderId="23" xfId="0" applyNumberFormat="1" applyFont="1" applyBorder="1" applyAlignment="1">
      <alignment vertical="center"/>
    </xf>
    <xf numFmtId="167" fontId="15" fillId="0" borderId="50" xfId="0" applyNumberFormat="1" applyFont="1" applyBorder="1" applyAlignment="1">
      <alignment vertical="center"/>
    </xf>
    <xf numFmtId="167" fontId="15" fillId="0" borderId="6" xfId="0" applyNumberFormat="1" applyFont="1" applyBorder="1" applyAlignment="1">
      <alignment vertical="center"/>
    </xf>
    <xf numFmtId="167" fontId="17" fillId="0" borderId="20" xfId="0" applyNumberFormat="1" applyFont="1" applyBorder="1" applyAlignment="1">
      <alignment vertical="center"/>
    </xf>
    <xf numFmtId="167" fontId="17" fillId="0" borderId="16" xfId="0" applyNumberFormat="1" applyFont="1" applyBorder="1" applyAlignment="1">
      <alignment vertical="center"/>
    </xf>
    <xf numFmtId="167" fontId="17" fillId="0" borderId="18" xfId="0" applyNumberFormat="1" applyFont="1" applyBorder="1" applyAlignment="1">
      <alignment vertical="center"/>
    </xf>
    <xf numFmtId="167" fontId="17" fillId="0" borderId="49" xfId="0" applyNumberFormat="1" applyFont="1" applyBorder="1" applyAlignment="1">
      <alignment vertical="center"/>
    </xf>
    <xf numFmtId="167" fontId="20" fillId="0" borderId="4" xfId="18" applyNumberFormat="1" applyFont="1" applyFill="1" applyBorder="1" applyAlignment="1" applyProtection="1">
      <alignment horizontal="center" vertical="center" wrapText="1"/>
      <protection locked="0"/>
    </xf>
    <xf numFmtId="167" fontId="12" fillId="0" borderId="25" xfId="18" applyNumberFormat="1" applyFont="1" applyFill="1" applyBorder="1" applyAlignment="1" applyProtection="1">
      <alignment vertical="center" wrapText="1"/>
      <protection locked="0"/>
    </xf>
    <xf numFmtId="167" fontId="18" fillId="0" borderId="25" xfId="0" applyNumberFormat="1" applyFont="1" applyBorder="1" applyAlignment="1">
      <alignment horizontal="center" vertical="center"/>
    </xf>
    <xf numFmtId="167" fontId="2" fillId="0" borderId="33" xfId="0" applyNumberFormat="1" applyFont="1" applyFill="1" applyBorder="1" applyAlignment="1" applyProtection="1">
      <alignment horizontal="centerContinuous" vertical="center"/>
      <protection locked="0"/>
    </xf>
    <xf numFmtId="167" fontId="2" fillId="0" borderId="5" xfId="0" applyNumberFormat="1" applyFont="1" applyFill="1" applyBorder="1" applyAlignment="1" applyProtection="1">
      <alignment horizontal="left" vertical="center" wrapText="1"/>
      <protection locked="0"/>
    </xf>
    <xf numFmtId="167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167" fontId="17" fillId="0" borderId="2" xfId="0" applyNumberFormat="1" applyFont="1" applyBorder="1" applyAlignment="1">
      <alignment vertical="center"/>
    </xf>
    <xf numFmtId="167" fontId="17" fillId="0" borderId="48" xfId="0" applyNumberFormat="1" applyFont="1" applyBorder="1" applyAlignment="1">
      <alignment vertical="center"/>
    </xf>
    <xf numFmtId="167" fontId="17" fillId="0" borderId="3" xfId="0" applyNumberFormat="1" applyFont="1" applyBorder="1" applyAlignment="1">
      <alignment vertical="center"/>
    </xf>
    <xf numFmtId="167" fontId="17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3" fontId="2" fillId="0" borderId="46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3" fontId="25" fillId="0" borderId="14" xfId="0" applyNumberFormat="1" applyFont="1" applyBorder="1" applyAlignment="1">
      <alignment vertical="center"/>
    </xf>
    <xf numFmtId="3" fontId="25" fillId="0" borderId="64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64" xfId="0" applyNumberFormat="1" applyFont="1" applyBorder="1" applyAlignment="1">
      <alignment vertical="center"/>
    </xf>
    <xf numFmtId="3" fontId="25" fillId="0" borderId="12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vertical="center" wrapText="1"/>
    </xf>
    <xf numFmtId="3" fontId="11" fillId="0" borderId="64" xfId="0" applyNumberFormat="1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3" fontId="7" fillId="0" borderId="14" xfId="0" applyNumberFormat="1" applyFont="1" applyBorder="1" applyAlignment="1">
      <alignment vertical="center" wrapText="1"/>
    </xf>
    <xf numFmtId="3" fontId="7" fillId="0" borderId="64" xfId="0" applyNumberFormat="1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3" fontId="12" fillId="0" borderId="14" xfId="0" applyNumberFormat="1" applyFont="1" applyBorder="1" applyAlignment="1">
      <alignment vertical="center" wrapText="1"/>
    </xf>
    <xf numFmtId="3" fontId="12" fillId="0" borderId="64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3" fontId="12" fillId="0" borderId="14" xfId="0" applyNumberFormat="1" applyFont="1" applyBorder="1" applyAlignment="1">
      <alignment vertical="center"/>
    </xf>
    <xf numFmtId="3" fontId="12" fillId="0" borderId="64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3" fontId="2" fillId="0" borderId="64" xfId="0" applyNumberFormat="1" applyFont="1" applyBorder="1" applyAlignment="1">
      <alignment vertical="center"/>
    </xf>
    <xf numFmtId="3" fontId="7" fillId="0" borderId="64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vertical="center" wrapText="1"/>
    </xf>
    <xf numFmtId="3" fontId="2" fillId="0" borderId="64" xfId="0" applyNumberFormat="1" applyFont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3" fontId="12" fillId="0" borderId="13" xfId="0" applyNumberFormat="1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3" fontId="12" fillId="0" borderId="18" xfId="0" applyNumberFormat="1" applyFont="1" applyBorder="1" applyAlignment="1">
      <alignment vertical="center" wrapText="1"/>
    </xf>
    <xf numFmtId="3" fontId="12" fillId="0" borderId="57" xfId="0" applyNumberFormat="1" applyFont="1" applyBorder="1" applyAlignment="1">
      <alignment vertical="center" wrapText="1"/>
    </xf>
    <xf numFmtId="3" fontId="7" fillId="0" borderId="65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55" xfId="0" applyNumberFormat="1" applyFont="1" applyBorder="1" applyAlignment="1">
      <alignment horizontal="right" vertical="center"/>
    </xf>
    <xf numFmtId="3" fontId="8" fillId="0" borderId="0" xfId="0" applyNumberFormat="1" applyFont="1" applyFill="1" applyBorder="1" applyAlignment="1" applyProtection="1">
      <alignment horizontal="left"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Continuous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10" fillId="0" borderId="3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64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" fillId="0" borderId="12" xfId="0" applyFont="1" applyBorder="1" applyAlignment="1">
      <alignment horizontal="lef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67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68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 wrapText="1"/>
    </xf>
    <xf numFmtId="3" fontId="10" fillId="0" borderId="55" xfId="0" applyNumberFormat="1" applyFont="1" applyBorder="1" applyAlignment="1">
      <alignment horizontal="right" vertical="center" wrapText="1"/>
    </xf>
    <xf numFmtId="3" fontId="28" fillId="0" borderId="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3" fontId="17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10" fillId="0" borderId="8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right" vertical="center" wrapText="1"/>
    </xf>
    <xf numFmtId="3" fontId="1" fillId="0" borderId="66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64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3" fontId="1" fillId="0" borderId="67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7" fontId="4" fillId="0" borderId="60" xfId="0" applyNumberFormat="1" applyFont="1" applyBorder="1" applyAlignment="1">
      <alignment horizontal="center" vertical="center" wrapText="1"/>
    </xf>
    <xf numFmtId="167" fontId="4" fillId="0" borderId="32" xfId="0" applyNumberFormat="1" applyFont="1" applyBorder="1" applyAlignment="1">
      <alignment horizontal="center" vertical="center" wrapText="1"/>
    </xf>
    <xf numFmtId="167" fontId="4" fillId="0" borderId="41" xfId="0" applyNumberFormat="1" applyFont="1" applyBorder="1" applyAlignment="1">
      <alignment horizontal="center" vertical="center" wrapText="1"/>
    </xf>
    <xf numFmtId="167" fontId="4" fillId="0" borderId="38" xfId="0" applyNumberFormat="1" applyFont="1" applyBorder="1" applyAlignment="1">
      <alignment horizontal="center" vertical="center" wrapText="1"/>
    </xf>
    <xf numFmtId="167" fontId="17" fillId="0" borderId="58" xfId="0" applyNumberFormat="1" applyFont="1" applyBorder="1" applyAlignment="1">
      <alignment horizontal="center" vertical="center" wrapText="1"/>
    </xf>
    <xf numFmtId="167" fontId="17" fillId="0" borderId="69" xfId="0" applyNumberFormat="1" applyFont="1" applyBorder="1" applyAlignment="1">
      <alignment horizontal="center" vertical="center" wrapText="1"/>
    </xf>
    <xf numFmtId="167" fontId="4" fillId="0" borderId="58" xfId="0" applyNumberFormat="1" applyFont="1" applyBorder="1" applyAlignment="1">
      <alignment horizontal="center" vertical="center" wrapText="1"/>
    </xf>
    <xf numFmtId="167" fontId="4" fillId="0" borderId="69" xfId="0" applyNumberFormat="1" applyFont="1" applyBorder="1" applyAlignment="1">
      <alignment horizontal="center" vertical="center" wrapText="1"/>
    </xf>
    <xf numFmtId="167" fontId="4" fillId="0" borderId="53" xfId="0" applyNumberFormat="1" applyFont="1" applyBorder="1" applyAlignment="1">
      <alignment horizontal="center" vertical="center" wrapText="1"/>
    </xf>
    <xf numFmtId="167" fontId="4" fillId="0" borderId="44" xfId="0" applyNumberFormat="1" applyFont="1" applyBorder="1" applyAlignment="1">
      <alignment horizontal="center" vertical="center" wrapText="1"/>
    </xf>
    <xf numFmtId="167" fontId="4" fillId="0" borderId="53" xfId="0" applyNumberFormat="1" applyFont="1" applyBorder="1" applyAlignment="1">
      <alignment vertical="center" wrapText="1"/>
    </xf>
    <xf numFmtId="167" fontId="4" fillId="0" borderId="44" xfId="0" applyNumberFormat="1" applyFont="1" applyBorder="1" applyAlignment="1">
      <alignment vertical="center" wrapText="1"/>
    </xf>
    <xf numFmtId="167" fontId="10" fillId="0" borderId="60" xfId="0" applyNumberFormat="1" applyFont="1" applyBorder="1" applyAlignment="1">
      <alignment horizontal="center" vertical="center" wrapText="1"/>
    </xf>
    <xf numFmtId="167" fontId="10" fillId="0" borderId="32" xfId="0" applyNumberFormat="1" applyFont="1" applyBorder="1" applyAlignment="1">
      <alignment horizontal="center" vertical="center" wrapText="1"/>
    </xf>
    <xf numFmtId="167" fontId="17" fillId="0" borderId="60" xfId="0" applyNumberFormat="1" applyFont="1" applyBorder="1" applyAlignment="1">
      <alignment horizontal="center" textRotation="180"/>
    </xf>
    <xf numFmtId="167" fontId="17" fillId="0" borderId="32" xfId="0" applyNumberFormat="1" applyFont="1" applyBorder="1" applyAlignment="1">
      <alignment horizontal="center" textRotation="180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6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2"/>
  <sheetViews>
    <sheetView workbookViewId="0" topLeftCell="A1">
      <selection activeCell="P15" sqref="P15"/>
    </sheetView>
  </sheetViews>
  <sheetFormatPr defaultColWidth="9.33203125" defaultRowHeight="12.75"/>
  <cols>
    <col min="1" max="1" width="9.16015625" style="395" customWidth="1"/>
    <col min="2" max="2" width="25.33203125" style="395" customWidth="1"/>
    <col min="3" max="3" width="6.33203125" style="395" customWidth="1"/>
    <col min="4" max="4" width="15.66015625" style="396" customWidth="1"/>
    <col min="5" max="5" width="15.66015625" style="396" hidden="1" customWidth="1"/>
    <col min="6" max="6" width="14.33203125" style="396" hidden="1" customWidth="1"/>
    <col min="7" max="7" width="16" style="396" customWidth="1"/>
    <col min="8" max="8" width="15.33203125" style="396" hidden="1" customWidth="1"/>
    <col min="9" max="9" width="14.16015625" style="396" hidden="1" customWidth="1"/>
    <col min="10" max="10" width="14.33203125" style="396" customWidth="1"/>
    <col min="11" max="11" width="13.83203125" style="398" customWidth="1"/>
    <col min="12" max="16384" width="9.33203125" style="395" customWidth="1"/>
  </cols>
  <sheetData>
    <row r="1" ht="12.75">
      <c r="H1" s="397"/>
    </row>
    <row r="2" spans="8:10" ht="12.75">
      <c r="H2" s="397"/>
      <c r="J2" s="399" t="s">
        <v>359</v>
      </c>
    </row>
    <row r="3" spans="8:10" ht="12.75">
      <c r="H3" s="397"/>
      <c r="J3" s="400" t="s">
        <v>689</v>
      </c>
    </row>
    <row r="4" spans="8:10" ht="14.25" customHeight="1">
      <c r="H4" s="397"/>
      <c r="J4" s="401" t="s">
        <v>360</v>
      </c>
    </row>
    <row r="5" ht="13.5" customHeight="1">
      <c r="J5" s="401" t="s">
        <v>690</v>
      </c>
    </row>
    <row r="6" ht="13.5" customHeight="1">
      <c r="J6" s="401"/>
    </row>
    <row r="7" spans="1:11" ht="17.25">
      <c r="A7" s="402" t="s">
        <v>361</v>
      </c>
      <c r="B7" s="403"/>
      <c r="C7" s="403"/>
      <c r="D7" s="404"/>
      <c r="E7" s="404"/>
      <c r="F7" s="404"/>
      <c r="G7" s="404"/>
      <c r="H7" s="404"/>
      <c r="I7" s="404"/>
      <c r="J7" s="404"/>
      <c r="K7" s="405"/>
    </row>
    <row r="8" spans="1:11" ht="17.25">
      <c r="A8" s="402" t="s">
        <v>362</v>
      </c>
      <c r="B8" s="406"/>
      <c r="C8" s="406"/>
      <c r="D8" s="406"/>
      <c r="E8" s="406"/>
      <c r="F8" s="406"/>
      <c r="G8" s="406"/>
      <c r="H8" s="406"/>
      <c r="I8" s="406"/>
      <c r="J8" s="406"/>
      <c r="K8" s="407"/>
    </row>
    <row r="9" spans="1:11" ht="13.5" thickBot="1">
      <c r="A9" s="408"/>
      <c r="B9" s="408"/>
      <c r="J9" s="409"/>
      <c r="K9" s="410" t="s">
        <v>237</v>
      </c>
    </row>
    <row r="10" spans="1:11" ht="13.5" thickTop="1">
      <c r="A10" s="756" t="s">
        <v>363</v>
      </c>
      <c r="B10" s="758" t="s">
        <v>364</v>
      </c>
      <c r="C10" s="760" t="s">
        <v>365</v>
      </c>
      <c r="D10" s="748" t="s">
        <v>104</v>
      </c>
      <c r="E10" s="752" t="s">
        <v>366</v>
      </c>
      <c r="F10" s="752" t="s">
        <v>367</v>
      </c>
      <c r="G10" s="754" t="s">
        <v>368</v>
      </c>
      <c r="H10" s="746" t="s">
        <v>369</v>
      </c>
      <c r="I10" s="746" t="s">
        <v>367</v>
      </c>
      <c r="J10" s="748" t="s">
        <v>370</v>
      </c>
      <c r="K10" s="750" t="s">
        <v>371</v>
      </c>
    </row>
    <row r="11" spans="1:11" ht="37.5" customHeight="1" thickBot="1">
      <c r="A11" s="757"/>
      <c r="B11" s="759"/>
      <c r="C11" s="761"/>
      <c r="D11" s="749"/>
      <c r="E11" s="753"/>
      <c r="F11" s="753"/>
      <c r="G11" s="755"/>
      <c r="H11" s="747"/>
      <c r="I11" s="747"/>
      <c r="J11" s="749"/>
      <c r="K11" s="751"/>
    </row>
    <row r="12" spans="1:11" s="416" customFormat="1" ht="10.5" customHeight="1" thickBot="1" thickTop="1">
      <c r="A12" s="411">
        <v>1</v>
      </c>
      <c r="B12" s="412">
        <v>2</v>
      </c>
      <c r="C12" s="413">
        <v>3</v>
      </c>
      <c r="D12" s="414">
        <v>4</v>
      </c>
      <c r="E12" s="415">
        <v>5</v>
      </c>
      <c r="F12" s="415">
        <v>6</v>
      </c>
      <c r="G12" s="411">
        <v>5</v>
      </c>
      <c r="H12" s="412">
        <v>8</v>
      </c>
      <c r="I12" s="412">
        <v>9</v>
      </c>
      <c r="J12" s="414">
        <v>6</v>
      </c>
      <c r="K12" s="415">
        <v>7</v>
      </c>
    </row>
    <row r="13" spans="1:11" s="424" customFormat="1" ht="16.5" customHeight="1" thickBot="1" thickTop="1">
      <c r="A13" s="417" t="s">
        <v>372</v>
      </c>
      <c r="B13" s="418" t="s">
        <v>373</v>
      </c>
      <c r="C13" s="419" t="s">
        <v>374</v>
      </c>
      <c r="D13" s="420">
        <f aca="true" t="shared" si="0" ref="D13:F14">D14</f>
        <v>4000</v>
      </c>
      <c r="E13" s="421">
        <f t="shared" si="0"/>
        <v>4000</v>
      </c>
      <c r="F13" s="421">
        <f t="shared" si="0"/>
        <v>0</v>
      </c>
      <c r="G13" s="422">
        <f>F13+E13</f>
        <v>4000</v>
      </c>
      <c r="H13" s="423"/>
      <c r="I13" s="423"/>
      <c r="J13" s="420"/>
      <c r="K13" s="421">
        <f>K14</f>
        <v>0</v>
      </c>
    </row>
    <row r="14" spans="1:11" s="432" customFormat="1" ht="12.75" thickTop="1">
      <c r="A14" s="425" t="s">
        <v>375</v>
      </c>
      <c r="B14" s="426" t="s">
        <v>376</v>
      </c>
      <c r="C14" s="427"/>
      <c r="D14" s="428">
        <f t="shared" si="0"/>
        <v>4000</v>
      </c>
      <c r="E14" s="429">
        <f t="shared" si="0"/>
        <v>4000</v>
      </c>
      <c r="F14" s="429">
        <f t="shared" si="0"/>
        <v>0</v>
      </c>
      <c r="G14" s="430">
        <f>G15</f>
        <v>4000</v>
      </c>
      <c r="H14" s="431"/>
      <c r="I14" s="431"/>
      <c r="J14" s="428"/>
      <c r="K14" s="429"/>
    </row>
    <row r="15" spans="1:11" s="440" customFormat="1" ht="48.75" thickBot="1">
      <c r="A15" s="433" t="s">
        <v>377</v>
      </c>
      <c r="B15" s="434" t="s">
        <v>378</v>
      </c>
      <c r="C15" s="435"/>
      <c r="D15" s="436">
        <f>G15+J15</f>
        <v>4000</v>
      </c>
      <c r="E15" s="437">
        <v>4000</v>
      </c>
      <c r="F15" s="437"/>
      <c r="G15" s="438">
        <f>E15+F15</f>
        <v>4000</v>
      </c>
      <c r="H15" s="439"/>
      <c r="I15" s="439"/>
      <c r="J15" s="436"/>
      <c r="K15" s="437"/>
    </row>
    <row r="16" spans="1:11" s="424" customFormat="1" ht="14.25" thickBot="1" thickTop="1">
      <c r="A16" s="417">
        <v>500</v>
      </c>
      <c r="B16" s="441" t="s">
        <v>379</v>
      </c>
      <c r="C16" s="442" t="s">
        <v>380</v>
      </c>
      <c r="D16" s="420">
        <f>D17</f>
        <v>264000</v>
      </c>
      <c r="E16" s="421">
        <f>E17</f>
        <v>264000</v>
      </c>
      <c r="F16" s="421">
        <f>F17</f>
        <v>0</v>
      </c>
      <c r="G16" s="422">
        <f>F16+E16</f>
        <v>264000</v>
      </c>
      <c r="H16" s="423"/>
      <c r="I16" s="423"/>
      <c r="J16" s="420"/>
      <c r="K16" s="421"/>
    </row>
    <row r="17" spans="1:11" s="432" customFormat="1" ht="12.75" thickTop="1">
      <c r="A17" s="443">
        <v>50095</v>
      </c>
      <c r="B17" s="444" t="s">
        <v>381</v>
      </c>
      <c r="C17" s="445"/>
      <c r="D17" s="428">
        <f aca="true" t="shared" si="1" ref="D17:D22">G17+J17</f>
        <v>264000</v>
      </c>
      <c r="E17" s="446">
        <f>SUM(E18:E22)</f>
        <v>264000</v>
      </c>
      <c r="F17" s="446">
        <f>SUM(F18:F22)</f>
        <v>0</v>
      </c>
      <c r="G17" s="447">
        <f aca="true" t="shared" si="2" ref="G17:G22">E17+F17</f>
        <v>264000</v>
      </c>
      <c r="H17" s="448"/>
      <c r="I17" s="448"/>
      <c r="J17" s="449"/>
      <c r="K17" s="446"/>
    </row>
    <row r="18" spans="1:11" s="440" customFormat="1" ht="15.75" customHeight="1">
      <c r="A18" s="450">
        <v>4210</v>
      </c>
      <c r="B18" s="451" t="s">
        <v>111</v>
      </c>
      <c r="C18" s="452"/>
      <c r="D18" s="453">
        <f t="shared" si="1"/>
        <v>3000</v>
      </c>
      <c r="E18" s="454">
        <v>3000</v>
      </c>
      <c r="F18" s="454"/>
      <c r="G18" s="455">
        <f t="shared" si="2"/>
        <v>3000</v>
      </c>
      <c r="H18" s="456"/>
      <c r="I18" s="457"/>
      <c r="J18" s="458"/>
      <c r="K18" s="454"/>
    </row>
    <row r="19" spans="1:11" s="440" customFormat="1" ht="12">
      <c r="A19" s="450">
        <v>4260</v>
      </c>
      <c r="B19" s="451" t="s">
        <v>382</v>
      </c>
      <c r="C19" s="452"/>
      <c r="D19" s="453">
        <f t="shared" si="1"/>
        <v>1000</v>
      </c>
      <c r="E19" s="437">
        <v>1000</v>
      </c>
      <c r="F19" s="437"/>
      <c r="G19" s="455">
        <f t="shared" si="2"/>
        <v>1000</v>
      </c>
      <c r="H19" s="456"/>
      <c r="I19" s="457"/>
      <c r="J19" s="458"/>
      <c r="K19" s="437"/>
    </row>
    <row r="20" spans="1:11" s="440" customFormat="1" ht="24">
      <c r="A20" s="433">
        <v>4270</v>
      </c>
      <c r="B20" s="459" t="s">
        <v>112</v>
      </c>
      <c r="C20" s="452"/>
      <c r="D20" s="453">
        <f t="shared" si="1"/>
        <v>20000</v>
      </c>
      <c r="E20" s="437">
        <v>20000</v>
      </c>
      <c r="F20" s="437"/>
      <c r="G20" s="455">
        <f t="shared" si="2"/>
        <v>20000</v>
      </c>
      <c r="H20" s="456"/>
      <c r="I20" s="457"/>
      <c r="J20" s="458"/>
      <c r="K20" s="437"/>
    </row>
    <row r="21" spans="1:11" s="440" customFormat="1" ht="24">
      <c r="A21" s="433">
        <v>4300</v>
      </c>
      <c r="B21" s="460" t="s">
        <v>113</v>
      </c>
      <c r="C21" s="461"/>
      <c r="D21" s="453">
        <f t="shared" si="1"/>
        <v>140000</v>
      </c>
      <c r="E21" s="437">
        <v>140000</v>
      </c>
      <c r="F21" s="437"/>
      <c r="G21" s="455">
        <f t="shared" si="2"/>
        <v>140000</v>
      </c>
      <c r="H21" s="456"/>
      <c r="I21" s="457"/>
      <c r="J21" s="458"/>
      <c r="K21" s="437"/>
    </row>
    <row r="22" spans="1:11" s="440" customFormat="1" ht="24.75" thickBot="1">
      <c r="A22" s="433">
        <v>6050</v>
      </c>
      <c r="B22" s="462" t="s">
        <v>160</v>
      </c>
      <c r="C22" s="452"/>
      <c r="D22" s="453">
        <f t="shared" si="1"/>
        <v>100000</v>
      </c>
      <c r="E22" s="437">
        <v>100000</v>
      </c>
      <c r="F22" s="437"/>
      <c r="G22" s="455">
        <f t="shared" si="2"/>
        <v>100000</v>
      </c>
      <c r="H22" s="456"/>
      <c r="I22" s="457"/>
      <c r="J22" s="458"/>
      <c r="K22" s="437"/>
    </row>
    <row r="23" spans="1:11" s="424" customFormat="1" ht="27" thickBot="1" thickTop="1">
      <c r="A23" s="417">
        <v>600</v>
      </c>
      <c r="B23" s="441" t="s">
        <v>239</v>
      </c>
      <c r="C23" s="442"/>
      <c r="D23" s="420">
        <f>D24+D27+D32+D29+D39</f>
        <v>30782097</v>
      </c>
      <c r="E23" s="421">
        <f>E24+E27+E32+E39</f>
        <v>29782097</v>
      </c>
      <c r="F23" s="421">
        <f>F24+F27+F29+F32+F39</f>
        <v>0</v>
      </c>
      <c r="G23" s="422">
        <f>F23+E23</f>
        <v>29782097</v>
      </c>
      <c r="H23" s="423">
        <f>H24+H27+H29+H32+H39</f>
        <v>1000000</v>
      </c>
      <c r="I23" s="423">
        <f>I24+I27+I29+I32+I39</f>
        <v>0</v>
      </c>
      <c r="J23" s="420">
        <f>I23+H23</f>
        <v>1000000</v>
      </c>
      <c r="K23" s="421">
        <f>K32</f>
        <v>0</v>
      </c>
    </row>
    <row r="24" spans="1:11" s="424" customFormat="1" ht="24.75" thickTop="1">
      <c r="A24" s="463">
        <v>60002</v>
      </c>
      <c r="B24" s="464" t="s">
        <v>383</v>
      </c>
      <c r="C24" s="465" t="s">
        <v>384</v>
      </c>
      <c r="D24" s="466">
        <f>G24+J24</f>
        <v>290000</v>
      </c>
      <c r="E24" s="467">
        <f>SUM(E25:E26)</f>
        <v>290000</v>
      </c>
      <c r="F24" s="467">
        <f>SUM(F25:F26)</f>
        <v>0</v>
      </c>
      <c r="G24" s="468">
        <f>SUM(G25:G26)</f>
        <v>290000</v>
      </c>
      <c r="H24" s="469"/>
      <c r="I24" s="469"/>
      <c r="J24" s="466"/>
      <c r="K24" s="467"/>
    </row>
    <row r="25" spans="1:11" ht="45.75" customHeight="1">
      <c r="A25" s="450">
        <v>2710</v>
      </c>
      <c r="B25" s="462" t="s">
        <v>385</v>
      </c>
      <c r="C25" s="470"/>
      <c r="D25" s="453">
        <f>G25+J25</f>
        <v>200000</v>
      </c>
      <c r="E25" s="471">
        <v>200000</v>
      </c>
      <c r="F25" s="471"/>
      <c r="G25" s="455">
        <f>SUM(E25:F25)</f>
        <v>200000</v>
      </c>
      <c r="H25" s="472"/>
      <c r="I25" s="472"/>
      <c r="J25" s="473"/>
      <c r="K25" s="474"/>
    </row>
    <row r="26" spans="1:11" ht="24">
      <c r="A26" s="450">
        <v>4300</v>
      </c>
      <c r="B26" s="462" t="s">
        <v>113</v>
      </c>
      <c r="C26" s="470"/>
      <c r="D26" s="453">
        <f>G26+J26</f>
        <v>90000</v>
      </c>
      <c r="E26" s="471">
        <v>90000</v>
      </c>
      <c r="F26" s="471"/>
      <c r="G26" s="455">
        <f>SUM(E26:F26)</f>
        <v>90000</v>
      </c>
      <c r="H26" s="472"/>
      <c r="I26" s="472"/>
      <c r="J26" s="473"/>
      <c r="K26" s="474"/>
    </row>
    <row r="27" spans="1:11" s="432" customFormat="1" ht="24">
      <c r="A27" s="443">
        <v>60004</v>
      </c>
      <c r="B27" s="475" t="s">
        <v>386</v>
      </c>
      <c r="C27" s="445" t="s">
        <v>380</v>
      </c>
      <c r="D27" s="449">
        <f>SUM(D28:D28)</f>
        <v>6500000</v>
      </c>
      <c r="E27" s="446">
        <f>SUM(E28:E28)</f>
        <v>6500000</v>
      </c>
      <c r="F27" s="446">
        <f>SUM(F28:F28)</f>
        <v>0</v>
      </c>
      <c r="G27" s="447">
        <f>SUM(G28:G28)</f>
        <v>6500000</v>
      </c>
      <c r="H27" s="448"/>
      <c r="I27" s="448"/>
      <c r="J27" s="449">
        <f>I27+H27</f>
        <v>0</v>
      </c>
      <c r="K27" s="446"/>
    </row>
    <row r="28" spans="1:11" s="440" customFormat="1" ht="24">
      <c r="A28" s="450">
        <v>4300</v>
      </c>
      <c r="B28" s="462" t="s">
        <v>113</v>
      </c>
      <c r="C28" s="461"/>
      <c r="D28" s="453">
        <f>G28+J28</f>
        <v>6500000</v>
      </c>
      <c r="E28" s="454">
        <v>6500000</v>
      </c>
      <c r="F28" s="454"/>
      <c r="G28" s="455">
        <f>E28+F28</f>
        <v>6500000</v>
      </c>
      <c r="H28" s="456"/>
      <c r="I28" s="456"/>
      <c r="J28" s="453"/>
      <c r="K28" s="454"/>
    </row>
    <row r="29" spans="1:11" s="479" customFormat="1" ht="36">
      <c r="A29" s="425">
        <v>60015</v>
      </c>
      <c r="B29" s="476" t="s">
        <v>387</v>
      </c>
      <c r="C29" s="445" t="s">
        <v>384</v>
      </c>
      <c r="D29" s="428">
        <f>G29+J29</f>
        <v>1000000</v>
      </c>
      <c r="E29" s="477"/>
      <c r="F29" s="477"/>
      <c r="G29" s="478"/>
      <c r="H29" s="448">
        <f>H30</f>
        <v>1000000</v>
      </c>
      <c r="I29" s="448">
        <f>I30</f>
        <v>0</v>
      </c>
      <c r="J29" s="449">
        <f>I29+H29</f>
        <v>1000000</v>
      </c>
      <c r="K29" s="477"/>
    </row>
    <row r="30" spans="1:11" s="479" customFormat="1" ht="24">
      <c r="A30" s="450">
        <v>6050</v>
      </c>
      <c r="B30" s="462" t="s">
        <v>160</v>
      </c>
      <c r="C30" s="480"/>
      <c r="D30" s="453">
        <f>G30+J30</f>
        <v>1000000</v>
      </c>
      <c r="E30" s="481"/>
      <c r="F30" s="481"/>
      <c r="G30" s="482"/>
      <c r="H30" s="457">
        <f>H31</f>
        <v>1000000</v>
      </c>
      <c r="I30" s="457">
        <f>I31</f>
        <v>0</v>
      </c>
      <c r="J30" s="458">
        <f>I30+H30</f>
        <v>1000000</v>
      </c>
      <c r="K30" s="481"/>
    </row>
    <row r="31" spans="1:11" s="479" customFormat="1" ht="24.75" customHeight="1">
      <c r="A31" s="483"/>
      <c r="B31" s="484" t="s">
        <v>388</v>
      </c>
      <c r="C31" s="480"/>
      <c r="D31" s="485">
        <f>G31+J31</f>
        <v>1000000</v>
      </c>
      <c r="E31" s="481"/>
      <c r="F31" s="481"/>
      <c r="G31" s="482"/>
      <c r="H31" s="486">
        <v>1000000</v>
      </c>
      <c r="I31" s="486"/>
      <c r="J31" s="487">
        <f>I31+H31</f>
        <v>1000000</v>
      </c>
      <c r="K31" s="481"/>
    </row>
    <row r="32" spans="1:11" s="432" customFormat="1" ht="24">
      <c r="A32" s="425">
        <v>60016</v>
      </c>
      <c r="B32" s="488" t="s">
        <v>389</v>
      </c>
      <c r="C32" s="452" t="s">
        <v>268</v>
      </c>
      <c r="D32" s="428">
        <f>+D33</f>
        <v>4450000</v>
      </c>
      <c r="E32" s="429">
        <f>SUM(E33:E33)</f>
        <v>4450000</v>
      </c>
      <c r="F32" s="429">
        <f>F33</f>
        <v>0</v>
      </c>
      <c r="G32" s="430">
        <f>SUM(G33:G33)</f>
        <v>4450000</v>
      </c>
      <c r="H32" s="431"/>
      <c r="I32" s="448"/>
      <c r="J32" s="449"/>
      <c r="K32" s="429">
        <v>0</v>
      </c>
    </row>
    <row r="33" spans="1:11" s="440" customFormat="1" ht="27.75" customHeight="1">
      <c r="A33" s="450">
        <v>6050</v>
      </c>
      <c r="B33" s="462" t="s">
        <v>160</v>
      </c>
      <c r="C33" s="452"/>
      <c r="D33" s="453">
        <f>G33+J33</f>
        <v>4450000</v>
      </c>
      <c r="E33" s="454">
        <f>SUM(E34:E38)</f>
        <v>4450000</v>
      </c>
      <c r="F33" s="454">
        <f>SUM(F34:F38)</f>
        <v>0</v>
      </c>
      <c r="G33" s="455">
        <f>SUM(G34:G38)</f>
        <v>4450000</v>
      </c>
      <c r="H33" s="456"/>
      <c r="I33" s="456"/>
      <c r="J33" s="453"/>
      <c r="K33" s="454"/>
    </row>
    <row r="34" spans="1:11" s="496" customFormat="1" ht="26.25" customHeight="1">
      <c r="A34" s="489"/>
      <c r="B34" s="490" t="s">
        <v>390</v>
      </c>
      <c r="C34" s="491"/>
      <c r="D34" s="492">
        <f>G34++J34</f>
        <v>30000</v>
      </c>
      <c r="E34" s="493">
        <v>30000</v>
      </c>
      <c r="F34" s="493"/>
      <c r="G34" s="494">
        <f>SUM(E34:F34)</f>
        <v>30000</v>
      </c>
      <c r="H34" s="495"/>
      <c r="I34" s="495"/>
      <c r="J34" s="492"/>
      <c r="K34" s="493"/>
    </row>
    <row r="35" spans="1:11" s="496" customFormat="1" ht="39" customHeight="1">
      <c r="A35" s="489"/>
      <c r="B35" s="490" t="s">
        <v>391</v>
      </c>
      <c r="C35" s="491"/>
      <c r="D35" s="492">
        <f>G35+J35</f>
        <v>100000</v>
      </c>
      <c r="E35" s="493">
        <v>100000</v>
      </c>
      <c r="F35" s="493"/>
      <c r="G35" s="494">
        <f>SUM(E35:F35)</f>
        <v>100000</v>
      </c>
      <c r="H35" s="495"/>
      <c r="I35" s="495"/>
      <c r="J35" s="492"/>
      <c r="K35" s="493"/>
    </row>
    <row r="36" spans="1:11" s="496" customFormat="1" ht="47.25" customHeight="1">
      <c r="A36" s="489"/>
      <c r="B36" s="490" t="s">
        <v>392</v>
      </c>
      <c r="C36" s="491"/>
      <c r="D36" s="492">
        <f>G36+J36</f>
        <v>1820000</v>
      </c>
      <c r="E36" s="493">
        <v>1820000</v>
      </c>
      <c r="F36" s="493"/>
      <c r="G36" s="494">
        <f>SUM(E36:F36)</f>
        <v>1820000</v>
      </c>
      <c r="H36" s="495"/>
      <c r="I36" s="495"/>
      <c r="J36" s="492"/>
      <c r="K36" s="493"/>
    </row>
    <row r="37" spans="1:11" s="496" customFormat="1" ht="28.5" customHeight="1">
      <c r="A37" s="489"/>
      <c r="B37" s="490" t="s">
        <v>393</v>
      </c>
      <c r="C37" s="491"/>
      <c r="D37" s="492">
        <f>G37+J37</f>
        <v>100000</v>
      </c>
      <c r="E37" s="493">
        <v>100000</v>
      </c>
      <c r="F37" s="493"/>
      <c r="G37" s="494">
        <f>SUM(E37:F37)</f>
        <v>100000</v>
      </c>
      <c r="H37" s="495"/>
      <c r="I37" s="495"/>
      <c r="J37" s="492"/>
      <c r="K37" s="493"/>
    </row>
    <row r="38" spans="1:11" s="496" customFormat="1" ht="24.75" customHeight="1">
      <c r="A38" s="489"/>
      <c r="B38" s="490" t="s">
        <v>394</v>
      </c>
      <c r="C38" s="491"/>
      <c r="D38" s="492">
        <f>G38+J38</f>
        <v>2400000</v>
      </c>
      <c r="E38" s="493">
        <v>2400000</v>
      </c>
      <c r="F38" s="493"/>
      <c r="G38" s="494">
        <f>SUM(E38:F38)</f>
        <v>2400000</v>
      </c>
      <c r="H38" s="495"/>
      <c r="I38" s="495"/>
      <c r="J38" s="492"/>
      <c r="K38" s="493"/>
    </row>
    <row r="39" spans="1:11" s="432" customFormat="1" ht="22.5" customHeight="1">
      <c r="A39" s="425">
        <v>60053</v>
      </c>
      <c r="B39" s="497" t="s">
        <v>240</v>
      </c>
      <c r="C39" s="498"/>
      <c r="D39" s="428">
        <f aca="true" t="shared" si="3" ref="D39:D46">G39+J39</f>
        <v>18542097</v>
      </c>
      <c r="E39" s="429">
        <f>E40+E43</f>
        <v>18542097</v>
      </c>
      <c r="F39" s="429">
        <f>F40+F43</f>
        <v>0</v>
      </c>
      <c r="G39" s="430">
        <f aca="true" t="shared" si="4" ref="G39:G46">E39+F39</f>
        <v>18542097</v>
      </c>
      <c r="H39" s="431"/>
      <c r="I39" s="431"/>
      <c r="J39" s="428"/>
      <c r="K39" s="429"/>
    </row>
    <row r="40" spans="1:11" s="440" customFormat="1" ht="24.75" customHeight="1">
      <c r="A40" s="450">
        <v>6050</v>
      </c>
      <c r="B40" s="462" t="s">
        <v>160</v>
      </c>
      <c r="C40" s="498"/>
      <c r="D40" s="453">
        <f>G40</f>
        <v>9058473</v>
      </c>
      <c r="E40" s="454">
        <f>E41+E42</f>
        <v>9058473</v>
      </c>
      <c r="F40" s="454">
        <f>F41+F42</f>
        <v>0</v>
      </c>
      <c r="G40" s="455">
        <f>E40+F40</f>
        <v>9058473</v>
      </c>
      <c r="H40" s="456"/>
      <c r="I40" s="456"/>
      <c r="J40" s="453"/>
      <c r="K40" s="454"/>
    </row>
    <row r="41" spans="1:11" s="479" customFormat="1" ht="63.75" customHeight="1">
      <c r="A41" s="499"/>
      <c r="B41" s="500" t="s">
        <v>395</v>
      </c>
      <c r="C41" s="501" t="s">
        <v>396</v>
      </c>
      <c r="D41" s="502">
        <f t="shared" si="3"/>
        <v>500000</v>
      </c>
      <c r="E41" s="503">
        <v>500000</v>
      </c>
      <c r="F41" s="503"/>
      <c r="G41" s="504">
        <f t="shared" si="4"/>
        <v>500000</v>
      </c>
      <c r="H41" s="505"/>
      <c r="I41" s="505"/>
      <c r="J41" s="502"/>
      <c r="K41" s="503"/>
    </row>
    <row r="42" spans="1:11" s="440" customFormat="1" ht="36.75" customHeight="1">
      <c r="A42" s="506"/>
      <c r="B42" s="507" t="s">
        <v>397</v>
      </c>
      <c r="C42" s="480" t="s">
        <v>131</v>
      </c>
      <c r="D42" s="487">
        <f t="shared" si="3"/>
        <v>8558473</v>
      </c>
      <c r="E42" s="481">
        <v>8558473</v>
      </c>
      <c r="F42" s="481"/>
      <c r="G42" s="482">
        <f t="shared" si="4"/>
        <v>8558473</v>
      </c>
      <c r="H42" s="486"/>
      <c r="I42" s="486"/>
      <c r="J42" s="487"/>
      <c r="K42" s="481"/>
    </row>
    <row r="43" spans="1:11" s="440" customFormat="1" ht="65.25" customHeight="1">
      <c r="A43" s="443"/>
      <c r="B43" s="508" t="s">
        <v>398</v>
      </c>
      <c r="C43" s="480" t="s">
        <v>131</v>
      </c>
      <c r="D43" s="509">
        <f t="shared" si="3"/>
        <v>9483624</v>
      </c>
      <c r="E43" s="477">
        <f>SUM(E44:E46)</f>
        <v>9483624</v>
      </c>
      <c r="F43" s="477">
        <f>SUM(F44:F46)</f>
        <v>0</v>
      </c>
      <c r="G43" s="478">
        <f t="shared" si="4"/>
        <v>9483624</v>
      </c>
      <c r="H43" s="486"/>
      <c r="I43" s="486"/>
      <c r="J43" s="487"/>
      <c r="K43" s="481"/>
    </row>
    <row r="44" spans="1:11" s="440" customFormat="1" ht="27.75" customHeight="1">
      <c r="A44" s="506">
        <v>6050</v>
      </c>
      <c r="B44" s="462" t="s">
        <v>399</v>
      </c>
      <c r="C44" s="480"/>
      <c r="D44" s="458">
        <f t="shared" si="3"/>
        <v>2059420</v>
      </c>
      <c r="E44" s="471">
        <v>2059420</v>
      </c>
      <c r="F44" s="471"/>
      <c r="G44" s="510">
        <f t="shared" si="4"/>
        <v>2059420</v>
      </c>
      <c r="H44" s="486"/>
      <c r="I44" s="486"/>
      <c r="J44" s="487"/>
      <c r="K44" s="481"/>
    </row>
    <row r="45" spans="1:11" s="440" customFormat="1" ht="24.75" customHeight="1">
      <c r="A45" s="506">
        <v>6057</v>
      </c>
      <c r="B45" s="462" t="s">
        <v>399</v>
      </c>
      <c r="C45" s="480"/>
      <c r="D45" s="458">
        <f t="shared" si="3"/>
        <v>5567012</v>
      </c>
      <c r="E45" s="471">
        <v>5567012</v>
      </c>
      <c r="F45" s="471"/>
      <c r="G45" s="510">
        <f t="shared" si="4"/>
        <v>5567012</v>
      </c>
      <c r="H45" s="486"/>
      <c r="I45" s="486"/>
      <c r="J45" s="487"/>
      <c r="K45" s="481"/>
    </row>
    <row r="46" spans="1:11" s="440" customFormat="1" ht="27.75" customHeight="1" thickBot="1">
      <c r="A46" s="433">
        <v>6059</v>
      </c>
      <c r="B46" s="460" t="s">
        <v>399</v>
      </c>
      <c r="C46" s="511"/>
      <c r="D46" s="436">
        <f t="shared" si="3"/>
        <v>1857192</v>
      </c>
      <c r="E46" s="437">
        <v>1857192</v>
      </c>
      <c r="F46" s="437"/>
      <c r="G46" s="438">
        <f t="shared" si="4"/>
        <v>1857192</v>
      </c>
      <c r="H46" s="505"/>
      <c r="I46" s="505"/>
      <c r="J46" s="502"/>
      <c r="K46" s="503"/>
    </row>
    <row r="47" spans="1:11" s="424" customFormat="1" ht="24" customHeight="1" thickBot="1" thickTop="1">
      <c r="A47" s="417">
        <v>630</v>
      </c>
      <c r="B47" s="441" t="s">
        <v>400</v>
      </c>
      <c r="C47" s="442"/>
      <c r="D47" s="420">
        <f>D48</f>
        <v>115000</v>
      </c>
      <c r="E47" s="421">
        <f>E48</f>
        <v>115000</v>
      </c>
      <c r="F47" s="421">
        <f>F48</f>
        <v>0</v>
      </c>
      <c r="G47" s="422">
        <f>F47+E47</f>
        <v>115000</v>
      </c>
      <c r="H47" s="423"/>
      <c r="I47" s="423"/>
      <c r="J47" s="420"/>
      <c r="K47" s="421"/>
    </row>
    <row r="48" spans="1:11" s="432" customFormat="1" ht="24" customHeight="1" thickTop="1">
      <c r="A48" s="443">
        <v>63003</v>
      </c>
      <c r="B48" s="475" t="s">
        <v>401</v>
      </c>
      <c r="C48" s="445"/>
      <c r="D48" s="449">
        <f>SUM(D49:D52)+D53</f>
        <v>115000</v>
      </c>
      <c r="E48" s="446">
        <f>SUM(E49:E52)+E53</f>
        <v>115000</v>
      </c>
      <c r="F48" s="446">
        <f>SUM(F49:F53)</f>
        <v>0</v>
      </c>
      <c r="G48" s="430">
        <f aca="true" t="shared" si="5" ref="G48:G53">E48+F48</f>
        <v>115000</v>
      </c>
      <c r="H48" s="448"/>
      <c r="I48" s="448"/>
      <c r="J48" s="449"/>
      <c r="K48" s="446"/>
    </row>
    <row r="49" spans="1:11" s="440" customFormat="1" ht="47.25" customHeight="1">
      <c r="A49" s="450">
        <v>2820</v>
      </c>
      <c r="B49" s="462" t="s">
        <v>402</v>
      </c>
      <c r="C49" s="452" t="s">
        <v>403</v>
      </c>
      <c r="D49" s="453">
        <f>G49+J49</f>
        <v>10000</v>
      </c>
      <c r="E49" s="454">
        <v>10000</v>
      </c>
      <c r="F49" s="454"/>
      <c r="G49" s="455">
        <f t="shared" si="5"/>
        <v>10000</v>
      </c>
      <c r="H49" s="456"/>
      <c r="I49" s="456"/>
      <c r="J49" s="453"/>
      <c r="K49" s="454"/>
    </row>
    <row r="50" spans="1:11" s="440" customFormat="1" ht="15" customHeight="1">
      <c r="A50" s="433">
        <v>4210</v>
      </c>
      <c r="B50" s="451" t="s">
        <v>404</v>
      </c>
      <c r="C50" s="512" t="s">
        <v>384</v>
      </c>
      <c r="D50" s="453">
        <f>G50+J50</f>
        <v>5000</v>
      </c>
      <c r="E50" s="437">
        <v>5000</v>
      </c>
      <c r="F50" s="437"/>
      <c r="G50" s="455">
        <f t="shared" si="5"/>
        <v>5000</v>
      </c>
      <c r="H50" s="439"/>
      <c r="I50" s="456"/>
      <c r="J50" s="436"/>
      <c r="K50" s="437"/>
    </row>
    <row r="51" spans="1:11" s="440" customFormat="1" ht="18" customHeight="1">
      <c r="A51" s="450">
        <v>4210</v>
      </c>
      <c r="B51" s="451" t="s">
        <v>404</v>
      </c>
      <c r="C51" s="452" t="s">
        <v>405</v>
      </c>
      <c r="D51" s="453">
        <f>G51+J51</f>
        <v>10000</v>
      </c>
      <c r="E51" s="454">
        <v>10000</v>
      </c>
      <c r="F51" s="454"/>
      <c r="G51" s="455">
        <f t="shared" si="5"/>
        <v>10000</v>
      </c>
      <c r="H51" s="456"/>
      <c r="I51" s="456"/>
      <c r="J51" s="453"/>
      <c r="K51" s="454"/>
    </row>
    <row r="52" spans="1:11" s="440" customFormat="1" ht="24">
      <c r="A52" s="506">
        <v>4300</v>
      </c>
      <c r="B52" s="513" t="s">
        <v>406</v>
      </c>
      <c r="C52" s="445" t="s">
        <v>384</v>
      </c>
      <c r="D52" s="453">
        <f>G52+J52</f>
        <v>40000</v>
      </c>
      <c r="E52" s="471">
        <v>40000</v>
      </c>
      <c r="F52" s="471"/>
      <c r="G52" s="455">
        <f t="shared" si="5"/>
        <v>40000</v>
      </c>
      <c r="H52" s="457"/>
      <c r="I52" s="457"/>
      <c r="J52" s="458"/>
      <c r="K52" s="471"/>
    </row>
    <row r="53" spans="1:11" s="440" customFormat="1" ht="24.75" thickBot="1">
      <c r="A53" s="514">
        <v>4300</v>
      </c>
      <c r="B53" s="515" t="s">
        <v>406</v>
      </c>
      <c r="C53" s="516" t="s">
        <v>405</v>
      </c>
      <c r="D53" s="436">
        <f>G53+J53</f>
        <v>50000</v>
      </c>
      <c r="E53" s="437">
        <v>50000</v>
      </c>
      <c r="F53" s="517"/>
      <c r="G53" s="438">
        <f t="shared" si="5"/>
        <v>50000</v>
      </c>
      <c r="H53" s="518"/>
      <c r="I53" s="518"/>
      <c r="J53" s="519"/>
      <c r="K53" s="517"/>
    </row>
    <row r="54" spans="1:11" s="424" customFormat="1" ht="27" thickBot="1" thickTop="1">
      <c r="A54" s="417">
        <v>700</v>
      </c>
      <c r="B54" s="441" t="s">
        <v>407</v>
      </c>
      <c r="C54" s="442"/>
      <c r="D54" s="420">
        <f>D55+D59+D73+D71</f>
        <v>16418200</v>
      </c>
      <c r="E54" s="421">
        <f>E55+E59+E73+E71</f>
        <v>16392200</v>
      </c>
      <c r="F54" s="421">
        <f>F55+F59+F73+F71</f>
        <v>0</v>
      </c>
      <c r="G54" s="422">
        <f>F54+E54</f>
        <v>16392200</v>
      </c>
      <c r="H54" s="423">
        <f>H55+H59+H71+H73</f>
        <v>26000</v>
      </c>
      <c r="I54" s="423">
        <f>I55+I59+I71+I73</f>
        <v>0</v>
      </c>
      <c r="J54" s="420">
        <f>I54+H54</f>
        <v>26000</v>
      </c>
      <c r="K54" s="421">
        <f>K55+K59+K71+K73</f>
        <v>26000</v>
      </c>
    </row>
    <row r="55" spans="1:11" s="432" customFormat="1" ht="24.75" thickTop="1">
      <c r="A55" s="443">
        <v>70001</v>
      </c>
      <c r="B55" s="475" t="s">
        <v>408</v>
      </c>
      <c r="C55" s="445" t="s">
        <v>380</v>
      </c>
      <c r="D55" s="428">
        <f>SUM(D56:D57)</f>
        <v>4500000</v>
      </c>
      <c r="E55" s="429">
        <f>SUM(E56:E57)</f>
        <v>4500000</v>
      </c>
      <c r="F55" s="429">
        <f>SUM(F56:F57)</f>
        <v>0</v>
      </c>
      <c r="G55" s="430">
        <f>SUM(G56:G57)</f>
        <v>4500000</v>
      </c>
      <c r="H55" s="431"/>
      <c r="I55" s="431"/>
      <c r="J55" s="428"/>
      <c r="K55" s="429"/>
    </row>
    <row r="56" spans="1:11" s="432" customFormat="1" ht="27.75" customHeight="1">
      <c r="A56" s="450">
        <v>2650</v>
      </c>
      <c r="B56" s="462" t="s">
        <v>409</v>
      </c>
      <c r="C56" s="452"/>
      <c r="D56" s="453">
        <f>G56+J56</f>
        <v>4000000</v>
      </c>
      <c r="E56" s="454">
        <v>4000000</v>
      </c>
      <c r="F56" s="454"/>
      <c r="G56" s="455">
        <f>SUM(E56:F56)</f>
        <v>4000000</v>
      </c>
      <c r="H56" s="456"/>
      <c r="I56" s="456"/>
      <c r="J56" s="453"/>
      <c r="K56" s="429"/>
    </row>
    <row r="57" spans="1:11" s="440" customFormat="1" ht="62.25" customHeight="1">
      <c r="A57" s="450">
        <v>6210</v>
      </c>
      <c r="B57" s="462" t="s">
        <v>410</v>
      </c>
      <c r="C57" s="452"/>
      <c r="D57" s="453">
        <f>G57+J57</f>
        <v>500000</v>
      </c>
      <c r="E57" s="454">
        <f>SUM(E58:E58)</f>
        <v>500000</v>
      </c>
      <c r="F57" s="454">
        <f>F58</f>
        <v>0</v>
      </c>
      <c r="G57" s="455">
        <f>SUM(E57:F57)</f>
        <v>500000</v>
      </c>
      <c r="H57" s="456"/>
      <c r="I57" s="456"/>
      <c r="J57" s="453"/>
      <c r="K57" s="454"/>
    </row>
    <row r="58" spans="1:11" s="479" customFormat="1" ht="24">
      <c r="A58" s="520"/>
      <c r="B58" s="507" t="s">
        <v>411</v>
      </c>
      <c r="C58" s="480"/>
      <c r="D58" s="487">
        <f>G58+J58</f>
        <v>500000</v>
      </c>
      <c r="E58" s="481">
        <v>500000</v>
      </c>
      <c r="F58" s="481"/>
      <c r="G58" s="482">
        <f>SUM(E58:F58)</f>
        <v>500000</v>
      </c>
      <c r="H58" s="486"/>
      <c r="I58" s="486"/>
      <c r="J58" s="487"/>
      <c r="K58" s="481"/>
    </row>
    <row r="59" spans="1:11" s="432" customFormat="1" ht="24">
      <c r="A59" s="425">
        <v>70005</v>
      </c>
      <c r="B59" s="476" t="s">
        <v>412</v>
      </c>
      <c r="C59" s="452" t="s">
        <v>413</v>
      </c>
      <c r="D59" s="428">
        <f aca="true" t="shared" si="6" ref="D59:K59">SUM(D60:D70)</f>
        <v>2900000</v>
      </c>
      <c r="E59" s="429">
        <f>SUM(E60:E70)</f>
        <v>2874000</v>
      </c>
      <c r="F59" s="429">
        <f t="shared" si="6"/>
        <v>0</v>
      </c>
      <c r="G59" s="430">
        <f t="shared" si="6"/>
        <v>2874000</v>
      </c>
      <c r="H59" s="431">
        <f t="shared" si="6"/>
        <v>26000</v>
      </c>
      <c r="I59" s="431">
        <f t="shared" si="6"/>
        <v>0</v>
      </c>
      <c r="J59" s="428">
        <f t="shared" si="6"/>
        <v>26000</v>
      </c>
      <c r="K59" s="429">
        <f t="shared" si="6"/>
        <v>26000</v>
      </c>
    </row>
    <row r="60" spans="1:11" s="440" customFormat="1" ht="36">
      <c r="A60" s="450">
        <v>4390</v>
      </c>
      <c r="B60" s="451" t="s">
        <v>414</v>
      </c>
      <c r="C60" s="452"/>
      <c r="D60" s="453">
        <f aca="true" t="shared" si="7" ref="D60:D70">G60+J60</f>
        <v>521190</v>
      </c>
      <c r="E60" s="454">
        <v>500000</v>
      </c>
      <c r="F60" s="454"/>
      <c r="G60" s="455">
        <f aca="true" t="shared" si="8" ref="G60:G70">F60+E60</f>
        <v>500000</v>
      </c>
      <c r="H60" s="456">
        <v>21190</v>
      </c>
      <c r="I60" s="457"/>
      <c r="J60" s="458">
        <f>H60+I60</f>
        <v>21190</v>
      </c>
      <c r="K60" s="454">
        <f>J60</f>
        <v>21190</v>
      </c>
    </row>
    <row r="61" spans="1:11" s="440" customFormat="1" ht="39.75" customHeight="1">
      <c r="A61" s="450">
        <v>4300</v>
      </c>
      <c r="B61" s="462" t="s">
        <v>415</v>
      </c>
      <c r="C61" s="452"/>
      <c r="D61" s="453">
        <f t="shared" si="7"/>
        <v>800000</v>
      </c>
      <c r="E61" s="454">
        <v>800000</v>
      </c>
      <c r="F61" s="454"/>
      <c r="G61" s="455">
        <f t="shared" si="8"/>
        <v>800000</v>
      </c>
      <c r="H61" s="456"/>
      <c r="I61" s="457"/>
      <c r="J61" s="458">
        <f>H61+I61</f>
        <v>0</v>
      </c>
      <c r="K61" s="454"/>
    </row>
    <row r="62" spans="1:11" s="440" customFormat="1" ht="39.75" customHeight="1">
      <c r="A62" s="450">
        <v>4400</v>
      </c>
      <c r="B62" s="462" t="s">
        <v>416</v>
      </c>
      <c r="C62" s="452"/>
      <c r="D62" s="453">
        <f t="shared" si="7"/>
        <v>20000</v>
      </c>
      <c r="E62" s="454">
        <v>20000</v>
      </c>
      <c r="F62" s="454"/>
      <c r="G62" s="455">
        <f t="shared" si="8"/>
        <v>20000</v>
      </c>
      <c r="H62" s="456"/>
      <c r="I62" s="457"/>
      <c r="J62" s="458"/>
      <c r="K62" s="454"/>
    </row>
    <row r="63" spans="1:11" s="440" customFormat="1" ht="12">
      <c r="A63" s="450">
        <v>4430</v>
      </c>
      <c r="B63" s="462" t="s">
        <v>417</v>
      </c>
      <c r="C63" s="452"/>
      <c r="D63" s="453">
        <f t="shared" si="7"/>
        <v>150000</v>
      </c>
      <c r="E63" s="454">
        <v>150000</v>
      </c>
      <c r="F63" s="454"/>
      <c r="G63" s="455">
        <f t="shared" si="8"/>
        <v>150000</v>
      </c>
      <c r="H63" s="456"/>
      <c r="I63" s="457"/>
      <c r="J63" s="458"/>
      <c r="K63" s="454"/>
    </row>
    <row r="64" spans="1:11" s="440" customFormat="1" ht="13.5" customHeight="1">
      <c r="A64" s="450">
        <v>4480</v>
      </c>
      <c r="B64" s="462" t="s">
        <v>418</v>
      </c>
      <c r="C64" s="452"/>
      <c r="D64" s="453">
        <f t="shared" si="7"/>
        <v>7530</v>
      </c>
      <c r="E64" s="454">
        <v>4000</v>
      </c>
      <c r="F64" s="454"/>
      <c r="G64" s="455">
        <f t="shared" si="8"/>
        <v>4000</v>
      </c>
      <c r="H64" s="456">
        <v>3530</v>
      </c>
      <c r="I64" s="456"/>
      <c r="J64" s="453">
        <f aca="true" t="shared" si="9" ref="J64:J69">H64+I64</f>
        <v>3530</v>
      </c>
      <c r="K64" s="454">
        <f>J64</f>
        <v>3530</v>
      </c>
    </row>
    <row r="65" spans="1:11" s="440" customFormat="1" ht="48">
      <c r="A65" s="450">
        <v>4500</v>
      </c>
      <c r="B65" s="462" t="s">
        <v>419</v>
      </c>
      <c r="C65" s="452"/>
      <c r="D65" s="453">
        <f t="shared" si="7"/>
        <v>100</v>
      </c>
      <c r="E65" s="454"/>
      <c r="F65" s="454"/>
      <c r="G65" s="455">
        <f t="shared" si="8"/>
        <v>0</v>
      </c>
      <c r="H65" s="456">
        <v>100</v>
      </c>
      <c r="I65" s="457"/>
      <c r="J65" s="458">
        <f t="shared" si="9"/>
        <v>100</v>
      </c>
      <c r="K65" s="454">
        <f>J65</f>
        <v>100</v>
      </c>
    </row>
    <row r="66" spans="1:11" s="440" customFormat="1" ht="36">
      <c r="A66" s="450">
        <v>4520</v>
      </c>
      <c r="B66" s="462" t="s">
        <v>420</v>
      </c>
      <c r="C66" s="452"/>
      <c r="D66" s="453">
        <f t="shared" si="7"/>
        <v>930</v>
      </c>
      <c r="E66" s="454"/>
      <c r="F66" s="454"/>
      <c r="G66" s="455">
        <f t="shared" si="8"/>
        <v>0</v>
      </c>
      <c r="H66" s="456">
        <v>930</v>
      </c>
      <c r="I66" s="457"/>
      <c r="J66" s="458">
        <f t="shared" si="9"/>
        <v>930</v>
      </c>
      <c r="K66" s="454">
        <f>J66</f>
        <v>930</v>
      </c>
    </row>
    <row r="67" spans="1:11" s="440" customFormat="1" ht="25.5" customHeight="1">
      <c r="A67" s="450">
        <v>4590</v>
      </c>
      <c r="B67" s="462" t="s">
        <v>421</v>
      </c>
      <c r="C67" s="452"/>
      <c r="D67" s="453">
        <f t="shared" si="7"/>
        <v>200000</v>
      </c>
      <c r="E67" s="454">
        <v>200000</v>
      </c>
      <c r="F67" s="454"/>
      <c r="G67" s="455">
        <f t="shared" si="8"/>
        <v>200000</v>
      </c>
      <c r="H67" s="456"/>
      <c r="I67" s="457"/>
      <c r="J67" s="458">
        <f t="shared" si="9"/>
        <v>0</v>
      </c>
      <c r="K67" s="454"/>
    </row>
    <row r="68" spans="1:11" s="440" customFormat="1" ht="37.5" customHeight="1">
      <c r="A68" s="450">
        <v>4600</v>
      </c>
      <c r="B68" s="462" t="s">
        <v>422</v>
      </c>
      <c r="C68" s="452"/>
      <c r="D68" s="453">
        <f t="shared" si="7"/>
        <v>200000</v>
      </c>
      <c r="E68" s="454">
        <v>200000</v>
      </c>
      <c r="F68" s="454"/>
      <c r="G68" s="455">
        <f t="shared" si="8"/>
        <v>200000</v>
      </c>
      <c r="H68" s="456"/>
      <c r="I68" s="457"/>
      <c r="J68" s="458">
        <f t="shared" si="9"/>
        <v>0</v>
      </c>
      <c r="K68" s="454"/>
    </row>
    <row r="69" spans="1:11" s="440" customFormat="1" ht="27" customHeight="1">
      <c r="A69" s="450">
        <v>4610</v>
      </c>
      <c r="B69" s="462" t="s">
        <v>423</v>
      </c>
      <c r="C69" s="452"/>
      <c r="D69" s="453">
        <f t="shared" si="7"/>
        <v>250</v>
      </c>
      <c r="E69" s="454"/>
      <c r="F69" s="454"/>
      <c r="G69" s="455">
        <f t="shared" si="8"/>
        <v>0</v>
      </c>
      <c r="H69" s="456">
        <v>250</v>
      </c>
      <c r="I69" s="457"/>
      <c r="J69" s="458">
        <f t="shared" si="9"/>
        <v>250</v>
      </c>
      <c r="K69" s="454">
        <f>J69</f>
        <v>250</v>
      </c>
    </row>
    <row r="70" spans="1:11" s="440" customFormat="1" ht="67.5" customHeight="1">
      <c r="A70" s="450">
        <v>6060</v>
      </c>
      <c r="B70" s="462" t="s">
        <v>424</v>
      </c>
      <c r="C70" s="452"/>
      <c r="D70" s="453">
        <f t="shared" si="7"/>
        <v>1000000</v>
      </c>
      <c r="E70" s="454">
        <v>1000000</v>
      </c>
      <c r="F70" s="454"/>
      <c r="G70" s="455">
        <f t="shared" si="8"/>
        <v>1000000</v>
      </c>
      <c r="H70" s="456"/>
      <c r="I70" s="457"/>
      <c r="J70" s="458"/>
      <c r="K70" s="454"/>
    </row>
    <row r="71" spans="1:11" s="432" customFormat="1" ht="36">
      <c r="A71" s="425">
        <v>70021</v>
      </c>
      <c r="B71" s="476" t="s">
        <v>425</v>
      </c>
      <c r="C71" s="452" t="s">
        <v>380</v>
      </c>
      <c r="D71" s="428">
        <f>SUM(D72:D72)</f>
        <v>4374000</v>
      </c>
      <c r="E71" s="429">
        <f>SUM(E72:E72)</f>
        <v>4374000</v>
      </c>
      <c r="F71" s="429">
        <f>SUM(F72:F72)</f>
        <v>0</v>
      </c>
      <c r="G71" s="430">
        <f>SUM(G72:G72)</f>
        <v>4374000</v>
      </c>
      <c r="H71" s="431"/>
      <c r="I71" s="448"/>
      <c r="J71" s="449"/>
      <c r="K71" s="429"/>
    </row>
    <row r="72" spans="1:11" s="440" customFormat="1" ht="88.5" customHeight="1">
      <c r="A72" s="450">
        <v>6010</v>
      </c>
      <c r="B72" s="462" t="s">
        <v>426</v>
      </c>
      <c r="C72" s="452"/>
      <c r="D72" s="453">
        <f>G72+J72</f>
        <v>4374000</v>
      </c>
      <c r="E72" s="454">
        <v>4374000</v>
      </c>
      <c r="F72" s="454"/>
      <c r="G72" s="455">
        <f>E72+F72</f>
        <v>4374000</v>
      </c>
      <c r="H72" s="456"/>
      <c r="I72" s="456"/>
      <c r="J72" s="453"/>
      <c r="K72" s="454"/>
    </row>
    <row r="73" spans="1:11" s="432" customFormat="1" ht="15.75" customHeight="1">
      <c r="A73" s="425">
        <v>70095</v>
      </c>
      <c r="B73" s="476" t="s">
        <v>381</v>
      </c>
      <c r="C73" s="452"/>
      <c r="D73" s="428">
        <f>SUM(D74:D81)</f>
        <v>4644200</v>
      </c>
      <c r="E73" s="429">
        <f>SUM(E74:E81)</f>
        <v>4644200</v>
      </c>
      <c r="F73" s="429">
        <f>SUM(F74:F81)</f>
        <v>0</v>
      </c>
      <c r="G73" s="430">
        <f>SUM(G74:G81)</f>
        <v>4644200</v>
      </c>
      <c r="H73" s="431"/>
      <c r="I73" s="431"/>
      <c r="J73" s="428"/>
      <c r="K73" s="429"/>
    </row>
    <row r="74" spans="1:11" s="440" customFormat="1" ht="25.5" customHeight="1">
      <c r="A74" s="450">
        <v>4110</v>
      </c>
      <c r="B74" s="462" t="s">
        <v>427</v>
      </c>
      <c r="C74" s="452" t="s">
        <v>380</v>
      </c>
      <c r="D74" s="453">
        <f aca="true" t="shared" si="10" ref="D74:D81">G74+J74</f>
        <v>900</v>
      </c>
      <c r="E74" s="454">
        <v>900</v>
      </c>
      <c r="F74" s="454"/>
      <c r="G74" s="455">
        <f aca="true" t="shared" si="11" ref="G74:G80">E74+F74</f>
        <v>900</v>
      </c>
      <c r="H74" s="456"/>
      <c r="I74" s="457"/>
      <c r="J74" s="458"/>
      <c r="K74" s="454"/>
    </row>
    <row r="75" spans="1:11" s="440" customFormat="1" ht="12">
      <c r="A75" s="450">
        <v>4120</v>
      </c>
      <c r="B75" s="462" t="s">
        <v>428</v>
      </c>
      <c r="C75" s="452" t="s">
        <v>380</v>
      </c>
      <c r="D75" s="453">
        <f t="shared" si="10"/>
        <v>200</v>
      </c>
      <c r="E75" s="454">
        <v>200</v>
      </c>
      <c r="F75" s="454"/>
      <c r="G75" s="455">
        <f t="shared" si="11"/>
        <v>200</v>
      </c>
      <c r="H75" s="456"/>
      <c r="I75" s="457"/>
      <c r="J75" s="458"/>
      <c r="K75" s="454"/>
    </row>
    <row r="76" spans="1:11" s="440" customFormat="1" ht="18" customHeight="1">
      <c r="A76" s="450">
        <v>4170</v>
      </c>
      <c r="B76" s="462" t="s">
        <v>429</v>
      </c>
      <c r="C76" s="452" t="s">
        <v>380</v>
      </c>
      <c r="D76" s="453">
        <f t="shared" si="10"/>
        <v>13800</v>
      </c>
      <c r="E76" s="454">
        <v>13800</v>
      </c>
      <c r="F76" s="454"/>
      <c r="G76" s="455">
        <f t="shared" si="11"/>
        <v>13800</v>
      </c>
      <c r="H76" s="456"/>
      <c r="I76" s="457"/>
      <c r="J76" s="458"/>
      <c r="K76" s="454"/>
    </row>
    <row r="77" spans="1:11" s="440" customFormat="1" ht="24">
      <c r="A77" s="450">
        <v>4210</v>
      </c>
      <c r="B77" s="462" t="s">
        <v>430</v>
      </c>
      <c r="C77" s="452" t="s">
        <v>431</v>
      </c>
      <c r="D77" s="453">
        <f t="shared" si="10"/>
        <v>20300</v>
      </c>
      <c r="E77" s="454">
        <v>20300</v>
      </c>
      <c r="F77" s="454"/>
      <c r="G77" s="455">
        <f t="shared" si="11"/>
        <v>20300</v>
      </c>
      <c r="H77" s="456"/>
      <c r="I77" s="457"/>
      <c r="J77" s="458"/>
      <c r="K77" s="454"/>
    </row>
    <row r="78" spans="1:11" s="440" customFormat="1" ht="16.5" customHeight="1">
      <c r="A78" s="450">
        <v>4300</v>
      </c>
      <c r="B78" s="462" t="s">
        <v>432</v>
      </c>
      <c r="C78" s="452" t="s">
        <v>431</v>
      </c>
      <c r="D78" s="453">
        <f t="shared" si="10"/>
        <v>8000</v>
      </c>
      <c r="E78" s="454">
        <v>8000</v>
      </c>
      <c r="F78" s="454"/>
      <c r="G78" s="455">
        <f t="shared" si="11"/>
        <v>8000</v>
      </c>
      <c r="H78" s="456"/>
      <c r="I78" s="457"/>
      <c r="J78" s="458"/>
      <c r="K78" s="454"/>
    </row>
    <row r="79" spans="1:11" s="440" customFormat="1" ht="24.75" customHeight="1">
      <c r="A79" s="450">
        <v>4590</v>
      </c>
      <c r="B79" s="462" t="s">
        <v>433</v>
      </c>
      <c r="C79" s="452" t="s">
        <v>380</v>
      </c>
      <c r="D79" s="453">
        <f t="shared" si="10"/>
        <v>10000</v>
      </c>
      <c r="E79" s="454">
        <v>10000</v>
      </c>
      <c r="F79" s="454"/>
      <c r="G79" s="455">
        <f t="shared" si="11"/>
        <v>10000</v>
      </c>
      <c r="H79" s="456"/>
      <c r="I79" s="456"/>
      <c r="J79" s="453"/>
      <c r="K79" s="454"/>
    </row>
    <row r="80" spans="1:11" s="440" customFormat="1" ht="36" customHeight="1">
      <c r="A80" s="433">
        <v>4600</v>
      </c>
      <c r="B80" s="462" t="s">
        <v>434</v>
      </c>
      <c r="C80" s="512" t="s">
        <v>380</v>
      </c>
      <c r="D80" s="453">
        <f t="shared" si="10"/>
        <v>70000</v>
      </c>
      <c r="E80" s="437">
        <v>70000</v>
      </c>
      <c r="F80" s="437"/>
      <c r="G80" s="455">
        <f t="shared" si="11"/>
        <v>70000</v>
      </c>
      <c r="H80" s="439"/>
      <c r="I80" s="518"/>
      <c r="J80" s="519"/>
      <c r="K80" s="437"/>
    </row>
    <row r="81" spans="1:11" s="440" customFormat="1" ht="48">
      <c r="A81" s="450">
        <v>6050</v>
      </c>
      <c r="B81" s="462" t="s">
        <v>435</v>
      </c>
      <c r="C81" s="452" t="s">
        <v>268</v>
      </c>
      <c r="D81" s="453">
        <f t="shared" si="10"/>
        <v>4521000</v>
      </c>
      <c r="E81" s="454">
        <f>SUM(E82:E83)</f>
        <v>4521000</v>
      </c>
      <c r="F81" s="454">
        <f>SUM(F82:F83)</f>
        <v>0</v>
      </c>
      <c r="G81" s="455">
        <f>E81+F81</f>
        <v>4521000</v>
      </c>
      <c r="H81" s="456"/>
      <c r="I81" s="456"/>
      <c r="J81" s="453"/>
      <c r="K81" s="454"/>
    </row>
    <row r="82" spans="1:11" s="479" customFormat="1" ht="24">
      <c r="A82" s="489"/>
      <c r="B82" s="521" t="s">
        <v>436</v>
      </c>
      <c r="C82" s="522"/>
      <c r="D82" s="492">
        <f>G82+J82</f>
        <v>1130000</v>
      </c>
      <c r="E82" s="493">
        <v>1130000</v>
      </c>
      <c r="F82" s="493"/>
      <c r="G82" s="494">
        <f>SUM(E82:F82)</f>
        <v>1130000</v>
      </c>
      <c r="H82" s="495"/>
      <c r="I82" s="495"/>
      <c r="J82" s="492"/>
      <c r="K82" s="493"/>
    </row>
    <row r="83" spans="1:11" s="479" customFormat="1" ht="48.75" thickBot="1">
      <c r="A83" s="520"/>
      <c r="B83" s="507" t="s">
        <v>437</v>
      </c>
      <c r="C83" s="480"/>
      <c r="D83" s="487">
        <f>G83+J83</f>
        <v>3391000</v>
      </c>
      <c r="E83" s="481">
        <v>3391000</v>
      </c>
      <c r="F83" s="481"/>
      <c r="G83" s="482">
        <f>SUM(E83:F83)</f>
        <v>3391000</v>
      </c>
      <c r="H83" s="486"/>
      <c r="I83" s="486"/>
      <c r="J83" s="487"/>
      <c r="K83" s="481"/>
    </row>
    <row r="84" spans="1:11" s="424" customFormat="1" ht="20.25" customHeight="1" thickBot="1" thickTop="1">
      <c r="A84" s="417">
        <v>710</v>
      </c>
      <c r="B84" s="441" t="s">
        <v>438</v>
      </c>
      <c r="C84" s="523"/>
      <c r="D84" s="420">
        <f>G84+J84</f>
        <v>3143600</v>
      </c>
      <c r="E84" s="421">
        <f>E85+E92+E94+E96+E100</f>
        <v>2843600</v>
      </c>
      <c r="F84" s="421">
        <f>F85+F92+F94+F96+F100</f>
        <v>0</v>
      </c>
      <c r="G84" s="422">
        <f>F84+E84</f>
        <v>2843600</v>
      </c>
      <c r="H84" s="423">
        <f>H85+H92+H94+H96+H100</f>
        <v>300000</v>
      </c>
      <c r="I84" s="423">
        <f>I85+I92+I94+I96+I100</f>
        <v>0</v>
      </c>
      <c r="J84" s="420">
        <f>I84+H84</f>
        <v>300000</v>
      </c>
      <c r="K84" s="421">
        <f>K85+K92+K94+K96</f>
        <v>100000</v>
      </c>
    </row>
    <row r="85" spans="1:11" s="432" customFormat="1" ht="36.75" thickTop="1">
      <c r="A85" s="443">
        <v>71004</v>
      </c>
      <c r="B85" s="475" t="s">
        <v>439</v>
      </c>
      <c r="C85" s="445" t="s">
        <v>440</v>
      </c>
      <c r="D85" s="466">
        <f>SUM(D86:D88)</f>
        <v>1026000</v>
      </c>
      <c r="E85" s="446">
        <f>SUM(E86:E88)</f>
        <v>1026000</v>
      </c>
      <c r="F85" s="446">
        <f>SUM(F86:F88)</f>
        <v>0</v>
      </c>
      <c r="G85" s="447">
        <f>SUM(G86:G88)</f>
        <v>1026000</v>
      </c>
      <c r="H85" s="469"/>
      <c r="I85" s="469"/>
      <c r="J85" s="466"/>
      <c r="K85" s="446"/>
    </row>
    <row r="86" spans="1:11" s="440" customFormat="1" ht="15.75" customHeight="1">
      <c r="A86" s="450">
        <v>4170</v>
      </c>
      <c r="B86" s="462" t="s">
        <v>429</v>
      </c>
      <c r="C86" s="445"/>
      <c r="D86" s="453">
        <f aca="true" t="shared" si="12" ref="D86:D91">G86+J86</f>
        <v>25000</v>
      </c>
      <c r="E86" s="471">
        <v>25000</v>
      </c>
      <c r="F86" s="471"/>
      <c r="G86" s="455">
        <f aca="true" t="shared" si="13" ref="G86:G91">E86+F86</f>
        <v>25000</v>
      </c>
      <c r="H86" s="457"/>
      <c r="I86" s="457"/>
      <c r="J86" s="458"/>
      <c r="K86" s="471"/>
    </row>
    <row r="87" spans="1:11" s="440" customFormat="1" ht="15" customHeight="1">
      <c r="A87" s="450">
        <v>4210</v>
      </c>
      <c r="B87" s="462" t="s">
        <v>111</v>
      </c>
      <c r="C87" s="445"/>
      <c r="D87" s="453">
        <f t="shared" si="12"/>
        <v>1000</v>
      </c>
      <c r="E87" s="471">
        <v>1000</v>
      </c>
      <c r="F87" s="471"/>
      <c r="G87" s="455">
        <f t="shared" si="13"/>
        <v>1000</v>
      </c>
      <c r="H87" s="457"/>
      <c r="I87" s="457"/>
      <c r="J87" s="458"/>
      <c r="K87" s="471"/>
    </row>
    <row r="88" spans="1:11" s="440" customFormat="1" ht="36">
      <c r="A88" s="450">
        <v>4300</v>
      </c>
      <c r="B88" s="462" t="s">
        <v>441</v>
      </c>
      <c r="C88" s="452"/>
      <c r="D88" s="453">
        <f t="shared" si="12"/>
        <v>1000000</v>
      </c>
      <c r="E88" s="454">
        <f>SUM(E89:E91)</f>
        <v>1000000</v>
      </c>
      <c r="F88" s="454">
        <f>SUM(F89:F91)</f>
        <v>0</v>
      </c>
      <c r="G88" s="455">
        <f t="shared" si="13"/>
        <v>1000000</v>
      </c>
      <c r="H88" s="456"/>
      <c r="I88" s="456"/>
      <c r="J88" s="453"/>
      <c r="K88" s="454"/>
    </row>
    <row r="89" spans="1:11" s="440" customFormat="1" ht="115.5" customHeight="1">
      <c r="A89" s="433"/>
      <c r="B89" s="500" t="s">
        <v>442</v>
      </c>
      <c r="C89" s="512"/>
      <c r="D89" s="502">
        <f t="shared" si="12"/>
        <v>833000</v>
      </c>
      <c r="E89" s="503">
        <v>833000</v>
      </c>
      <c r="F89" s="503"/>
      <c r="G89" s="504">
        <f t="shared" si="13"/>
        <v>833000</v>
      </c>
      <c r="H89" s="439"/>
      <c r="I89" s="439"/>
      <c r="J89" s="436"/>
      <c r="K89" s="437"/>
    </row>
    <row r="90" spans="1:11" s="440" customFormat="1" ht="32.25" customHeight="1">
      <c r="A90" s="514"/>
      <c r="B90" s="521" t="s">
        <v>443</v>
      </c>
      <c r="C90" s="516"/>
      <c r="D90" s="492">
        <f t="shared" si="12"/>
        <v>7000</v>
      </c>
      <c r="E90" s="493">
        <v>7000</v>
      </c>
      <c r="F90" s="493"/>
      <c r="G90" s="494">
        <f t="shared" si="13"/>
        <v>7000</v>
      </c>
      <c r="H90" s="518"/>
      <c r="I90" s="518"/>
      <c r="J90" s="519"/>
      <c r="K90" s="517"/>
    </row>
    <row r="91" spans="1:11" s="440" customFormat="1" ht="50.25" customHeight="1">
      <c r="A91" s="506"/>
      <c r="B91" s="521" t="s">
        <v>444</v>
      </c>
      <c r="C91" s="445"/>
      <c r="D91" s="487">
        <f t="shared" si="12"/>
        <v>160000</v>
      </c>
      <c r="E91" s="481">
        <v>160000</v>
      </c>
      <c r="F91" s="481"/>
      <c r="G91" s="482">
        <f t="shared" si="13"/>
        <v>160000</v>
      </c>
      <c r="H91" s="457"/>
      <c r="I91" s="457"/>
      <c r="J91" s="458"/>
      <c r="K91" s="471"/>
    </row>
    <row r="92" spans="1:11" s="432" customFormat="1" ht="17.25" customHeight="1">
      <c r="A92" s="425">
        <v>71013</v>
      </c>
      <c r="B92" s="476" t="s">
        <v>445</v>
      </c>
      <c r="C92" s="452" t="s">
        <v>446</v>
      </c>
      <c r="D92" s="428">
        <f aca="true" t="shared" si="14" ref="D92:K92">D93</f>
        <v>80000</v>
      </c>
      <c r="E92" s="429"/>
      <c r="F92" s="429"/>
      <c r="G92" s="430"/>
      <c r="H92" s="431">
        <f t="shared" si="14"/>
        <v>80000</v>
      </c>
      <c r="I92" s="431"/>
      <c r="J92" s="428">
        <f t="shared" si="14"/>
        <v>80000</v>
      </c>
      <c r="K92" s="429">
        <f t="shared" si="14"/>
        <v>80000</v>
      </c>
    </row>
    <row r="93" spans="1:11" s="440" customFormat="1" ht="14.25" customHeight="1">
      <c r="A93" s="450">
        <v>4300</v>
      </c>
      <c r="B93" s="462" t="s">
        <v>113</v>
      </c>
      <c r="C93" s="452"/>
      <c r="D93" s="453">
        <f>G93+J93</f>
        <v>80000</v>
      </c>
      <c r="E93" s="454"/>
      <c r="F93" s="454"/>
      <c r="G93" s="455"/>
      <c r="H93" s="456">
        <v>80000</v>
      </c>
      <c r="I93" s="456"/>
      <c r="J93" s="453">
        <f>H93+I93</f>
        <v>80000</v>
      </c>
      <c r="K93" s="454">
        <v>80000</v>
      </c>
    </row>
    <row r="94" spans="1:11" s="432" customFormat="1" ht="28.5" customHeight="1">
      <c r="A94" s="425">
        <v>71014</v>
      </c>
      <c r="B94" s="476" t="s">
        <v>447</v>
      </c>
      <c r="C94" s="452" t="s">
        <v>446</v>
      </c>
      <c r="D94" s="428">
        <f aca="true" t="shared" si="15" ref="D94:K94">D95</f>
        <v>20000</v>
      </c>
      <c r="E94" s="429"/>
      <c r="F94" s="429"/>
      <c r="G94" s="430"/>
      <c r="H94" s="431">
        <f t="shared" si="15"/>
        <v>20000</v>
      </c>
      <c r="I94" s="431"/>
      <c r="J94" s="428">
        <f t="shared" si="15"/>
        <v>20000</v>
      </c>
      <c r="K94" s="429">
        <f t="shared" si="15"/>
        <v>20000</v>
      </c>
    </row>
    <row r="95" spans="1:11" s="440" customFormat="1" ht="18.75" customHeight="1">
      <c r="A95" s="450">
        <v>4300</v>
      </c>
      <c r="B95" s="462" t="s">
        <v>113</v>
      </c>
      <c r="C95" s="452"/>
      <c r="D95" s="453">
        <f>G95+J95</f>
        <v>20000</v>
      </c>
      <c r="E95" s="454"/>
      <c r="F95" s="454"/>
      <c r="G95" s="455"/>
      <c r="H95" s="456">
        <v>20000</v>
      </c>
      <c r="I95" s="456"/>
      <c r="J95" s="453">
        <f>H95+I95</f>
        <v>20000</v>
      </c>
      <c r="K95" s="454">
        <v>20000</v>
      </c>
    </row>
    <row r="96" spans="1:11" s="432" customFormat="1" ht="19.5" customHeight="1">
      <c r="A96" s="425">
        <v>71035</v>
      </c>
      <c r="B96" s="476" t="s">
        <v>448</v>
      </c>
      <c r="C96" s="452"/>
      <c r="D96" s="428">
        <f>SUM(D97:D99)</f>
        <v>1817600</v>
      </c>
      <c r="E96" s="429">
        <f>SUM(E97:E99)</f>
        <v>1817600</v>
      </c>
      <c r="F96" s="429">
        <f>SUM(F97:F99)</f>
        <v>0</v>
      </c>
      <c r="G96" s="430">
        <f>SUM(G97:G99)</f>
        <v>1817600</v>
      </c>
      <c r="H96" s="431"/>
      <c r="I96" s="431"/>
      <c r="J96" s="428"/>
      <c r="K96" s="429">
        <f>SUM(K97:K99)</f>
        <v>0</v>
      </c>
    </row>
    <row r="97" spans="1:11" s="440" customFormat="1" ht="39" customHeight="1">
      <c r="A97" s="450">
        <v>4300</v>
      </c>
      <c r="B97" s="462" t="s">
        <v>449</v>
      </c>
      <c r="C97" s="452" t="s">
        <v>380</v>
      </c>
      <c r="D97" s="453">
        <f>G97+J97</f>
        <v>17600</v>
      </c>
      <c r="E97" s="454">
        <v>17600</v>
      </c>
      <c r="F97" s="454"/>
      <c r="G97" s="455">
        <f>E97+F97</f>
        <v>17600</v>
      </c>
      <c r="H97" s="456"/>
      <c r="I97" s="456"/>
      <c r="J97" s="453"/>
      <c r="K97" s="454"/>
    </row>
    <row r="98" spans="1:11" s="440" customFormat="1" ht="25.5" customHeight="1">
      <c r="A98" s="450">
        <v>4300</v>
      </c>
      <c r="B98" s="462" t="s">
        <v>450</v>
      </c>
      <c r="C98" s="452" t="s">
        <v>380</v>
      </c>
      <c r="D98" s="453">
        <f>G98+J98</f>
        <v>1700000</v>
      </c>
      <c r="E98" s="454">
        <v>1700000</v>
      </c>
      <c r="F98" s="454"/>
      <c r="G98" s="455">
        <f>E98+F98</f>
        <v>1700000</v>
      </c>
      <c r="H98" s="456"/>
      <c r="I98" s="456"/>
      <c r="J98" s="453"/>
      <c r="K98" s="454"/>
    </row>
    <row r="99" spans="1:11" s="440" customFormat="1" ht="38.25" customHeight="1">
      <c r="A99" s="450">
        <v>6050</v>
      </c>
      <c r="B99" s="462" t="s">
        <v>451</v>
      </c>
      <c r="C99" s="452" t="s">
        <v>268</v>
      </c>
      <c r="D99" s="453">
        <f>G99+J99</f>
        <v>100000</v>
      </c>
      <c r="E99" s="454">
        <v>100000</v>
      </c>
      <c r="F99" s="454"/>
      <c r="G99" s="455">
        <f>E99+F99</f>
        <v>100000</v>
      </c>
      <c r="H99" s="456"/>
      <c r="I99" s="456"/>
      <c r="J99" s="453"/>
      <c r="K99" s="454"/>
    </row>
    <row r="100" spans="1:11" s="440" customFormat="1" ht="20.25" customHeight="1">
      <c r="A100" s="425">
        <v>71095</v>
      </c>
      <c r="B100" s="476" t="s">
        <v>452</v>
      </c>
      <c r="C100" s="452" t="s">
        <v>446</v>
      </c>
      <c r="D100" s="428">
        <f>G100+J100</f>
        <v>200000</v>
      </c>
      <c r="E100" s="429">
        <f>E101</f>
        <v>0</v>
      </c>
      <c r="F100" s="429">
        <f>F101</f>
        <v>0</v>
      </c>
      <c r="G100" s="430">
        <f>E100+F100</f>
        <v>0</v>
      </c>
      <c r="H100" s="431">
        <f>H101</f>
        <v>200000</v>
      </c>
      <c r="I100" s="431">
        <f>I101</f>
        <v>0</v>
      </c>
      <c r="J100" s="428">
        <f>I100+H100</f>
        <v>200000</v>
      </c>
      <c r="K100" s="429"/>
    </row>
    <row r="101" spans="1:11" s="440" customFormat="1" ht="19.5" customHeight="1" thickBot="1">
      <c r="A101" s="514">
        <v>4300</v>
      </c>
      <c r="B101" s="462" t="s">
        <v>453</v>
      </c>
      <c r="C101" s="516"/>
      <c r="D101" s="519">
        <f>G101+J101</f>
        <v>200000</v>
      </c>
      <c r="E101" s="517"/>
      <c r="F101" s="517"/>
      <c r="G101" s="455">
        <f>E101+F101</f>
        <v>0</v>
      </c>
      <c r="H101" s="518">
        <v>200000</v>
      </c>
      <c r="I101" s="518"/>
      <c r="J101" s="519">
        <f>I101+H101</f>
        <v>200000</v>
      </c>
      <c r="K101" s="517"/>
    </row>
    <row r="102" spans="1:11" s="424" customFormat="1" ht="25.5" customHeight="1" thickBot="1" thickTop="1">
      <c r="A102" s="417">
        <v>750</v>
      </c>
      <c r="B102" s="441" t="s">
        <v>454</v>
      </c>
      <c r="C102" s="442"/>
      <c r="D102" s="420">
        <f>D103+D112+D128+D137+D196+D206+D242+D250</f>
        <v>42308999</v>
      </c>
      <c r="E102" s="421">
        <f>E103+E112+E128+E137+E196+E206+E242+E250</f>
        <v>40511999</v>
      </c>
      <c r="F102" s="421">
        <f>F103+F112+F128+F137+F196+F206+F242+F250</f>
        <v>-2300000</v>
      </c>
      <c r="G102" s="422">
        <f>F102+E102</f>
        <v>38211999</v>
      </c>
      <c r="H102" s="423">
        <f>H103+H112+H128+H137+H196+H206+H242+H250</f>
        <v>4097000</v>
      </c>
      <c r="I102" s="423">
        <f>I103+I112+I128+I137+I196+I206+I242+I250</f>
        <v>0</v>
      </c>
      <c r="J102" s="420">
        <f>I102+H102</f>
        <v>4097000</v>
      </c>
      <c r="K102" s="421">
        <f>K103+K112+K128+K137+K196+K206+K242+K250</f>
        <v>1048100</v>
      </c>
    </row>
    <row r="103" spans="1:11" s="432" customFormat="1" ht="18" customHeight="1" thickTop="1">
      <c r="A103" s="443">
        <v>75011</v>
      </c>
      <c r="B103" s="475" t="s">
        <v>455</v>
      </c>
      <c r="C103" s="445" t="s">
        <v>124</v>
      </c>
      <c r="D103" s="449">
        <f aca="true" t="shared" si="16" ref="D103:K103">SUM(D104:D111)</f>
        <v>1566700</v>
      </c>
      <c r="E103" s="446">
        <f t="shared" si="16"/>
        <v>1323100</v>
      </c>
      <c r="F103" s="446">
        <f t="shared" si="16"/>
        <v>0</v>
      </c>
      <c r="G103" s="447">
        <f t="shared" si="16"/>
        <v>1323100</v>
      </c>
      <c r="H103" s="448">
        <f t="shared" si="16"/>
        <v>243600</v>
      </c>
      <c r="I103" s="448">
        <f t="shared" si="16"/>
        <v>0</v>
      </c>
      <c r="J103" s="449">
        <f t="shared" si="16"/>
        <v>243600</v>
      </c>
      <c r="K103" s="446">
        <f t="shared" si="16"/>
        <v>1009100</v>
      </c>
    </row>
    <row r="104" spans="1:11" s="440" customFormat="1" ht="25.5" customHeight="1">
      <c r="A104" s="450">
        <v>4010</v>
      </c>
      <c r="B104" s="462" t="s">
        <v>456</v>
      </c>
      <c r="C104" s="452"/>
      <c r="D104" s="453">
        <f>G104+J104</f>
        <v>956700</v>
      </c>
      <c r="E104" s="454">
        <v>765700</v>
      </c>
      <c r="F104" s="454"/>
      <c r="G104" s="455">
        <f>E104+F104</f>
        <v>765700</v>
      </c>
      <c r="H104" s="456">
        <v>191000</v>
      </c>
      <c r="I104" s="457"/>
      <c r="J104" s="458">
        <f>H104+I104</f>
        <v>191000</v>
      </c>
      <c r="K104" s="454">
        <v>791100</v>
      </c>
    </row>
    <row r="105" spans="1:11" s="440" customFormat="1" ht="19.5" customHeight="1">
      <c r="A105" s="450">
        <v>4040</v>
      </c>
      <c r="B105" s="462" t="s">
        <v>457</v>
      </c>
      <c r="C105" s="452"/>
      <c r="D105" s="453">
        <f aca="true" t="shared" si="17" ref="D105:D111">G105+J105</f>
        <v>80100</v>
      </c>
      <c r="E105" s="454">
        <v>64000</v>
      </c>
      <c r="F105" s="454"/>
      <c r="G105" s="455">
        <f aca="true" t="shared" si="18" ref="G105:G111">E105+F105</f>
        <v>64000</v>
      </c>
      <c r="H105" s="456">
        <v>16100</v>
      </c>
      <c r="I105" s="457"/>
      <c r="J105" s="458">
        <f>H105+I105</f>
        <v>16100</v>
      </c>
      <c r="K105" s="454">
        <v>66700</v>
      </c>
    </row>
    <row r="106" spans="1:11" s="440" customFormat="1" ht="25.5" customHeight="1">
      <c r="A106" s="450">
        <v>4110</v>
      </c>
      <c r="B106" s="524" t="s">
        <v>458</v>
      </c>
      <c r="C106" s="427"/>
      <c r="D106" s="453">
        <f t="shared" si="17"/>
        <v>157350</v>
      </c>
      <c r="E106" s="454">
        <v>126050</v>
      </c>
      <c r="F106" s="454"/>
      <c r="G106" s="455">
        <f t="shared" si="18"/>
        <v>126050</v>
      </c>
      <c r="H106" s="456">
        <v>31300</v>
      </c>
      <c r="I106" s="457"/>
      <c r="J106" s="458">
        <f>H106+I106</f>
        <v>31300</v>
      </c>
      <c r="K106" s="454">
        <v>130150</v>
      </c>
    </row>
    <row r="107" spans="1:11" s="440" customFormat="1" ht="17.25" customHeight="1">
      <c r="A107" s="450">
        <v>4120</v>
      </c>
      <c r="B107" s="462" t="s">
        <v>459</v>
      </c>
      <c r="C107" s="452"/>
      <c r="D107" s="453">
        <f t="shared" si="17"/>
        <v>25550</v>
      </c>
      <c r="E107" s="454">
        <v>20350</v>
      </c>
      <c r="F107" s="454"/>
      <c r="G107" s="455">
        <f t="shared" si="18"/>
        <v>20350</v>
      </c>
      <c r="H107" s="456">
        <v>5200</v>
      </c>
      <c r="I107" s="457"/>
      <c r="J107" s="458">
        <f>H107+I107</f>
        <v>5200</v>
      </c>
      <c r="K107" s="454">
        <v>21150</v>
      </c>
    </row>
    <row r="108" spans="1:11" s="440" customFormat="1" ht="25.5" customHeight="1">
      <c r="A108" s="450">
        <v>4210</v>
      </c>
      <c r="B108" s="462" t="s">
        <v>460</v>
      </c>
      <c r="C108" s="452"/>
      <c r="D108" s="453">
        <f t="shared" si="17"/>
        <v>174000</v>
      </c>
      <c r="E108" s="454">
        <v>174000</v>
      </c>
      <c r="F108" s="454"/>
      <c r="G108" s="455">
        <f t="shared" si="18"/>
        <v>174000</v>
      </c>
      <c r="H108" s="456"/>
      <c r="I108" s="457"/>
      <c r="J108" s="458"/>
      <c r="K108" s="454"/>
    </row>
    <row r="109" spans="1:11" s="440" customFormat="1" ht="17.25" customHeight="1">
      <c r="A109" s="450">
        <v>4260</v>
      </c>
      <c r="B109" s="462" t="s">
        <v>382</v>
      </c>
      <c r="C109" s="452"/>
      <c r="D109" s="453">
        <f t="shared" si="17"/>
        <v>42000</v>
      </c>
      <c r="E109" s="454">
        <v>42000</v>
      </c>
      <c r="F109" s="454"/>
      <c r="G109" s="455">
        <f t="shared" si="18"/>
        <v>42000</v>
      </c>
      <c r="H109" s="456"/>
      <c r="I109" s="456"/>
      <c r="J109" s="453"/>
      <c r="K109" s="454"/>
    </row>
    <row r="110" spans="1:11" s="440" customFormat="1" ht="23.25" customHeight="1">
      <c r="A110" s="450">
        <v>4300</v>
      </c>
      <c r="B110" s="462" t="s">
        <v>461</v>
      </c>
      <c r="C110" s="452"/>
      <c r="D110" s="453">
        <f t="shared" si="17"/>
        <v>109000</v>
      </c>
      <c r="E110" s="454">
        <v>109000</v>
      </c>
      <c r="F110" s="454"/>
      <c r="G110" s="455">
        <f t="shared" si="18"/>
        <v>109000</v>
      </c>
      <c r="H110" s="456"/>
      <c r="I110" s="457"/>
      <c r="J110" s="458"/>
      <c r="K110" s="454"/>
    </row>
    <row r="111" spans="1:11" s="440" customFormat="1" ht="55.5" customHeight="1">
      <c r="A111" s="450">
        <v>4360</v>
      </c>
      <c r="B111" s="462" t="s">
        <v>462</v>
      </c>
      <c r="C111" s="452"/>
      <c r="D111" s="453">
        <f t="shared" si="17"/>
        <v>22000</v>
      </c>
      <c r="E111" s="454">
        <v>22000</v>
      </c>
      <c r="F111" s="454"/>
      <c r="G111" s="455">
        <f t="shared" si="18"/>
        <v>22000</v>
      </c>
      <c r="H111" s="456"/>
      <c r="I111" s="456"/>
      <c r="J111" s="453"/>
      <c r="K111" s="454"/>
    </row>
    <row r="112" spans="1:11" s="432" customFormat="1" ht="24" customHeight="1">
      <c r="A112" s="425">
        <v>75020</v>
      </c>
      <c r="B112" s="476" t="s">
        <v>463</v>
      </c>
      <c r="C112" s="452"/>
      <c r="D112" s="428">
        <f>SUM(D113:D127)</f>
        <v>3806900</v>
      </c>
      <c r="E112" s="429"/>
      <c r="F112" s="429"/>
      <c r="G112" s="430"/>
      <c r="H112" s="431">
        <f>SUM(H113:H127)</f>
        <v>3806900</v>
      </c>
      <c r="I112" s="431">
        <f>SUM(I113:I127)</f>
        <v>0</v>
      </c>
      <c r="J112" s="428">
        <f>SUM(J113:J127)</f>
        <v>3806900</v>
      </c>
      <c r="K112" s="429">
        <f>SUM(K113:K126)</f>
        <v>0</v>
      </c>
    </row>
    <row r="113" spans="1:11" s="440" customFormat="1" ht="86.25" customHeight="1">
      <c r="A113" s="450">
        <v>2320</v>
      </c>
      <c r="B113" s="462" t="s">
        <v>464</v>
      </c>
      <c r="C113" s="452" t="s">
        <v>124</v>
      </c>
      <c r="D113" s="453">
        <f>G113+J113</f>
        <v>15000</v>
      </c>
      <c r="E113" s="454"/>
      <c r="F113" s="454"/>
      <c r="G113" s="455"/>
      <c r="H113" s="456">
        <v>15000</v>
      </c>
      <c r="I113" s="457"/>
      <c r="J113" s="458">
        <f aca="true" t="shared" si="19" ref="J113:J127">H113+I113</f>
        <v>15000</v>
      </c>
      <c r="K113" s="454"/>
    </row>
    <row r="114" spans="1:11" s="440" customFormat="1" ht="15" customHeight="1">
      <c r="A114" s="450">
        <v>4010</v>
      </c>
      <c r="B114" s="462" t="s">
        <v>465</v>
      </c>
      <c r="C114" s="452" t="s">
        <v>124</v>
      </c>
      <c r="D114" s="453">
        <f>G114+J114</f>
        <v>1034300</v>
      </c>
      <c r="E114" s="454"/>
      <c r="F114" s="454"/>
      <c r="G114" s="455"/>
      <c r="H114" s="456">
        <v>1034300</v>
      </c>
      <c r="I114" s="457"/>
      <c r="J114" s="458">
        <f t="shared" si="19"/>
        <v>1034300</v>
      </c>
      <c r="K114" s="454"/>
    </row>
    <row r="115" spans="1:11" s="440" customFormat="1" ht="16.5" customHeight="1">
      <c r="A115" s="450">
        <v>4040</v>
      </c>
      <c r="B115" s="462" t="s">
        <v>457</v>
      </c>
      <c r="C115" s="452" t="s">
        <v>124</v>
      </c>
      <c r="D115" s="453">
        <f aca="true" t="shared" si="20" ref="D115:D127">G115+J115</f>
        <v>84300</v>
      </c>
      <c r="E115" s="454"/>
      <c r="F115" s="454"/>
      <c r="G115" s="455"/>
      <c r="H115" s="456">
        <v>84300</v>
      </c>
      <c r="I115" s="456"/>
      <c r="J115" s="453">
        <f t="shared" si="19"/>
        <v>84300</v>
      </c>
      <c r="K115" s="454"/>
    </row>
    <row r="116" spans="1:11" s="440" customFormat="1" ht="36">
      <c r="A116" s="450">
        <v>4110</v>
      </c>
      <c r="B116" s="462" t="s">
        <v>458</v>
      </c>
      <c r="C116" s="452" t="s">
        <v>124</v>
      </c>
      <c r="D116" s="453">
        <f t="shared" si="20"/>
        <v>169900</v>
      </c>
      <c r="E116" s="454"/>
      <c r="F116" s="454"/>
      <c r="G116" s="455"/>
      <c r="H116" s="456">
        <v>169900</v>
      </c>
      <c r="I116" s="456"/>
      <c r="J116" s="453">
        <f t="shared" si="19"/>
        <v>169900</v>
      </c>
      <c r="K116" s="454"/>
    </row>
    <row r="117" spans="1:11" s="440" customFormat="1" ht="14.25" customHeight="1">
      <c r="A117" s="450">
        <v>4120</v>
      </c>
      <c r="B117" s="462" t="s">
        <v>428</v>
      </c>
      <c r="C117" s="452" t="s">
        <v>124</v>
      </c>
      <c r="D117" s="453">
        <f t="shared" si="20"/>
        <v>27400</v>
      </c>
      <c r="E117" s="454"/>
      <c r="F117" s="454"/>
      <c r="G117" s="455"/>
      <c r="H117" s="456">
        <v>27400</v>
      </c>
      <c r="I117" s="457"/>
      <c r="J117" s="458">
        <f t="shared" si="19"/>
        <v>27400</v>
      </c>
      <c r="K117" s="454"/>
    </row>
    <row r="118" spans="1:11" s="440" customFormat="1" ht="36">
      <c r="A118" s="450">
        <v>4210</v>
      </c>
      <c r="B118" s="462" t="s">
        <v>460</v>
      </c>
      <c r="C118" s="452" t="s">
        <v>124</v>
      </c>
      <c r="D118" s="453">
        <f t="shared" si="20"/>
        <v>164000</v>
      </c>
      <c r="E118" s="454"/>
      <c r="F118" s="454"/>
      <c r="G118" s="455"/>
      <c r="H118" s="456">
        <v>164000</v>
      </c>
      <c r="I118" s="457"/>
      <c r="J118" s="458">
        <f t="shared" si="19"/>
        <v>164000</v>
      </c>
      <c r="K118" s="454"/>
    </row>
    <row r="119" spans="1:11" s="440" customFormat="1" ht="19.5" customHeight="1">
      <c r="A119" s="450">
        <v>4210</v>
      </c>
      <c r="B119" s="462" t="s">
        <v>111</v>
      </c>
      <c r="C119" s="452" t="s">
        <v>466</v>
      </c>
      <c r="D119" s="453">
        <f t="shared" si="20"/>
        <v>100000</v>
      </c>
      <c r="E119" s="454"/>
      <c r="F119" s="454"/>
      <c r="G119" s="455"/>
      <c r="H119" s="456">
        <v>100000</v>
      </c>
      <c r="I119" s="456"/>
      <c r="J119" s="453">
        <f t="shared" si="19"/>
        <v>100000</v>
      </c>
      <c r="K119" s="454"/>
    </row>
    <row r="120" spans="1:11" s="440" customFormat="1" ht="15.75" customHeight="1">
      <c r="A120" s="450">
        <v>4260</v>
      </c>
      <c r="B120" s="462" t="s">
        <v>382</v>
      </c>
      <c r="C120" s="452" t="s">
        <v>124</v>
      </c>
      <c r="D120" s="453">
        <f t="shared" si="20"/>
        <v>18000</v>
      </c>
      <c r="E120" s="454"/>
      <c r="F120" s="454"/>
      <c r="G120" s="455"/>
      <c r="H120" s="456">
        <v>18000</v>
      </c>
      <c r="I120" s="457"/>
      <c r="J120" s="458">
        <f t="shared" si="19"/>
        <v>18000</v>
      </c>
      <c r="K120" s="454"/>
    </row>
    <row r="121" spans="1:11" s="440" customFormat="1" ht="17.25" customHeight="1">
      <c r="A121" s="450">
        <v>4300</v>
      </c>
      <c r="B121" s="462" t="s">
        <v>113</v>
      </c>
      <c r="C121" s="452" t="s">
        <v>466</v>
      </c>
      <c r="D121" s="453">
        <f t="shared" si="20"/>
        <v>900000</v>
      </c>
      <c r="E121" s="454"/>
      <c r="F121" s="454"/>
      <c r="G121" s="455"/>
      <c r="H121" s="456">
        <v>900000</v>
      </c>
      <c r="I121" s="457"/>
      <c r="J121" s="458">
        <f t="shared" si="19"/>
        <v>900000</v>
      </c>
      <c r="K121" s="454"/>
    </row>
    <row r="122" spans="1:11" s="440" customFormat="1" ht="23.25" customHeight="1">
      <c r="A122" s="450">
        <v>4300</v>
      </c>
      <c r="B122" s="462" t="s">
        <v>461</v>
      </c>
      <c r="C122" s="452" t="s">
        <v>124</v>
      </c>
      <c r="D122" s="453">
        <f t="shared" si="20"/>
        <v>220000</v>
      </c>
      <c r="E122" s="454"/>
      <c r="F122" s="454"/>
      <c r="G122" s="455"/>
      <c r="H122" s="456">
        <v>220000</v>
      </c>
      <c r="I122" s="457"/>
      <c r="J122" s="458">
        <f t="shared" si="19"/>
        <v>220000</v>
      </c>
      <c r="K122" s="454"/>
    </row>
    <row r="123" spans="1:11" s="440" customFormat="1" ht="54.75" customHeight="1">
      <c r="A123" s="450">
        <v>4370</v>
      </c>
      <c r="B123" s="462" t="s">
        <v>467</v>
      </c>
      <c r="C123" s="452" t="s">
        <v>124</v>
      </c>
      <c r="D123" s="453">
        <f t="shared" si="20"/>
        <v>41000</v>
      </c>
      <c r="E123" s="454"/>
      <c r="F123" s="454"/>
      <c r="G123" s="455"/>
      <c r="H123" s="456">
        <v>41000</v>
      </c>
      <c r="I123" s="457"/>
      <c r="J123" s="458">
        <f t="shared" si="19"/>
        <v>41000</v>
      </c>
      <c r="K123" s="454"/>
    </row>
    <row r="124" spans="1:11" s="440" customFormat="1" ht="18.75" customHeight="1">
      <c r="A124" s="450">
        <v>4430</v>
      </c>
      <c r="B124" s="462" t="s">
        <v>417</v>
      </c>
      <c r="C124" s="452" t="s">
        <v>466</v>
      </c>
      <c r="D124" s="453">
        <f t="shared" si="20"/>
        <v>1000</v>
      </c>
      <c r="E124" s="454"/>
      <c r="F124" s="454"/>
      <c r="G124" s="455"/>
      <c r="H124" s="456">
        <v>1000</v>
      </c>
      <c r="I124" s="457"/>
      <c r="J124" s="458">
        <f t="shared" si="19"/>
        <v>1000</v>
      </c>
      <c r="K124" s="454"/>
    </row>
    <row r="125" spans="1:11" s="440" customFormat="1" ht="27" customHeight="1">
      <c r="A125" s="450">
        <v>4590</v>
      </c>
      <c r="B125" s="462" t="s">
        <v>421</v>
      </c>
      <c r="C125" s="452" t="s">
        <v>466</v>
      </c>
      <c r="D125" s="453">
        <f t="shared" si="20"/>
        <v>30000</v>
      </c>
      <c r="E125" s="454"/>
      <c r="F125" s="454"/>
      <c r="G125" s="455"/>
      <c r="H125" s="456">
        <v>30000</v>
      </c>
      <c r="I125" s="457"/>
      <c r="J125" s="458">
        <f t="shared" si="19"/>
        <v>30000</v>
      </c>
      <c r="K125" s="454"/>
    </row>
    <row r="126" spans="1:11" s="440" customFormat="1" ht="28.5" customHeight="1">
      <c r="A126" s="450">
        <v>4610</v>
      </c>
      <c r="B126" s="462" t="s">
        <v>423</v>
      </c>
      <c r="C126" s="452" t="s">
        <v>466</v>
      </c>
      <c r="D126" s="453">
        <f t="shared" si="20"/>
        <v>2000</v>
      </c>
      <c r="E126" s="454"/>
      <c r="F126" s="454"/>
      <c r="G126" s="455"/>
      <c r="H126" s="456">
        <v>2000</v>
      </c>
      <c r="I126" s="457"/>
      <c r="J126" s="458">
        <f t="shared" si="19"/>
        <v>2000</v>
      </c>
      <c r="K126" s="454"/>
    </row>
    <row r="127" spans="1:11" s="440" customFormat="1" ht="58.5" customHeight="1">
      <c r="A127" s="450">
        <v>6300</v>
      </c>
      <c r="B127" s="462" t="s">
        <v>468</v>
      </c>
      <c r="C127" s="452" t="s">
        <v>384</v>
      </c>
      <c r="D127" s="453">
        <f t="shared" si="20"/>
        <v>1000000</v>
      </c>
      <c r="E127" s="454"/>
      <c r="F127" s="454"/>
      <c r="G127" s="455"/>
      <c r="H127" s="456">
        <v>1000000</v>
      </c>
      <c r="I127" s="456"/>
      <c r="J127" s="453">
        <f t="shared" si="19"/>
        <v>1000000</v>
      </c>
      <c r="K127" s="454"/>
    </row>
    <row r="128" spans="1:11" s="432" customFormat="1" ht="17.25" customHeight="1">
      <c r="A128" s="425">
        <v>75022</v>
      </c>
      <c r="B128" s="476" t="s">
        <v>469</v>
      </c>
      <c r="C128" s="452"/>
      <c r="D128" s="428">
        <f>D129+D133</f>
        <v>785000</v>
      </c>
      <c r="E128" s="429">
        <f>E129+E133</f>
        <v>785000</v>
      </c>
      <c r="F128" s="429">
        <f>F129+F133</f>
        <v>0</v>
      </c>
      <c r="G128" s="430">
        <f>G129+G133</f>
        <v>785000</v>
      </c>
      <c r="H128" s="431"/>
      <c r="I128" s="431"/>
      <c r="J128" s="428"/>
      <c r="K128" s="429"/>
    </row>
    <row r="129" spans="1:11" s="532" customFormat="1" ht="16.5" customHeight="1">
      <c r="A129" s="525"/>
      <c r="B129" s="526" t="s">
        <v>470</v>
      </c>
      <c r="C129" s="452" t="s">
        <v>431</v>
      </c>
      <c r="D129" s="527">
        <f>SUM(D130:D132)</f>
        <v>780000</v>
      </c>
      <c r="E129" s="528">
        <f>SUM(E130:E132)</f>
        <v>780000</v>
      </c>
      <c r="F129" s="528">
        <f>SUM(F130:F132)</f>
        <v>0</v>
      </c>
      <c r="G129" s="529">
        <f>SUM(G130:G132)</f>
        <v>780000</v>
      </c>
      <c r="H129" s="530"/>
      <c r="I129" s="531"/>
      <c r="J129" s="509"/>
      <c r="K129" s="528"/>
    </row>
    <row r="130" spans="1:11" s="440" customFormat="1" ht="24">
      <c r="A130" s="450">
        <v>3030</v>
      </c>
      <c r="B130" s="462" t="s">
        <v>471</v>
      </c>
      <c r="C130" s="452"/>
      <c r="D130" s="453">
        <f>G130+J130</f>
        <v>755000</v>
      </c>
      <c r="E130" s="454">
        <v>755000</v>
      </c>
      <c r="F130" s="454"/>
      <c r="G130" s="455">
        <f>E130+F130</f>
        <v>755000</v>
      </c>
      <c r="H130" s="456"/>
      <c r="I130" s="457"/>
      <c r="J130" s="458"/>
      <c r="K130" s="454"/>
    </row>
    <row r="131" spans="1:11" s="440" customFormat="1" ht="15" customHeight="1">
      <c r="A131" s="450">
        <v>4210</v>
      </c>
      <c r="B131" s="462" t="s">
        <v>111</v>
      </c>
      <c r="C131" s="452"/>
      <c r="D131" s="453">
        <f>G131+J131</f>
        <v>10000</v>
      </c>
      <c r="E131" s="454">
        <v>10000</v>
      </c>
      <c r="F131" s="454"/>
      <c r="G131" s="455">
        <f>E131+F131</f>
        <v>10000</v>
      </c>
      <c r="H131" s="456"/>
      <c r="I131" s="457"/>
      <c r="J131" s="458"/>
      <c r="K131" s="454"/>
    </row>
    <row r="132" spans="1:11" s="440" customFormat="1" ht="24">
      <c r="A132" s="450">
        <v>4300</v>
      </c>
      <c r="B132" s="462" t="s">
        <v>113</v>
      </c>
      <c r="C132" s="452"/>
      <c r="D132" s="453">
        <f>G132+J132</f>
        <v>15000</v>
      </c>
      <c r="E132" s="454">
        <v>15000</v>
      </c>
      <c r="F132" s="454"/>
      <c r="G132" s="455">
        <f>E132+F132</f>
        <v>15000</v>
      </c>
      <c r="H132" s="456"/>
      <c r="I132" s="456"/>
      <c r="J132" s="453"/>
      <c r="K132" s="454"/>
    </row>
    <row r="133" spans="1:11" s="532" customFormat="1" ht="15" customHeight="1">
      <c r="A133" s="525"/>
      <c r="B133" s="526" t="s">
        <v>472</v>
      </c>
      <c r="C133" s="452" t="s">
        <v>473</v>
      </c>
      <c r="D133" s="527">
        <f>SUM(D134:D136)</f>
        <v>5000</v>
      </c>
      <c r="E133" s="528">
        <f>SUM(E134:E136)</f>
        <v>5000</v>
      </c>
      <c r="F133" s="528"/>
      <c r="G133" s="529">
        <f>SUM(G134:G136)</f>
        <v>5000</v>
      </c>
      <c r="H133" s="530"/>
      <c r="I133" s="531"/>
      <c r="J133" s="509"/>
      <c r="K133" s="528"/>
    </row>
    <row r="134" spans="1:11" s="440" customFormat="1" ht="12.75" customHeight="1">
      <c r="A134" s="450">
        <v>4210</v>
      </c>
      <c r="B134" s="462" t="s">
        <v>111</v>
      </c>
      <c r="C134" s="452"/>
      <c r="D134" s="453">
        <f aca="true" t="shared" si="21" ref="D134:D159">G134+J134</f>
        <v>2700</v>
      </c>
      <c r="E134" s="454">
        <v>2700</v>
      </c>
      <c r="F134" s="454"/>
      <c r="G134" s="455">
        <f>E134+F134</f>
        <v>2700</v>
      </c>
      <c r="H134" s="456"/>
      <c r="I134" s="457"/>
      <c r="J134" s="458"/>
      <c r="K134" s="454"/>
    </row>
    <row r="135" spans="1:11" s="440" customFormat="1" ht="24">
      <c r="A135" s="450">
        <v>4300</v>
      </c>
      <c r="B135" s="462" t="s">
        <v>113</v>
      </c>
      <c r="C135" s="452"/>
      <c r="D135" s="453">
        <f t="shared" si="21"/>
        <v>1000</v>
      </c>
      <c r="E135" s="454">
        <v>1000</v>
      </c>
      <c r="F135" s="454"/>
      <c r="G135" s="455">
        <f>E135+F135</f>
        <v>1000</v>
      </c>
      <c r="H135" s="456"/>
      <c r="I135" s="456"/>
      <c r="J135" s="453"/>
      <c r="K135" s="454"/>
    </row>
    <row r="136" spans="1:11" s="440" customFormat="1" ht="12">
      <c r="A136" s="450">
        <v>4430</v>
      </c>
      <c r="B136" s="462" t="s">
        <v>417</v>
      </c>
      <c r="C136" s="452"/>
      <c r="D136" s="453">
        <f t="shared" si="21"/>
        <v>1300</v>
      </c>
      <c r="E136" s="454">
        <v>1300</v>
      </c>
      <c r="F136" s="454"/>
      <c r="G136" s="455">
        <f>E136+F136</f>
        <v>1300</v>
      </c>
      <c r="H136" s="456"/>
      <c r="I136" s="456"/>
      <c r="J136" s="453"/>
      <c r="K136" s="454"/>
    </row>
    <row r="137" spans="1:11" s="432" customFormat="1" ht="17.25" customHeight="1">
      <c r="A137" s="425">
        <v>75023</v>
      </c>
      <c r="B137" s="533" t="s">
        <v>474</v>
      </c>
      <c r="C137" s="498"/>
      <c r="D137" s="428">
        <f t="shared" si="21"/>
        <v>31222257</v>
      </c>
      <c r="E137" s="429">
        <f>SUM(E143:E150)+SUM(E167:E179)+SUM(E156:E160)+E138+E165+E182</f>
        <v>31222257</v>
      </c>
      <c r="F137" s="429">
        <f>SUM(F143:F150)+SUM(F167:F179)+SUM(F156:F160)+F138+F165+F182</f>
        <v>0</v>
      </c>
      <c r="G137" s="430">
        <f>F137+E137</f>
        <v>31222257</v>
      </c>
      <c r="H137" s="431"/>
      <c r="I137" s="431"/>
      <c r="J137" s="428"/>
      <c r="K137" s="429">
        <f>K160</f>
        <v>0</v>
      </c>
    </row>
    <row r="138" spans="1:11" s="440" customFormat="1" ht="21.75" customHeight="1">
      <c r="A138" s="450">
        <v>3020</v>
      </c>
      <c r="B138" s="462" t="s">
        <v>475</v>
      </c>
      <c r="C138" s="534"/>
      <c r="D138" s="453">
        <f t="shared" si="21"/>
        <v>245000</v>
      </c>
      <c r="E138" s="454">
        <f>SUM(E139:E142)</f>
        <v>245000</v>
      </c>
      <c r="F138" s="454">
        <f>SUM(F139:F142)</f>
        <v>0</v>
      </c>
      <c r="G138" s="455">
        <f>E138+F138</f>
        <v>245000</v>
      </c>
      <c r="H138" s="456"/>
      <c r="I138" s="456"/>
      <c r="J138" s="453"/>
      <c r="K138" s="454"/>
    </row>
    <row r="139" spans="1:11" s="496" customFormat="1" ht="14.25" customHeight="1">
      <c r="A139" s="499"/>
      <c r="B139" s="500" t="s">
        <v>476</v>
      </c>
      <c r="C139" s="511"/>
      <c r="D139" s="502">
        <f t="shared" si="21"/>
        <v>45000</v>
      </c>
      <c r="E139" s="503">
        <v>45000</v>
      </c>
      <c r="F139" s="503"/>
      <c r="G139" s="504">
        <f>E139+F139</f>
        <v>45000</v>
      </c>
      <c r="H139" s="505"/>
      <c r="I139" s="505"/>
      <c r="J139" s="502"/>
      <c r="K139" s="503"/>
    </row>
    <row r="140" spans="1:11" s="496" customFormat="1" ht="12">
      <c r="A140" s="489"/>
      <c r="B140" s="521" t="s">
        <v>477</v>
      </c>
      <c r="C140" s="522"/>
      <c r="D140" s="492">
        <f t="shared" si="21"/>
        <v>85000</v>
      </c>
      <c r="E140" s="493">
        <v>85000</v>
      </c>
      <c r="F140" s="493"/>
      <c r="G140" s="494">
        <f aca="true" t="shared" si="22" ref="G140:G157">E140+F140</f>
        <v>85000</v>
      </c>
      <c r="H140" s="495"/>
      <c r="I140" s="495"/>
      <c r="J140" s="492"/>
      <c r="K140" s="493"/>
    </row>
    <row r="141" spans="1:11" s="496" customFormat="1" ht="12">
      <c r="A141" s="489"/>
      <c r="B141" s="521" t="s">
        <v>478</v>
      </c>
      <c r="C141" s="522"/>
      <c r="D141" s="492">
        <f t="shared" si="21"/>
        <v>100000</v>
      </c>
      <c r="E141" s="493">
        <v>100000</v>
      </c>
      <c r="F141" s="493"/>
      <c r="G141" s="494">
        <f t="shared" si="22"/>
        <v>100000</v>
      </c>
      <c r="H141" s="495"/>
      <c r="I141" s="495"/>
      <c r="J141" s="492"/>
      <c r="K141" s="493"/>
    </row>
    <row r="142" spans="1:11" s="496" customFormat="1" ht="12">
      <c r="A142" s="520"/>
      <c r="B142" s="507" t="s">
        <v>479</v>
      </c>
      <c r="C142" s="480"/>
      <c r="D142" s="487">
        <f t="shared" si="21"/>
        <v>15000</v>
      </c>
      <c r="E142" s="481">
        <v>15000</v>
      </c>
      <c r="F142" s="481"/>
      <c r="G142" s="482">
        <f t="shared" si="22"/>
        <v>15000</v>
      </c>
      <c r="H142" s="486"/>
      <c r="I142" s="486"/>
      <c r="J142" s="487"/>
      <c r="K142" s="481"/>
    </row>
    <row r="143" spans="1:11" s="440" customFormat="1" ht="48">
      <c r="A143" s="450">
        <v>3040</v>
      </c>
      <c r="B143" s="462" t="s">
        <v>480</v>
      </c>
      <c r="C143" s="452"/>
      <c r="D143" s="453">
        <f t="shared" si="21"/>
        <v>8000</v>
      </c>
      <c r="E143" s="454">
        <v>8000</v>
      </c>
      <c r="F143" s="454"/>
      <c r="G143" s="455">
        <f t="shared" si="22"/>
        <v>8000</v>
      </c>
      <c r="H143" s="456"/>
      <c r="I143" s="457"/>
      <c r="J143" s="458"/>
      <c r="K143" s="454"/>
    </row>
    <row r="144" spans="1:11" s="440" customFormat="1" ht="36">
      <c r="A144" s="450">
        <v>4010</v>
      </c>
      <c r="B144" s="462" t="s">
        <v>481</v>
      </c>
      <c r="C144" s="452"/>
      <c r="D144" s="453">
        <f t="shared" si="21"/>
        <v>15568562</v>
      </c>
      <c r="E144" s="454">
        <v>15568562</v>
      </c>
      <c r="F144" s="454"/>
      <c r="G144" s="455">
        <f t="shared" si="22"/>
        <v>15568562</v>
      </c>
      <c r="H144" s="456"/>
      <c r="I144" s="457"/>
      <c r="J144" s="458"/>
      <c r="K144" s="454"/>
    </row>
    <row r="145" spans="1:11" s="440" customFormat="1" ht="24" customHeight="1">
      <c r="A145" s="535">
        <v>4040</v>
      </c>
      <c r="B145" s="462" t="s">
        <v>482</v>
      </c>
      <c r="C145" s="452"/>
      <c r="D145" s="453">
        <f t="shared" si="21"/>
        <v>1245260</v>
      </c>
      <c r="E145" s="454">
        <v>1245260</v>
      </c>
      <c r="F145" s="454"/>
      <c r="G145" s="455">
        <f t="shared" si="22"/>
        <v>1245260</v>
      </c>
      <c r="H145" s="456"/>
      <c r="I145" s="457"/>
      <c r="J145" s="458"/>
      <c r="K145" s="454"/>
    </row>
    <row r="146" spans="1:11" s="440" customFormat="1" ht="36">
      <c r="A146" s="450">
        <v>4110</v>
      </c>
      <c r="B146" s="462" t="s">
        <v>483</v>
      </c>
      <c r="C146" s="452"/>
      <c r="D146" s="453">
        <f t="shared" si="21"/>
        <v>2500115</v>
      </c>
      <c r="E146" s="454">
        <v>2500115</v>
      </c>
      <c r="F146" s="454"/>
      <c r="G146" s="455">
        <f t="shared" si="22"/>
        <v>2500115</v>
      </c>
      <c r="H146" s="456"/>
      <c r="I146" s="457"/>
      <c r="J146" s="458"/>
      <c r="K146" s="454"/>
    </row>
    <row r="147" spans="1:11" s="440" customFormat="1" ht="12">
      <c r="A147" s="450">
        <v>4120</v>
      </c>
      <c r="B147" s="462" t="s">
        <v>484</v>
      </c>
      <c r="C147" s="452"/>
      <c r="D147" s="453">
        <f t="shared" si="21"/>
        <v>402880</v>
      </c>
      <c r="E147" s="454">
        <v>402880</v>
      </c>
      <c r="F147" s="454"/>
      <c r="G147" s="455">
        <f t="shared" si="22"/>
        <v>402880</v>
      </c>
      <c r="H147" s="456"/>
      <c r="I147" s="457"/>
      <c r="J147" s="458"/>
      <c r="K147" s="454"/>
    </row>
    <row r="148" spans="1:11" s="440" customFormat="1" ht="12">
      <c r="A148" s="450">
        <v>4140</v>
      </c>
      <c r="B148" s="462" t="s">
        <v>485</v>
      </c>
      <c r="C148" s="452"/>
      <c r="D148" s="453">
        <f t="shared" si="21"/>
        <v>40000</v>
      </c>
      <c r="E148" s="454">
        <v>40000</v>
      </c>
      <c r="F148" s="454"/>
      <c r="G148" s="455">
        <f t="shared" si="22"/>
        <v>40000</v>
      </c>
      <c r="H148" s="456"/>
      <c r="I148" s="457"/>
      <c r="J148" s="458"/>
      <c r="K148" s="454"/>
    </row>
    <row r="149" spans="1:11" s="440" customFormat="1" ht="17.25" customHeight="1">
      <c r="A149" s="450">
        <v>4170</v>
      </c>
      <c r="B149" s="462" t="s">
        <v>486</v>
      </c>
      <c r="C149" s="452"/>
      <c r="D149" s="453">
        <f t="shared" si="21"/>
        <v>150000</v>
      </c>
      <c r="E149" s="454">
        <v>150000</v>
      </c>
      <c r="F149" s="454"/>
      <c r="G149" s="455">
        <f t="shared" si="22"/>
        <v>150000</v>
      </c>
      <c r="H149" s="456"/>
      <c r="I149" s="457"/>
      <c r="J149" s="458"/>
      <c r="K149" s="454"/>
    </row>
    <row r="150" spans="1:11" s="440" customFormat="1" ht="15.75" customHeight="1">
      <c r="A150" s="450">
        <v>4210</v>
      </c>
      <c r="B150" s="462" t="s">
        <v>111</v>
      </c>
      <c r="C150" s="452"/>
      <c r="D150" s="453">
        <f t="shared" si="21"/>
        <v>906000</v>
      </c>
      <c r="E150" s="454">
        <f>SUM(E151:E155)</f>
        <v>906000</v>
      </c>
      <c r="F150" s="454">
        <f>SUM(F151:F155)</f>
        <v>0</v>
      </c>
      <c r="G150" s="455">
        <f>E150+F150</f>
        <v>906000</v>
      </c>
      <c r="H150" s="456"/>
      <c r="I150" s="457"/>
      <c r="J150" s="458"/>
      <c r="K150" s="454"/>
    </row>
    <row r="151" spans="1:11" s="496" customFormat="1" ht="12">
      <c r="A151" s="499"/>
      <c r="B151" s="500" t="s">
        <v>487</v>
      </c>
      <c r="C151" s="511"/>
      <c r="D151" s="502">
        <f t="shared" si="21"/>
        <v>704000</v>
      </c>
      <c r="E151" s="503">
        <v>704000</v>
      </c>
      <c r="F151" s="503"/>
      <c r="G151" s="504">
        <f t="shared" si="22"/>
        <v>704000</v>
      </c>
      <c r="H151" s="505"/>
      <c r="I151" s="495"/>
      <c r="J151" s="492"/>
      <c r="K151" s="503"/>
    </row>
    <row r="152" spans="1:11" s="496" customFormat="1" ht="12">
      <c r="A152" s="489"/>
      <c r="B152" s="521" t="s">
        <v>488</v>
      </c>
      <c r="C152" s="522"/>
      <c r="D152" s="492">
        <f t="shared" si="21"/>
        <v>1000</v>
      </c>
      <c r="E152" s="493">
        <v>1000</v>
      </c>
      <c r="F152" s="493"/>
      <c r="G152" s="494">
        <f t="shared" si="22"/>
        <v>1000</v>
      </c>
      <c r="H152" s="495"/>
      <c r="I152" s="495"/>
      <c r="J152" s="492"/>
      <c r="K152" s="493"/>
    </row>
    <row r="153" spans="1:11" s="496" customFormat="1" ht="12">
      <c r="A153" s="489"/>
      <c r="B153" s="521" t="s">
        <v>477</v>
      </c>
      <c r="C153" s="522"/>
      <c r="D153" s="492">
        <f t="shared" si="21"/>
        <v>6000</v>
      </c>
      <c r="E153" s="493">
        <v>6000</v>
      </c>
      <c r="F153" s="493"/>
      <c r="G153" s="494">
        <f t="shared" si="22"/>
        <v>6000</v>
      </c>
      <c r="H153" s="495"/>
      <c r="I153" s="495"/>
      <c r="J153" s="492"/>
      <c r="K153" s="493"/>
    </row>
    <row r="154" spans="1:11" s="496" customFormat="1" ht="12">
      <c r="A154" s="489"/>
      <c r="B154" s="521" t="s">
        <v>489</v>
      </c>
      <c r="C154" s="522"/>
      <c r="D154" s="492">
        <f t="shared" si="21"/>
        <v>1000</v>
      </c>
      <c r="E154" s="493">
        <v>1000</v>
      </c>
      <c r="F154" s="493"/>
      <c r="G154" s="494">
        <f t="shared" si="22"/>
        <v>1000</v>
      </c>
      <c r="H154" s="495"/>
      <c r="I154" s="495"/>
      <c r="J154" s="492"/>
      <c r="K154" s="493"/>
    </row>
    <row r="155" spans="1:11" s="496" customFormat="1" ht="12">
      <c r="A155" s="520"/>
      <c r="B155" s="507" t="s">
        <v>490</v>
      </c>
      <c r="C155" s="480"/>
      <c r="D155" s="487">
        <f t="shared" si="21"/>
        <v>194000</v>
      </c>
      <c r="E155" s="481">
        <v>194000</v>
      </c>
      <c r="F155" s="481"/>
      <c r="G155" s="482">
        <f t="shared" si="22"/>
        <v>194000</v>
      </c>
      <c r="H155" s="486"/>
      <c r="I155" s="486"/>
      <c r="J155" s="487"/>
      <c r="K155" s="481"/>
    </row>
    <row r="156" spans="1:11" s="440" customFormat="1" ht="24" customHeight="1">
      <c r="A156" s="450">
        <v>4240</v>
      </c>
      <c r="B156" s="462" t="s">
        <v>491</v>
      </c>
      <c r="C156" s="452"/>
      <c r="D156" s="453">
        <f t="shared" si="21"/>
        <v>1000</v>
      </c>
      <c r="E156" s="454">
        <v>1000</v>
      </c>
      <c r="F156" s="454"/>
      <c r="G156" s="455">
        <f t="shared" si="22"/>
        <v>1000</v>
      </c>
      <c r="H156" s="456"/>
      <c r="I156" s="456"/>
      <c r="J156" s="453"/>
      <c r="K156" s="454"/>
    </row>
    <row r="157" spans="1:11" s="440" customFormat="1" ht="12">
      <c r="A157" s="450">
        <v>4260</v>
      </c>
      <c r="B157" s="462" t="s">
        <v>492</v>
      </c>
      <c r="C157" s="452"/>
      <c r="D157" s="453">
        <f t="shared" si="21"/>
        <v>600000</v>
      </c>
      <c r="E157" s="454">
        <v>600000</v>
      </c>
      <c r="F157" s="454"/>
      <c r="G157" s="455">
        <f t="shared" si="22"/>
        <v>600000</v>
      </c>
      <c r="H157" s="456"/>
      <c r="I157" s="457"/>
      <c r="J157" s="458"/>
      <c r="K157" s="454"/>
    </row>
    <row r="158" spans="1:11" s="440" customFormat="1" ht="36">
      <c r="A158" s="450">
        <v>4270</v>
      </c>
      <c r="B158" s="462" t="s">
        <v>493</v>
      </c>
      <c r="C158" s="452" t="s">
        <v>494</v>
      </c>
      <c r="D158" s="453">
        <f t="shared" si="21"/>
        <v>640000</v>
      </c>
      <c r="E158" s="454">
        <v>640000</v>
      </c>
      <c r="F158" s="454"/>
      <c r="G158" s="455">
        <f>E158+F158</f>
        <v>640000</v>
      </c>
      <c r="H158" s="456"/>
      <c r="I158" s="456"/>
      <c r="J158" s="453"/>
      <c r="K158" s="454"/>
    </row>
    <row r="159" spans="1:11" s="536" customFormat="1" ht="18" customHeight="1">
      <c r="A159" s="506">
        <v>4280</v>
      </c>
      <c r="B159" s="513" t="s">
        <v>495</v>
      </c>
      <c r="C159" s="445"/>
      <c r="D159" s="453">
        <f t="shared" si="21"/>
        <v>28000</v>
      </c>
      <c r="E159" s="471">
        <v>28000</v>
      </c>
      <c r="F159" s="471"/>
      <c r="G159" s="455">
        <f>E159+F159</f>
        <v>28000</v>
      </c>
      <c r="H159" s="457"/>
      <c r="I159" s="457"/>
      <c r="J159" s="458"/>
      <c r="K159" s="471"/>
    </row>
    <row r="160" spans="1:11" s="440" customFormat="1" ht="15.75" customHeight="1">
      <c r="A160" s="450">
        <v>4300</v>
      </c>
      <c r="B160" s="462" t="s">
        <v>496</v>
      </c>
      <c r="C160" s="452"/>
      <c r="D160" s="453">
        <f>SUM(D161:D164)</f>
        <v>1276600</v>
      </c>
      <c r="E160" s="454">
        <f>SUM(E161:E164)</f>
        <v>1276600</v>
      </c>
      <c r="F160" s="454">
        <f>SUM(F161:F164)</f>
        <v>0</v>
      </c>
      <c r="G160" s="455">
        <f>SUM(G161:G164)</f>
        <v>1276600</v>
      </c>
      <c r="H160" s="456"/>
      <c r="I160" s="456"/>
      <c r="J160" s="453"/>
      <c r="K160" s="454"/>
    </row>
    <row r="161" spans="1:11" s="496" customFormat="1" ht="12">
      <c r="A161" s="489"/>
      <c r="B161" s="521" t="s">
        <v>497</v>
      </c>
      <c r="C161" s="522"/>
      <c r="D161" s="492">
        <f aca="true" t="shared" si="23" ref="D161:D178">G161+J161</f>
        <v>900000</v>
      </c>
      <c r="E161" s="493">
        <v>900000</v>
      </c>
      <c r="F161" s="493"/>
      <c r="G161" s="494">
        <f aca="true" t="shared" si="24" ref="G161:G178">E161+F161</f>
        <v>900000</v>
      </c>
      <c r="H161" s="495"/>
      <c r="I161" s="495"/>
      <c r="J161" s="492"/>
      <c r="K161" s="493"/>
    </row>
    <row r="162" spans="1:11" s="496" customFormat="1" ht="12">
      <c r="A162" s="489"/>
      <c r="B162" s="521" t="s">
        <v>498</v>
      </c>
      <c r="C162" s="522"/>
      <c r="D162" s="492">
        <f t="shared" si="23"/>
        <v>1000</v>
      </c>
      <c r="E162" s="493">
        <v>1000</v>
      </c>
      <c r="F162" s="493"/>
      <c r="G162" s="494">
        <f t="shared" si="24"/>
        <v>1000</v>
      </c>
      <c r="H162" s="495"/>
      <c r="I162" s="495"/>
      <c r="J162" s="492"/>
      <c r="K162" s="493"/>
    </row>
    <row r="163" spans="1:11" s="496" customFormat="1" ht="12">
      <c r="A163" s="489"/>
      <c r="B163" s="521" t="s">
        <v>374</v>
      </c>
      <c r="C163" s="522"/>
      <c r="D163" s="492">
        <f t="shared" si="23"/>
        <v>25000</v>
      </c>
      <c r="E163" s="493">
        <v>25000</v>
      </c>
      <c r="F163" s="493"/>
      <c r="G163" s="494">
        <f t="shared" si="24"/>
        <v>25000</v>
      </c>
      <c r="H163" s="495"/>
      <c r="I163" s="495"/>
      <c r="J163" s="492"/>
      <c r="K163" s="493"/>
    </row>
    <row r="164" spans="1:11" s="479" customFormat="1" ht="12">
      <c r="A164" s="520"/>
      <c r="B164" s="507" t="s">
        <v>499</v>
      </c>
      <c r="C164" s="480"/>
      <c r="D164" s="487">
        <f t="shared" si="23"/>
        <v>350600</v>
      </c>
      <c r="E164" s="481">
        <v>350600</v>
      </c>
      <c r="F164" s="481"/>
      <c r="G164" s="482">
        <f t="shared" si="24"/>
        <v>350600</v>
      </c>
      <c r="H164" s="486"/>
      <c r="I164" s="486"/>
      <c r="J164" s="487"/>
      <c r="K164" s="481"/>
    </row>
    <row r="165" spans="1:11" s="440" customFormat="1" ht="24">
      <c r="A165" s="450">
        <v>4350</v>
      </c>
      <c r="B165" s="462" t="s">
        <v>500</v>
      </c>
      <c r="C165" s="452"/>
      <c r="D165" s="453">
        <f t="shared" si="23"/>
        <v>23000</v>
      </c>
      <c r="E165" s="454">
        <f>SUM(E166:E166)</f>
        <v>23000</v>
      </c>
      <c r="F165" s="454"/>
      <c r="G165" s="455">
        <f t="shared" si="24"/>
        <v>23000</v>
      </c>
      <c r="H165" s="456"/>
      <c r="I165" s="456"/>
      <c r="J165" s="453"/>
      <c r="K165" s="454"/>
    </row>
    <row r="166" spans="1:11" s="496" customFormat="1" ht="12">
      <c r="A166" s="520"/>
      <c r="B166" s="507" t="s">
        <v>501</v>
      </c>
      <c r="C166" s="480"/>
      <c r="D166" s="487">
        <f t="shared" si="23"/>
        <v>23000</v>
      </c>
      <c r="E166" s="481">
        <v>23000</v>
      </c>
      <c r="F166" s="481"/>
      <c r="G166" s="482">
        <f t="shared" si="24"/>
        <v>23000</v>
      </c>
      <c r="H166" s="486"/>
      <c r="I166" s="486"/>
      <c r="J166" s="487"/>
      <c r="K166" s="481"/>
    </row>
    <row r="167" spans="1:11" s="440" customFormat="1" ht="48.75" customHeight="1">
      <c r="A167" s="450">
        <v>4360</v>
      </c>
      <c r="B167" s="462" t="s">
        <v>502</v>
      </c>
      <c r="C167" s="452"/>
      <c r="D167" s="453">
        <f t="shared" si="23"/>
        <v>47000</v>
      </c>
      <c r="E167" s="454">
        <v>47000</v>
      </c>
      <c r="F167" s="454"/>
      <c r="G167" s="455">
        <f t="shared" si="24"/>
        <v>47000</v>
      </c>
      <c r="H167" s="456"/>
      <c r="I167" s="457"/>
      <c r="J167" s="458"/>
      <c r="K167" s="454"/>
    </row>
    <row r="168" spans="1:11" s="440" customFormat="1" ht="48" customHeight="1">
      <c r="A168" s="450">
        <v>4370</v>
      </c>
      <c r="B168" s="462" t="s">
        <v>503</v>
      </c>
      <c r="C168" s="452"/>
      <c r="D168" s="453">
        <f t="shared" si="23"/>
        <v>140000</v>
      </c>
      <c r="E168" s="454">
        <v>140000</v>
      </c>
      <c r="F168" s="454"/>
      <c r="G168" s="455">
        <f t="shared" si="24"/>
        <v>140000</v>
      </c>
      <c r="H168" s="456"/>
      <c r="I168" s="457"/>
      <c r="J168" s="458"/>
      <c r="K168" s="454"/>
    </row>
    <row r="169" spans="1:11" s="440" customFormat="1" ht="60">
      <c r="A169" s="450">
        <v>4390</v>
      </c>
      <c r="B169" s="462" t="s">
        <v>504</v>
      </c>
      <c r="C169" s="452"/>
      <c r="D169" s="453">
        <f t="shared" si="23"/>
        <v>12000</v>
      </c>
      <c r="E169" s="454">
        <v>12000</v>
      </c>
      <c r="F169" s="454"/>
      <c r="G169" s="455">
        <f t="shared" si="24"/>
        <v>12000</v>
      </c>
      <c r="H169" s="456"/>
      <c r="I169" s="457"/>
      <c r="J169" s="458"/>
      <c r="K169" s="454"/>
    </row>
    <row r="170" spans="1:11" s="440" customFormat="1" ht="48">
      <c r="A170" s="450">
        <v>4390</v>
      </c>
      <c r="B170" s="462" t="s">
        <v>505</v>
      </c>
      <c r="C170" s="452"/>
      <c r="D170" s="453">
        <f t="shared" si="23"/>
        <v>12000</v>
      </c>
      <c r="E170" s="454">
        <v>12000</v>
      </c>
      <c r="F170" s="454"/>
      <c r="G170" s="455">
        <f t="shared" si="24"/>
        <v>12000</v>
      </c>
      <c r="H170" s="456"/>
      <c r="I170" s="457"/>
      <c r="J170" s="458"/>
      <c r="K170" s="454"/>
    </row>
    <row r="171" spans="1:11" s="440" customFormat="1" ht="47.25" customHeight="1">
      <c r="A171" s="450">
        <v>4400</v>
      </c>
      <c r="B171" s="462" t="s">
        <v>416</v>
      </c>
      <c r="C171" s="452"/>
      <c r="D171" s="453">
        <f t="shared" si="23"/>
        <v>11300</v>
      </c>
      <c r="E171" s="454">
        <v>11300</v>
      </c>
      <c r="F171" s="454"/>
      <c r="G171" s="455">
        <f t="shared" si="24"/>
        <v>11300</v>
      </c>
      <c r="H171" s="456"/>
      <c r="I171" s="457"/>
      <c r="J171" s="458"/>
      <c r="K171" s="454"/>
    </row>
    <row r="172" spans="1:11" s="440" customFormat="1" ht="17.25" customHeight="1">
      <c r="A172" s="450">
        <v>4410</v>
      </c>
      <c r="B172" s="462" t="s">
        <v>506</v>
      </c>
      <c r="C172" s="452"/>
      <c r="D172" s="453">
        <f t="shared" si="23"/>
        <v>110000</v>
      </c>
      <c r="E172" s="454">
        <v>110000</v>
      </c>
      <c r="F172" s="454"/>
      <c r="G172" s="455">
        <f t="shared" si="24"/>
        <v>110000</v>
      </c>
      <c r="H172" s="456"/>
      <c r="I172" s="457"/>
      <c r="J172" s="458"/>
      <c r="K172" s="454"/>
    </row>
    <row r="173" spans="1:11" s="440" customFormat="1" ht="24" customHeight="1">
      <c r="A173" s="450">
        <v>4420</v>
      </c>
      <c r="B173" s="462" t="s">
        <v>507</v>
      </c>
      <c r="C173" s="452"/>
      <c r="D173" s="453">
        <f t="shared" si="23"/>
        <v>90000</v>
      </c>
      <c r="E173" s="454">
        <v>90000</v>
      </c>
      <c r="F173" s="454"/>
      <c r="G173" s="455">
        <f t="shared" si="24"/>
        <v>90000</v>
      </c>
      <c r="H173" s="456"/>
      <c r="I173" s="457"/>
      <c r="J173" s="458"/>
      <c r="K173" s="454"/>
    </row>
    <row r="174" spans="1:11" s="440" customFormat="1" ht="16.5" customHeight="1">
      <c r="A174" s="450">
        <v>4430</v>
      </c>
      <c r="B174" s="462" t="s">
        <v>508</v>
      </c>
      <c r="C174" s="452"/>
      <c r="D174" s="453">
        <f t="shared" si="23"/>
        <v>370000</v>
      </c>
      <c r="E174" s="454">
        <v>370000</v>
      </c>
      <c r="F174" s="454"/>
      <c r="G174" s="455">
        <f t="shared" si="24"/>
        <v>370000</v>
      </c>
      <c r="H174" s="456"/>
      <c r="I174" s="457"/>
      <c r="J174" s="458"/>
      <c r="K174" s="454"/>
    </row>
    <row r="175" spans="1:11" s="440" customFormat="1" ht="16.5" customHeight="1">
      <c r="A175" s="450">
        <v>4430</v>
      </c>
      <c r="B175" s="462" t="s">
        <v>509</v>
      </c>
      <c r="C175" s="452"/>
      <c r="D175" s="453">
        <f t="shared" si="23"/>
        <v>3000</v>
      </c>
      <c r="E175" s="454">
        <v>3000</v>
      </c>
      <c r="F175" s="454"/>
      <c r="G175" s="455">
        <f t="shared" si="24"/>
        <v>3000</v>
      </c>
      <c r="H175" s="456"/>
      <c r="I175" s="457"/>
      <c r="J175" s="458"/>
      <c r="K175" s="454"/>
    </row>
    <row r="176" spans="1:11" s="440" customFormat="1" ht="12">
      <c r="A176" s="450">
        <v>4440</v>
      </c>
      <c r="B176" s="462" t="s">
        <v>510</v>
      </c>
      <c r="C176" s="452"/>
      <c r="D176" s="453">
        <f t="shared" si="23"/>
        <v>415600</v>
      </c>
      <c r="E176" s="454">
        <v>415600</v>
      </c>
      <c r="F176" s="454"/>
      <c r="G176" s="455">
        <f t="shared" si="24"/>
        <v>415600</v>
      </c>
      <c r="H176" s="456"/>
      <c r="I176" s="457"/>
      <c r="J176" s="458"/>
      <c r="K176" s="454"/>
    </row>
    <row r="177" spans="1:11" s="440" customFormat="1" ht="35.25" customHeight="1">
      <c r="A177" s="450">
        <v>4700</v>
      </c>
      <c r="B177" s="462" t="s">
        <v>511</v>
      </c>
      <c r="C177" s="452"/>
      <c r="D177" s="453">
        <f t="shared" si="23"/>
        <v>130000</v>
      </c>
      <c r="E177" s="454">
        <v>130000</v>
      </c>
      <c r="F177" s="454"/>
      <c r="G177" s="455">
        <f t="shared" si="24"/>
        <v>130000</v>
      </c>
      <c r="H177" s="537"/>
      <c r="I177" s="457"/>
      <c r="J177" s="458"/>
      <c r="K177" s="454"/>
    </row>
    <row r="178" spans="1:11" s="440" customFormat="1" ht="45" customHeight="1">
      <c r="A178" s="450">
        <v>4700</v>
      </c>
      <c r="B178" s="462" t="s">
        <v>512</v>
      </c>
      <c r="C178" s="452"/>
      <c r="D178" s="453">
        <f t="shared" si="23"/>
        <v>447200</v>
      </c>
      <c r="E178" s="454">
        <v>447200</v>
      </c>
      <c r="F178" s="454"/>
      <c r="G178" s="455">
        <f t="shared" si="24"/>
        <v>447200</v>
      </c>
      <c r="H178" s="537"/>
      <c r="I178" s="457"/>
      <c r="J178" s="458"/>
      <c r="K178" s="454"/>
    </row>
    <row r="179" spans="1:11" s="440" customFormat="1" ht="30.75" customHeight="1">
      <c r="A179" s="450">
        <v>6060</v>
      </c>
      <c r="B179" s="462" t="s">
        <v>513</v>
      </c>
      <c r="C179" s="452"/>
      <c r="D179" s="453">
        <f>G179+J179</f>
        <v>638800</v>
      </c>
      <c r="E179" s="454">
        <f>SUM(E180:E181)</f>
        <v>638800</v>
      </c>
      <c r="F179" s="454">
        <f>SUM(F180:F181)</f>
        <v>0</v>
      </c>
      <c r="G179" s="455">
        <f>E179+F179</f>
        <v>638800</v>
      </c>
      <c r="H179" s="456"/>
      <c r="I179" s="456"/>
      <c r="J179" s="453"/>
      <c r="K179" s="454"/>
    </row>
    <row r="180" spans="1:11" s="440" customFormat="1" ht="16.5" customHeight="1">
      <c r="A180" s="433"/>
      <c r="B180" s="500" t="s">
        <v>514</v>
      </c>
      <c r="C180" s="511"/>
      <c r="D180" s="502">
        <f>G180+J180</f>
        <v>154000</v>
      </c>
      <c r="E180" s="503">
        <v>154000</v>
      </c>
      <c r="F180" s="503"/>
      <c r="G180" s="504">
        <f>E180+F180</f>
        <v>154000</v>
      </c>
      <c r="H180" s="439"/>
      <c r="I180" s="439"/>
      <c r="J180" s="436"/>
      <c r="K180" s="437"/>
    </row>
    <row r="181" spans="1:11" s="479" customFormat="1" ht="17.25" customHeight="1">
      <c r="A181" s="520"/>
      <c r="B181" s="507" t="s">
        <v>501</v>
      </c>
      <c r="C181" s="480"/>
      <c r="D181" s="487">
        <f>G181+J181</f>
        <v>484800</v>
      </c>
      <c r="E181" s="481">
        <v>484800</v>
      </c>
      <c r="F181" s="481"/>
      <c r="G181" s="482">
        <f>SUM(E181:F181)</f>
        <v>484800</v>
      </c>
      <c r="H181" s="457"/>
      <c r="I181" s="457"/>
      <c r="J181" s="458"/>
      <c r="K181" s="481"/>
    </row>
    <row r="182" spans="1:11" s="479" customFormat="1" ht="29.25" customHeight="1">
      <c r="A182" s="520"/>
      <c r="B182" s="508" t="s">
        <v>515</v>
      </c>
      <c r="C182" s="480" t="s">
        <v>131</v>
      </c>
      <c r="D182" s="509">
        <f>G182+J182</f>
        <v>5160940</v>
      </c>
      <c r="E182" s="477">
        <f>SUM(E183:E195)</f>
        <v>5160940</v>
      </c>
      <c r="F182" s="477">
        <f>SUM(F183:F195)</f>
        <v>0</v>
      </c>
      <c r="G182" s="478">
        <f>SUM(E182:F182)</f>
        <v>5160940</v>
      </c>
      <c r="H182" s="448"/>
      <c r="I182" s="448"/>
      <c r="J182" s="449"/>
      <c r="K182" s="477"/>
    </row>
    <row r="183" spans="1:11" s="479" customFormat="1" ht="24">
      <c r="A183" s="506">
        <v>4017</v>
      </c>
      <c r="B183" s="462" t="s">
        <v>456</v>
      </c>
      <c r="C183" s="445"/>
      <c r="D183" s="458">
        <f aca="true" t="shared" si="25" ref="D183:D195">G183+J183</f>
        <v>246648</v>
      </c>
      <c r="E183" s="471">
        <v>246648</v>
      </c>
      <c r="F183" s="471"/>
      <c r="G183" s="510">
        <f aca="true" t="shared" si="26" ref="G183:G195">SUM(E183:F183)</f>
        <v>246648</v>
      </c>
      <c r="H183" s="448"/>
      <c r="I183" s="448"/>
      <c r="J183" s="449"/>
      <c r="K183" s="446"/>
    </row>
    <row r="184" spans="1:11" s="479" customFormat="1" ht="24">
      <c r="A184" s="506">
        <v>4019</v>
      </c>
      <c r="B184" s="462" t="s">
        <v>456</v>
      </c>
      <c r="C184" s="445"/>
      <c r="D184" s="458">
        <f t="shared" si="25"/>
        <v>82216</v>
      </c>
      <c r="E184" s="471">
        <v>82216</v>
      </c>
      <c r="F184" s="471"/>
      <c r="G184" s="510">
        <f t="shared" si="26"/>
        <v>82216</v>
      </c>
      <c r="H184" s="448"/>
      <c r="I184" s="448"/>
      <c r="J184" s="449"/>
      <c r="K184" s="446"/>
    </row>
    <row r="185" spans="1:11" s="479" customFormat="1" ht="36">
      <c r="A185" s="506">
        <v>4117</v>
      </c>
      <c r="B185" s="462" t="s">
        <v>458</v>
      </c>
      <c r="C185" s="445"/>
      <c r="D185" s="458">
        <f t="shared" si="25"/>
        <v>45490</v>
      </c>
      <c r="E185" s="471">
        <v>45490</v>
      </c>
      <c r="F185" s="471"/>
      <c r="G185" s="510">
        <f t="shared" si="26"/>
        <v>45490</v>
      </c>
      <c r="H185" s="448"/>
      <c r="I185" s="448"/>
      <c r="J185" s="449"/>
      <c r="K185" s="446"/>
    </row>
    <row r="186" spans="1:11" s="479" customFormat="1" ht="36">
      <c r="A186" s="506">
        <v>4119</v>
      </c>
      <c r="B186" s="462" t="s">
        <v>458</v>
      </c>
      <c r="C186" s="445"/>
      <c r="D186" s="458">
        <f t="shared" si="25"/>
        <v>15163</v>
      </c>
      <c r="E186" s="471">
        <v>15163</v>
      </c>
      <c r="F186" s="471"/>
      <c r="G186" s="510">
        <f t="shared" si="26"/>
        <v>15163</v>
      </c>
      <c r="H186" s="448"/>
      <c r="I186" s="448"/>
      <c r="J186" s="449"/>
      <c r="K186" s="446"/>
    </row>
    <row r="187" spans="1:11" s="479" customFormat="1" ht="24">
      <c r="A187" s="506">
        <v>4127</v>
      </c>
      <c r="B187" s="462" t="s">
        <v>459</v>
      </c>
      <c r="C187" s="445"/>
      <c r="D187" s="458">
        <f t="shared" si="25"/>
        <v>7337</v>
      </c>
      <c r="E187" s="471">
        <v>7337</v>
      </c>
      <c r="F187" s="471"/>
      <c r="G187" s="510">
        <f t="shared" si="26"/>
        <v>7337</v>
      </c>
      <c r="H187" s="448"/>
      <c r="I187" s="448"/>
      <c r="J187" s="449"/>
      <c r="K187" s="446"/>
    </row>
    <row r="188" spans="1:11" s="479" customFormat="1" ht="24">
      <c r="A188" s="506">
        <v>4129</v>
      </c>
      <c r="B188" s="462" t="s">
        <v>459</v>
      </c>
      <c r="C188" s="445"/>
      <c r="D188" s="458">
        <f t="shared" si="25"/>
        <v>2446</v>
      </c>
      <c r="E188" s="471">
        <v>2446</v>
      </c>
      <c r="F188" s="471"/>
      <c r="G188" s="510">
        <f t="shared" si="26"/>
        <v>2446</v>
      </c>
      <c r="H188" s="448"/>
      <c r="I188" s="448"/>
      <c r="J188" s="449"/>
      <c r="K188" s="446"/>
    </row>
    <row r="189" spans="1:11" s="479" customFormat="1" ht="12.75" customHeight="1">
      <c r="A189" s="506">
        <v>4217</v>
      </c>
      <c r="B189" s="462" t="s">
        <v>111</v>
      </c>
      <c r="C189" s="445"/>
      <c r="D189" s="458">
        <f t="shared" si="25"/>
        <v>42180</v>
      </c>
      <c r="E189" s="471">
        <v>42180</v>
      </c>
      <c r="F189" s="471"/>
      <c r="G189" s="510">
        <f t="shared" si="26"/>
        <v>42180</v>
      </c>
      <c r="H189" s="448"/>
      <c r="I189" s="448"/>
      <c r="J189" s="449"/>
      <c r="K189" s="446"/>
    </row>
    <row r="190" spans="1:11" s="479" customFormat="1" ht="12" customHeight="1">
      <c r="A190" s="450">
        <v>4219</v>
      </c>
      <c r="B190" s="462" t="s">
        <v>111</v>
      </c>
      <c r="C190" s="452"/>
      <c r="D190" s="453">
        <f t="shared" si="25"/>
        <v>14060</v>
      </c>
      <c r="E190" s="454">
        <v>14060</v>
      </c>
      <c r="F190" s="454"/>
      <c r="G190" s="455">
        <f t="shared" si="26"/>
        <v>14060</v>
      </c>
      <c r="H190" s="431"/>
      <c r="I190" s="431"/>
      <c r="J190" s="428"/>
      <c r="K190" s="429"/>
    </row>
    <row r="191" spans="1:11" s="479" customFormat="1" ht="24">
      <c r="A191" s="506">
        <v>4307</v>
      </c>
      <c r="B191" s="462" t="s">
        <v>113</v>
      </c>
      <c r="C191" s="445"/>
      <c r="D191" s="458">
        <f t="shared" si="25"/>
        <v>12000</v>
      </c>
      <c r="E191" s="471">
        <v>12000</v>
      </c>
      <c r="F191" s="471"/>
      <c r="G191" s="510">
        <f t="shared" si="26"/>
        <v>12000</v>
      </c>
      <c r="H191" s="448"/>
      <c r="I191" s="448"/>
      <c r="J191" s="449"/>
      <c r="K191" s="446"/>
    </row>
    <row r="192" spans="1:11" s="479" customFormat="1" ht="24">
      <c r="A192" s="506">
        <v>4309</v>
      </c>
      <c r="B192" s="462" t="s">
        <v>113</v>
      </c>
      <c r="C192" s="445"/>
      <c r="D192" s="458">
        <f t="shared" si="25"/>
        <v>4000</v>
      </c>
      <c r="E192" s="471">
        <v>4000</v>
      </c>
      <c r="F192" s="471"/>
      <c r="G192" s="510">
        <f t="shared" si="26"/>
        <v>4000</v>
      </c>
      <c r="H192" s="448"/>
      <c r="I192" s="448"/>
      <c r="J192" s="449"/>
      <c r="K192" s="446"/>
    </row>
    <row r="193" spans="1:11" s="479" customFormat="1" ht="12">
      <c r="A193" s="506">
        <v>4430</v>
      </c>
      <c r="B193" s="462" t="s">
        <v>516</v>
      </c>
      <c r="C193" s="445"/>
      <c r="D193" s="458">
        <f t="shared" si="25"/>
        <v>11600</v>
      </c>
      <c r="E193" s="471">
        <v>11600</v>
      </c>
      <c r="F193" s="471"/>
      <c r="G193" s="510">
        <f t="shared" si="26"/>
        <v>11600</v>
      </c>
      <c r="H193" s="448"/>
      <c r="I193" s="448"/>
      <c r="J193" s="449"/>
      <c r="K193" s="446"/>
    </row>
    <row r="194" spans="1:11" s="479" customFormat="1" ht="36" customHeight="1">
      <c r="A194" s="506">
        <v>6067</v>
      </c>
      <c r="B194" s="513" t="s">
        <v>517</v>
      </c>
      <c r="C194" s="445"/>
      <c r="D194" s="458">
        <f t="shared" si="25"/>
        <v>3508350</v>
      </c>
      <c r="E194" s="471">
        <v>3508350</v>
      </c>
      <c r="F194" s="471"/>
      <c r="G194" s="510">
        <f t="shared" si="26"/>
        <v>3508350</v>
      </c>
      <c r="H194" s="448"/>
      <c r="I194" s="448"/>
      <c r="J194" s="449"/>
      <c r="K194" s="446"/>
    </row>
    <row r="195" spans="1:11" s="479" customFormat="1" ht="36" customHeight="1">
      <c r="A195" s="506">
        <v>6069</v>
      </c>
      <c r="B195" s="513" t="s">
        <v>517</v>
      </c>
      <c r="C195" s="445"/>
      <c r="D195" s="458">
        <f t="shared" si="25"/>
        <v>1169450</v>
      </c>
      <c r="E195" s="471">
        <v>1169450</v>
      </c>
      <c r="F195" s="471"/>
      <c r="G195" s="510">
        <f t="shared" si="26"/>
        <v>1169450</v>
      </c>
      <c r="H195" s="448"/>
      <c r="I195" s="448"/>
      <c r="J195" s="449"/>
      <c r="K195" s="446"/>
    </row>
    <row r="196" spans="1:11" s="432" customFormat="1" ht="14.25" customHeight="1">
      <c r="A196" s="538">
        <v>75045</v>
      </c>
      <c r="B196" s="476" t="s">
        <v>518</v>
      </c>
      <c r="C196" s="452" t="s">
        <v>519</v>
      </c>
      <c r="D196" s="428">
        <f>SUM(D197:D205)</f>
        <v>46500</v>
      </c>
      <c r="E196" s="429"/>
      <c r="F196" s="429"/>
      <c r="G196" s="430"/>
      <c r="H196" s="431">
        <f>SUM(H197:H205)</f>
        <v>46500</v>
      </c>
      <c r="I196" s="431">
        <f>SUM(I197:I205)</f>
        <v>0</v>
      </c>
      <c r="J196" s="428">
        <f>SUM(J197:J205)</f>
        <v>46500</v>
      </c>
      <c r="K196" s="429">
        <f>SUM(K197:K204)</f>
        <v>39000</v>
      </c>
    </row>
    <row r="197" spans="1:11" s="440" customFormat="1" ht="24">
      <c r="A197" s="539">
        <v>4010</v>
      </c>
      <c r="B197" s="462" t="s">
        <v>456</v>
      </c>
      <c r="C197" s="452"/>
      <c r="D197" s="453">
        <f aca="true" t="shared" si="27" ref="D197:D240">G197+J197</f>
        <v>11300</v>
      </c>
      <c r="E197" s="454"/>
      <c r="F197" s="454"/>
      <c r="G197" s="455"/>
      <c r="H197" s="456">
        <v>11300</v>
      </c>
      <c r="I197" s="457"/>
      <c r="J197" s="458">
        <f aca="true" t="shared" si="28" ref="J197:J205">H197+I197</f>
        <v>11300</v>
      </c>
      <c r="K197" s="454">
        <f>J197</f>
        <v>11300</v>
      </c>
    </row>
    <row r="198" spans="1:11" s="440" customFormat="1" ht="36">
      <c r="A198" s="539">
        <v>4110</v>
      </c>
      <c r="B198" s="462" t="s">
        <v>458</v>
      </c>
      <c r="C198" s="452"/>
      <c r="D198" s="453">
        <f t="shared" si="27"/>
        <v>1900</v>
      </c>
      <c r="E198" s="454"/>
      <c r="F198" s="454"/>
      <c r="G198" s="455"/>
      <c r="H198" s="456">
        <v>1900</v>
      </c>
      <c r="I198" s="457"/>
      <c r="J198" s="458">
        <f t="shared" si="28"/>
        <v>1900</v>
      </c>
      <c r="K198" s="454">
        <f>J198</f>
        <v>1900</v>
      </c>
    </row>
    <row r="199" spans="1:11" s="440" customFormat="1" ht="24">
      <c r="A199" s="539">
        <v>4120</v>
      </c>
      <c r="B199" s="462" t="s">
        <v>459</v>
      </c>
      <c r="C199" s="452"/>
      <c r="D199" s="453">
        <f t="shared" si="27"/>
        <v>400</v>
      </c>
      <c r="E199" s="454"/>
      <c r="F199" s="454"/>
      <c r="G199" s="455"/>
      <c r="H199" s="456">
        <v>400</v>
      </c>
      <c r="I199" s="457"/>
      <c r="J199" s="458">
        <f t="shared" si="28"/>
        <v>400</v>
      </c>
      <c r="K199" s="454">
        <f>J199</f>
        <v>400</v>
      </c>
    </row>
    <row r="200" spans="1:11" s="440" customFormat="1" ht="18" customHeight="1">
      <c r="A200" s="539">
        <v>4170</v>
      </c>
      <c r="B200" s="462" t="s">
        <v>429</v>
      </c>
      <c r="C200" s="452"/>
      <c r="D200" s="453">
        <f t="shared" si="27"/>
        <v>15200</v>
      </c>
      <c r="E200" s="454"/>
      <c r="F200" s="454"/>
      <c r="G200" s="455"/>
      <c r="H200" s="456">
        <v>15200</v>
      </c>
      <c r="I200" s="457"/>
      <c r="J200" s="458">
        <f t="shared" si="28"/>
        <v>15200</v>
      </c>
      <c r="K200" s="454">
        <f>J200</f>
        <v>15200</v>
      </c>
    </row>
    <row r="201" spans="1:11" s="440" customFormat="1" ht="19.5" customHeight="1">
      <c r="A201" s="539">
        <v>4170</v>
      </c>
      <c r="B201" s="462" t="s">
        <v>520</v>
      </c>
      <c r="C201" s="452"/>
      <c r="D201" s="453">
        <f t="shared" si="27"/>
        <v>500</v>
      </c>
      <c r="E201" s="454"/>
      <c r="F201" s="454"/>
      <c r="G201" s="455"/>
      <c r="H201" s="456">
        <v>500</v>
      </c>
      <c r="I201" s="457"/>
      <c r="J201" s="458">
        <f t="shared" si="28"/>
        <v>500</v>
      </c>
      <c r="K201" s="454">
        <v>0</v>
      </c>
    </row>
    <row r="202" spans="1:11" s="440" customFormat="1" ht="15.75" customHeight="1">
      <c r="A202" s="539">
        <v>4210</v>
      </c>
      <c r="B202" s="462" t="s">
        <v>111</v>
      </c>
      <c r="C202" s="452"/>
      <c r="D202" s="453">
        <f t="shared" si="27"/>
        <v>3200</v>
      </c>
      <c r="E202" s="454"/>
      <c r="F202" s="454"/>
      <c r="G202" s="455"/>
      <c r="H202" s="456">
        <v>3200</v>
      </c>
      <c r="I202" s="457"/>
      <c r="J202" s="458">
        <f t="shared" si="28"/>
        <v>3200</v>
      </c>
      <c r="K202" s="454">
        <f>J202</f>
        <v>3200</v>
      </c>
    </row>
    <row r="203" spans="1:11" s="440" customFormat="1" ht="24">
      <c r="A203" s="539">
        <v>4300</v>
      </c>
      <c r="B203" s="462" t="s">
        <v>113</v>
      </c>
      <c r="C203" s="452"/>
      <c r="D203" s="453">
        <f t="shared" si="27"/>
        <v>3000</v>
      </c>
      <c r="E203" s="454"/>
      <c r="F203" s="454"/>
      <c r="G203" s="455"/>
      <c r="H203" s="456">
        <v>3000</v>
      </c>
      <c r="I203" s="457"/>
      <c r="J203" s="458">
        <f t="shared" si="28"/>
        <v>3000</v>
      </c>
      <c r="K203" s="454">
        <v>0</v>
      </c>
    </row>
    <row r="204" spans="1:11" s="440" customFormat="1" ht="24">
      <c r="A204" s="539">
        <v>4300</v>
      </c>
      <c r="B204" s="462" t="s">
        <v>113</v>
      </c>
      <c r="C204" s="452"/>
      <c r="D204" s="453">
        <f t="shared" si="27"/>
        <v>7000</v>
      </c>
      <c r="E204" s="454"/>
      <c r="F204" s="454"/>
      <c r="G204" s="455"/>
      <c r="H204" s="456">
        <v>7000</v>
      </c>
      <c r="I204" s="457"/>
      <c r="J204" s="458">
        <f t="shared" si="28"/>
        <v>7000</v>
      </c>
      <c r="K204" s="454">
        <f>J204</f>
        <v>7000</v>
      </c>
    </row>
    <row r="205" spans="1:11" s="440" customFormat="1" ht="22.5" customHeight="1">
      <c r="A205" s="539">
        <v>4300</v>
      </c>
      <c r="B205" s="462" t="s">
        <v>521</v>
      </c>
      <c r="C205" s="452"/>
      <c r="D205" s="453">
        <f t="shared" si="27"/>
        <v>4000</v>
      </c>
      <c r="E205" s="454"/>
      <c r="F205" s="454"/>
      <c r="G205" s="455"/>
      <c r="H205" s="456">
        <v>4000</v>
      </c>
      <c r="I205" s="457"/>
      <c r="J205" s="458">
        <f t="shared" si="28"/>
        <v>4000</v>
      </c>
      <c r="K205" s="454">
        <v>0</v>
      </c>
    </row>
    <row r="206" spans="1:11" s="432" customFormat="1" ht="25.5" customHeight="1">
      <c r="A206" s="538">
        <v>75075</v>
      </c>
      <c r="B206" s="476" t="s">
        <v>522</v>
      </c>
      <c r="C206" s="452"/>
      <c r="D206" s="428">
        <f t="shared" si="27"/>
        <v>738689</v>
      </c>
      <c r="E206" s="429">
        <f>SUM(E207:E215)+E216+E229</f>
        <v>3038689</v>
      </c>
      <c r="F206" s="429">
        <f>SUM(F207:F215)+F216+F229</f>
        <v>-2300000</v>
      </c>
      <c r="G206" s="430">
        <f>F206+E206</f>
        <v>738689</v>
      </c>
      <c r="H206" s="431"/>
      <c r="I206" s="448"/>
      <c r="J206" s="449"/>
      <c r="K206" s="429"/>
    </row>
    <row r="207" spans="1:11" s="440" customFormat="1" ht="24.75" customHeight="1">
      <c r="A207" s="539">
        <v>4210</v>
      </c>
      <c r="B207" s="462" t="s">
        <v>523</v>
      </c>
      <c r="C207" s="452" t="s">
        <v>405</v>
      </c>
      <c r="D207" s="453">
        <f t="shared" si="27"/>
        <v>40000</v>
      </c>
      <c r="E207" s="454">
        <v>40000</v>
      </c>
      <c r="F207" s="454"/>
      <c r="G207" s="455">
        <f aca="true" t="shared" si="29" ref="G207:G241">SUM(E207:F207)</f>
        <v>40000</v>
      </c>
      <c r="H207" s="456"/>
      <c r="I207" s="456"/>
      <c r="J207" s="453"/>
      <c r="K207" s="454"/>
    </row>
    <row r="208" spans="1:11" s="440" customFormat="1" ht="12.75" customHeight="1">
      <c r="A208" s="539">
        <v>4210</v>
      </c>
      <c r="B208" s="462" t="s">
        <v>524</v>
      </c>
      <c r="C208" s="452" t="s">
        <v>525</v>
      </c>
      <c r="D208" s="453">
        <f t="shared" si="27"/>
        <v>10000</v>
      </c>
      <c r="E208" s="454">
        <v>10000</v>
      </c>
      <c r="F208" s="454"/>
      <c r="G208" s="455">
        <f t="shared" si="29"/>
        <v>10000</v>
      </c>
      <c r="H208" s="456"/>
      <c r="I208" s="457"/>
      <c r="J208" s="458"/>
      <c r="K208" s="454"/>
    </row>
    <row r="209" spans="1:11" s="440" customFormat="1" ht="12">
      <c r="A209" s="539">
        <v>4260</v>
      </c>
      <c r="B209" s="462" t="s">
        <v>382</v>
      </c>
      <c r="C209" s="452" t="s">
        <v>405</v>
      </c>
      <c r="D209" s="453">
        <f t="shared" si="27"/>
        <v>1800</v>
      </c>
      <c r="E209" s="454">
        <v>1800</v>
      </c>
      <c r="F209" s="454"/>
      <c r="G209" s="455">
        <f t="shared" si="29"/>
        <v>1800</v>
      </c>
      <c r="H209" s="456"/>
      <c r="I209" s="456"/>
      <c r="J209" s="453"/>
      <c r="K209" s="454"/>
    </row>
    <row r="210" spans="1:11" s="440" customFormat="1" ht="24.75" customHeight="1">
      <c r="A210" s="539">
        <v>4300</v>
      </c>
      <c r="B210" s="462" t="s">
        <v>526</v>
      </c>
      <c r="C210" s="452" t="s">
        <v>405</v>
      </c>
      <c r="D210" s="453">
        <f t="shared" si="27"/>
        <v>400000</v>
      </c>
      <c r="E210" s="454">
        <v>400000</v>
      </c>
      <c r="F210" s="454"/>
      <c r="G210" s="455">
        <f t="shared" si="29"/>
        <v>400000</v>
      </c>
      <c r="H210" s="456"/>
      <c r="I210" s="457"/>
      <c r="J210" s="458"/>
      <c r="K210" s="454"/>
    </row>
    <row r="211" spans="1:11" s="440" customFormat="1" ht="24">
      <c r="A211" s="539">
        <v>4300</v>
      </c>
      <c r="B211" s="462" t="s">
        <v>113</v>
      </c>
      <c r="C211" s="452" t="s">
        <v>525</v>
      </c>
      <c r="D211" s="453">
        <f t="shared" si="27"/>
        <v>80000</v>
      </c>
      <c r="E211" s="454">
        <v>80000</v>
      </c>
      <c r="F211" s="454"/>
      <c r="G211" s="455">
        <f t="shared" si="29"/>
        <v>80000</v>
      </c>
      <c r="H211" s="456"/>
      <c r="I211" s="457"/>
      <c r="J211" s="458"/>
      <c r="K211" s="454"/>
    </row>
    <row r="212" spans="1:11" s="440" customFormat="1" ht="21.75" customHeight="1">
      <c r="A212" s="539">
        <v>4300</v>
      </c>
      <c r="B212" s="462" t="s">
        <v>527</v>
      </c>
      <c r="C212" s="452" t="s">
        <v>384</v>
      </c>
      <c r="D212" s="453">
        <f t="shared" si="27"/>
        <v>40000</v>
      </c>
      <c r="E212" s="454">
        <v>40000</v>
      </c>
      <c r="F212" s="454"/>
      <c r="G212" s="455">
        <f t="shared" si="29"/>
        <v>40000</v>
      </c>
      <c r="H212" s="456"/>
      <c r="I212" s="457"/>
      <c r="J212" s="458"/>
      <c r="K212" s="454"/>
    </row>
    <row r="213" spans="1:11" s="440" customFormat="1" ht="24.75" customHeight="1">
      <c r="A213" s="539">
        <v>4350</v>
      </c>
      <c r="B213" s="462" t="s">
        <v>528</v>
      </c>
      <c r="C213" s="452" t="s">
        <v>405</v>
      </c>
      <c r="D213" s="453">
        <f t="shared" si="27"/>
        <v>40000</v>
      </c>
      <c r="E213" s="454">
        <v>40000</v>
      </c>
      <c r="F213" s="454"/>
      <c r="G213" s="455">
        <f t="shared" si="29"/>
        <v>40000</v>
      </c>
      <c r="H213" s="456"/>
      <c r="I213" s="456"/>
      <c r="J213" s="453"/>
      <c r="K213" s="454"/>
    </row>
    <row r="214" spans="1:11" s="440" customFormat="1" ht="41.25" customHeight="1">
      <c r="A214" s="450">
        <v>4400</v>
      </c>
      <c r="B214" s="462" t="s">
        <v>416</v>
      </c>
      <c r="C214" s="452" t="s">
        <v>405</v>
      </c>
      <c r="D214" s="453">
        <f t="shared" si="27"/>
        <v>7200</v>
      </c>
      <c r="E214" s="454">
        <v>7200</v>
      </c>
      <c r="F214" s="454"/>
      <c r="G214" s="455">
        <f t="shared" si="29"/>
        <v>7200</v>
      </c>
      <c r="H214" s="456"/>
      <c r="I214" s="456"/>
      <c r="J214" s="453"/>
      <c r="K214" s="454"/>
    </row>
    <row r="215" spans="1:11" s="432" customFormat="1" ht="24">
      <c r="A215" s="539">
        <v>4300</v>
      </c>
      <c r="B215" s="462" t="s">
        <v>113</v>
      </c>
      <c r="C215" s="540" t="s">
        <v>403</v>
      </c>
      <c r="D215" s="453">
        <f t="shared" si="27"/>
        <v>0</v>
      </c>
      <c r="E215" s="454">
        <v>2300000</v>
      </c>
      <c r="F215" s="454">
        <v>-2300000</v>
      </c>
      <c r="G215" s="455">
        <f t="shared" si="29"/>
        <v>0</v>
      </c>
      <c r="H215" s="541"/>
      <c r="I215" s="541"/>
      <c r="J215" s="542"/>
      <c r="K215" s="543"/>
    </row>
    <row r="216" spans="1:11" s="432" customFormat="1" ht="84">
      <c r="A216" s="425"/>
      <c r="B216" s="476" t="s">
        <v>529</v>
      </c>
      <c r="C216" s="540" t="s">
        <v>384</v>
      </c>
      <c r="D216" s="428">
        <f t="shared" si="27"/>
        <v>56949</v>
      </c>
      <c r="E216" s="429">
        <f>SUM(E217:E228)</f>
        <v>56949</v>
      </c>
      <c r="F216" s="429">
        <f>SUM(F217:F228)</f>
        <v>0</v>
      </c>
      <c r="G216" s="430">
        <f>SUM(E216:F216)</f>
        <v>56949</v>
      </c>
      <c r="H216" s="431"/>
      <c r="I216" s="431"/>
      <c r="J216" s="428"/>
      <c r="K216" s="429"/>
    </row>
    <row r="217" spans="1:11" s="440" customFormat="1" ht="36">
      <c r="A217" s="539">
        <v>4117</v>
      </c>
      <c r="B217" s="462" t="s">
        <v>458</v>
      </c>
      <c r="C217" s="540"/>
      <c r="D217" s="453">
        <f t="shared" si="27"/>
        <v>913</v>
      </c>
      <c r="E217" s="454">
        <v>913</v>
      </c>
      <c r="F217" s="454"/>
      <c r="G217" s="455">
        <f t="shared" si="29"/>
        <v>913</v>
      </c>
      <c r="H217" s="456"/>
      <c r="I217" s="456"/>
      <c r="J217" s="453"/>
      <c r="K217" s="454"/>
    </row>
    <row r="218" spans="1:11" s="440" customFormat="1" ht="36">
      <c r="A218" s="539">
        <v>4119</v>
      </c>
      <c r="B218" s="462" t="s">
        <v>458</v>
      </c>
      <c r="C218" s="540"/>
      <c r="D218" s="453">
        <f t="shared" si="27"/>
        <v>161</v>
      </c>
      <c r="E218" s="454">
        <v>161</v>
      </c>
      <c r="F218" s="454"/>
      <c r="G218" s="455">
        <f t="shared" si="29"/>
        <v>161</v>
      </c>
      <c r="H218" s="456"/>
      <c r="I218" s="456"/>
      <c r="J218" s="453"/>
      <c r="K218" s="454"/>
    </row>
    <row r="219" spans="1:11" s="440" customFormat="1" ht="12">
      <c r="A219" s="539">
        <v>4127</v>
      </c>
      <c r="B219" s="462" t="s">
        <v>428</v>
      </c>
      <c r="C219" s="540"/>
      <c r="D219" s="453">
        <f t="shared" si="27"/>
        <v>141</v>
      </c>
      <c r="E219" s="454">
        <v>141</v>
      </c>
      <c r="F219" s="454"/>
      <c r="G219" s="455">
        <f t="shared" si="29"/>
        <v>141</v>
      </c>
      <c r="H219" s="456"/>
      <c r="I219" s="456"/>
      <c r="J219" s="453"/>
      <c r="K219" s="454"/>
    </row>
    <row r="220" spans="1:11" s="440" customFormat="1" ht="12">
      <c r="A220" s="539">
        <v>4129</v>
      </c>
      <c r="B220" s="462" t="s">
        <v>428</v>
      </c>
      <c r="C220" s="540"/>
      <c r="D220" s="453">
        <f t="shared" si="27"/>
        <v>25</v>
      </c>
      <c r="E220" s="454">
        <v>25</v>
      </c>
      <c r="F220" s="454"/>
      <c r="G220" s="455">
        <f t="shared" si="29"/>
        <v>25</v>
      </c>
      <c r="H220" s="456"/>
      <c r="I220" s="456"/>
      <c r="J220" s="453"/>
      <c r="K220" s="454"/>
    </row>
    <row r="221" spans="1:11" s="440" customFormat="1" ht="14.25" customHeight="1">
      <c r="A221" s="539">
        <v>4177</v>
      </c>
      <c r="B221" s="462" t="s">
        <v>429</v>
      </c>
      <c r="C221" s="540"/>
      <c r="D221" s="453">
        <f t="shared" si="27"/>
        <v>1013</v>
      </c>
      <c r="E221" s="454">
        <v>1013</v>
      </c>
      <c r="F221" s="454"/>
      <c r="G221" s="455">
        <f t="shared" si="29"/>
        <v>1013</v>
      </c>
      <c r="H221" s="456"/>
      <c r="I221" s="456"/>
      <c r="J221" s="453"/>
      <c r="K221" s="454"/>
    </row>
    <row r="222" spans="1:11" s="440" customFormat="1" ht="14.25" customHeight="1">
      <c r="A222" s="539">
        <v>4179</v>
      </c>
      <c r="B222" s="462" t="s">
        <v>429</v>
      </c>
      <c r="C222" s="540"/>
      <c r="D222" s="453">
        <f t="shared" si="27"/>
        <v>5738</v>
      </c>
      <c r="E222" s="454">
        <v>5738</v>
      </c>
      <c r="F222" s="454"/>
      <c r="G222" s="455">
        <f t="shared" si="29"/>
        <v>5738</v>
      </c>
      <c r="H222" s="456"/>
      <c r="I222" s="456"/>
      <c r="J222" s="453"/>
      <c r="K222" s="454"/>
    </row>
    <row r="223" spans="1:11" s="440" customFormat="1" ht="15.75" customHeight="1">
      <c r="A223" s="539">
        <v>4217</v>
      </c>
      <c r="B223" s="462" t="s">
        <v>111</v>
      </c>
      <c r="C223" s="540"/>
      <c r="D223" s="453">
        <f t="shared" si="27"/>
        <v>459</v>
      </c>
      <c r="E223" s="454">
        <v>459</v>
      </c>
      <c r="F223" s="454"/>
      <c r="G223" s="455">
        <f t="shared" si="29"/>
        <v>459</v>
      </c>
      <c r="H223" s="456"/>
      <c r="I223" s="456"/>
      <c r="J223" s="453"/>
      <c r="K223" s="454"/>
    </row>
    <row r="224" spans="1:11" s="440" customFormat="1" ht="12.75" customHeight="1">
      <c r="A224" s="539">
        <v>4219</v>
      </c>
      <c r="B224" s="462" t="s">
        <v>111</v>
      </c>
      <c r="C224" s="540"/>
      <c r="D224" s="453">
        <f t="shared" si="27"/>
        <v>81</v>
      </c>
      <c r="E224" s="454">
        <v>81</v>
      </c>
      <c r="F224" s="454"/>
      <c r="G224" s="455">
        <f t="shared" si="29"/>
        <v>81</v>
      </c>
      <c r="H224" s="456"/>
      <c r="I224" s="456"/>
      <c r="J224" s="453"/>
      <c r="K224" s="454"/>
    </row>
    <row r="225" spans="1:11" s="440" customFormat="1" ht="24">
      <c r="A225" s="539">
        <v>4307</v>
      </c>
      <c r="B225" s="462" t="s">
        <v>113</v>
      </c>
      <c r="C225" s="540"/>
      <c r="D225" s="453">
        <f t="shared" si="27"/>
        <v>39242</v>
      </c>
      <c r="E225" s="454">
        <v>39242</v>
      </c>
      <c r="F225" s="454"/>
      <c r="G225" s="455">
        <f t="shared" si="29"/>
        <v>39242</v>
      </c>
      <c r="H225" s="456"/>
      <c r="I225" s="456"/>
      <c r="J225" s="453"/>
      <c r="K225" s="454"/>
    </row>
    <row r="226" spans="1:11" s="440" customFormat="1" ht="24">
      <c r="A226" s="539">
        <v>4309</v>
      </c>
      <c r="B226" s="462" t="s">
        <v>113</v>
      </c>
      <c r="C226" s="540"/>
      <c r="D226" s="453">
        <f t="shared" si="27"/>
        <v>6925</v>
      </c>
      <c r="E226" s="454">
        <v>6925</v>
      </c>
      <c r="F226" s="454"/>
      <c r="G226" s="455">
        <f t="shared" si="29"/>
        <v>6925</v>
      </c>
      <c r="H226" s="456"/>
      <c r="I226" s="456"/>
      <c r="J226" s="453"/>
      <c r="K226" s="454"/>
    </row>
    <row r="227" spans="1:11" s="440" customFormat="1" ht="21.75" customHeight="1">
      <c r="A227" s="539">
        <v>4387</v>
      </c>
      <c r="B227" s="462" t="s">
        <v>530</v>
      </c>
      <c r="C227" s="540"/>
      <c r="D227" s="453">
        <f t="shared" si="27"/>
        <v>1913</v>
      </c>
      <c r="E227" s="454">
        <v>1913</v>
      </c>
      <c r="F227" s="454"/>
      <c r="G227" s="455">
        <f t="shared" si="29"/>
        <v>1913</v>
      </c>
      <c r="H227" s="456"/>
      <c r="I227" s="456"/>
      <c r="J227" s="453"/>
      <c r="K227" s="454"/>
    </row>
    <row r="228" spans="1:11" s="440" customFormat="1" ht="19.5" customHeight="1">
      <c r="A228" s="539">
        <v>4389</v>
      </c>
      <c r="B228" s="462" t="s">
        <v>530</v>
      </c>
      <c r="C228" s="540"/>
      <c r="D228" s="453">
        <f t="shared" si="27"/>
        <v>338</v>
      </c>
      <c r="E228" s="454">
        <v>338</v>
      </c>
      <c r="F228" s="454"/>
      <c r="G228" s="455">
        <f t="shared" si="29"/>
        <v>338</v>
      </c>
      <c r="H228" s="456"/>
      <c r="I228" s="456"/>
      <c r="J228" s="453"/>
      <c r="K228" s="454"/>
    </row>
    <row r="229" spans="1:11" s="440" customFormat="1" ht="49.5" customHeight="1">
      <c r="A229" s="539"/>
      <c r="B229" s="476" t="s">
        <v>531</v>
      </c>
      <c r="C229" s="540" t="s">
        <v>384</v>
      </c>
      <c r="D229" s="428">
        <f t="shared" si="27"/>
        <v>62740</v>
      </c>
      <c r="E229" s="429">
        <f>SUM(E230:E241)</f>
        <v>62740</v>
      </c>
      <c r="F229" s="429">
        <f>SUM(F230:F241)</f>
        <v>0</v>
      </c>
      <c r="G229" s="430">
        <f t="shared" si="29"/>
        <v>62740</v>
      </c>
      <c r="H229" s="456"/>
      <c r="I229" s="456"/>
      <c r="J229" s="453"/>
      <c r="K229" s="454"/>
    </row>
    <row r="230" spans="1:11" s="440" customFormat="1" ht="24">
      <c r="A230" s="539">
        <v>4017</v>
      </c>
      <c r="B230" s="462" t="s">
        <v>456</v>
      </c>
      <c r="C230" s="544"/>
      <c r="D230" s="453">
        <f t="shared" si="27"/>
        <v>14900</v>
      </c>
      <c r="E230" s="454">
        <v>14900</v>
      </c>
      <c r="F230" s="454"/>
      <c r="G230" s="455">
        <f t="shared" si="29"/>
        <v>14900</v>
      </c>
      <c r="H230" s="456"/>
      <c r="I230" s="456"/>
      <c r="J230" s="453"/>
      <c r="K230" s="454"/>
    </row>
    <row r="231" spans="1:11" s="440" customFormat="1" ht="24">
      <c r="A231" s="539">
        <v>4019</v>
      </c>
      <c r="B231" s="462" t="s">
        <v>456</v>
      </c>
      <c r="C231" s="544"/>
      <c r="D231" s="453">
        <f t="shared" si="27"/>
        <v>2750</v>
      </c>
      <c r="E231" s="454">
        <v>2750</v>
      </c>
      <c r="F231" s="454"/>
      <c r="G231" s="455">
        <f t="shared" si="29"/>
        <v>2750</v>
      </c>
      <c r="H231" s="456"/>
      <c r="I231" s="456"/>
      <c r="J231" s="453"/>
      <c r="K231" s="454"/>
    </row>
    <row r="232" spans="1:11" s="440" customFormat="1" ht="36">
      <c r="A232" s="539">
        <v>4117</v>
      </c>
      <c r="B232" s="462" t="s">
        <v>458</v>
      </c>
      <c r="C232" s="544"/>
      <c r="D232" s="453">
        <f t="shared" si="27"/>
        <v>2260</v>
      </c>
      <c r="E232" s="454">
        <v>2260</v>
      </c>
      <c r="F232" s="454"/>
      <c r="G232" s="455">
        <f t="shared" si="29"/>
        <v>2260</v>
      </c>
      <c r="H232" s="456"/>
      <c r="I232" s="456"/>
      <c r="J232" s="453"/>
      <c r="K232" s="454"/>
    </row>
    <row r="233" spans="1:11" s="440" customFormat="1" ht="36">
      <c r="A233" s="539">
        <v>4119</v>
      </c>
      <c r="B233" s="462" t="s">
        <v>458</v>
      </c>
      <c r="C233" s="544"/>
      <c r="D233" s="453">
        <f t="shared" si="27"/>
        <v>420</v>
      </c>
      <c r="E233" s="454">
        <v>420</v>
      </c>
      <c r="F233" s="454"/>
      <c r="G233" s="455">
        <f t="shared" si="29"/>
        <v>420</v>
      </c>
      <c r="H233" s="456"/>
      <c r="I233" s="456"/>
      <c r="J233" s="453"/>
      <c r="K233" s="454"/>
    </row>
    <row r="234" spans="1:11" s="440" customFormat="1" ht="12">
      <c r="A234" s="539">
        <v>4127</v>
      </c>
      <c r="B234" s="462" t="s">
        <v>428</v>
      </c>
      <c r="C234" s="544"/>
      <c r="D234" s="453">
        <f t="shared" si="27"/>
        <v>380</v>
      </c>
      <c r="E234" s="454">
        <v>380</v>
      </c>
      <c r="F234" s="454"/>
      <c r="G234" s="455">
        <f t="shared" si="29"/>
        <v>380</v>
      </c>
      <c r="H234" s="456"/>
      <c r="I234" s="456"/>
      <c r="J234" s="453"/>
      <c r="K234" s="454"/>
    </row>
    <row r="235" spans="1:11" s="440" customFormat="1" ht="12">
      <c r="A235" s="539">
        <v>4129</v>
      </c>
      <c r="B235" s="462" t="s">
        <v>428</v>
      </c>
      <c r="C235" s="544"/>
      <c r="D235" s="453">
        <f t="shared" si="27"/>
        <v>70</v>
      </c>
      <c r="E235" s="454">
        <v>70</v>
      </c>
      <c r="F235" s="454"/>
      <c r="G235" s="455">
        <f t="shared" si="29"/>
        <v>70</v>
      </c>
      <c r="H235" s="456"/>
      <c r="I235" s="456"/>
      <c r="J235" s="453"/>
      <c r="K235" s="454"/>
    </row>
    <row r="236" spans="1:11" s="440" customFormat="1" ht="24">
      <c r="A236" s="539">
        <v>4307</v>
      </c>
      <c r="B236" s="462" t="s">
        <v>113</v>
      </c>
      <c r="C236" s="544"/>
      <c r="D236" s="453">
        <f t="shared" si="27"/>
        <v>310</v>
      </c>
      <c r="E236" s="454">
        <v>310</v>
      </c>
      <c r="F236" s="454"/>
      <c r="G236" s="455">
        <f t="shared" si="29"/>
        <v>310</v>
      </c>
      <c r="H236" s="456"/>
      <c r="I236" s="456"/>
      <c r="J236" s="453"/>
      <c r="K236" s="454"/>
    </row>
    <row r="237" spans="1:11" s="440" customFormat="1" ht="24">
      <c r="A237" s="539">
        <v>4309</v>
      </c>
      <c r="B237" s="462" t="s">
        <v>113</v>
      </c>
      <c r="C237" s="544"/>
      <c r="D237" s="453">
        <f t="shared" si="27"/>
        <v>50</v>
      </c>
      <c r="E237" s="454">
        <v>50</v>
      </c>
      <c r="F237" s="454"/>
      <c r="G237" s="455">
        <f t="shared" si="29"/>
        <v>50</v>
      </c>
      <c r="H237" s="456"/>
      <c r="I237" s="456"/>
      <c r="J237" s="453"/>
      <c r="K237" s="454"/>
    </row>
    <row r="238" spans="1:11" s="440" customFormat="1" ht="16.5" customHeight="1">
      <c r="A238" s="539">
        <v>4417</v>
      </c>
      <c r="B238" s="462" t="s">
        <v>532</v>
      </c>
      <c r="C238" s="544"/>
      <c r="D238" s="453">
        <f t="shared" si="27"/>
        <v>3400</v>
      </c>
      <c r="E238" s="454">
        <v>3400</v>
      </c>
      <c r="F238" s="454"/>
      <c r="G238" s="455">
        <f t="shared" si="29"/>
        <v>3400</v>
      </c>
      <c r="H238" s="456"/>
      <c r="I238" s="456"/>
      <c r="J238" s="453"/>
      <c r="K238" s="454"/>
    </row>
    <row r="239" spans="1:11" s="440" customFormat="1" ht="17.25" customHeight="1">
      <c r="A239" s="539">
        <v>4419</v>
      </c>
      <c r="B239" s="462" t="s">
        <v>532</v>
      </c>
      <c r="C239" s="544"/>
      <c r="D239" s="453">
        <f t="shared" si="27"/>
        <v>600</v>
      </c>
      <c r="E239" s="454">
        <v>600</v>
      </c>
      <c r="F239" s="454"/>
      <c r="G239" s="455">
        <f t="shared" si="29"/>
        <v>600</v>
      </c>
      <c r="H239" s="456"/>
      <c r="I239" s="456"/>
      <c r="J239" s="453"/>
      <c r="K239" s="454"/>
    </row>
    <row r="240" spans="1:11" s="440" customFormat="1" ht="14.25" customHeight="1">
      <c r="A240" s="539">
        <v>4427</v>
      </c>
      <c r="B240" s="462" t="s">
        <v>533</v>
      </c>
      <c r="C240" s="544"/>
      <c r="D240" s="453">
        <f t="shared" si="27"/>
        <v>31700</v>
      </c>
      <c r="E240" s="454">
        <v>31700</v>
      </c>
      <c r="F240" s="454"/>
      <c r="G240" s="455">
        <f t="shared" si="29"/>
        <v>31700</v>
      </c>
      <c r="H240" s="456"/>
      <c r="I240" s="456"/>
      <c r="J240" s="453"/>
      <c r="K240" s="454"/>
    </row>
    <row r="241" spans="1:11" s="440" customFormat="1" ht="15" customHeight="1">
      <c r="A241" s="539">
        <v>4429</v>
      </c>
      <c r="B241" s="462" t="s">
        <v>533</v>
      </c>
      <c r="C241" s="544"/>
      <c r="D241" s="453">
        <f>G241+J241</f>
        <v>5900</v>
      </c>
      <c r="E241" s="454">
        <v>5900</v>
      </c>
      <c r="F241" s="454"/>
      <c r="G241" s="455">
        <f t="shared" si="29"/>
        <v>5900</v>
      </c>
      <c r="H241" s="456"/>
      <c r="I241" s="456"/>
      <c r="J241" s="453"/>
      <c r="K241" s="454"/>
    </row>
    <row r="242" spans="1:11" s="440" customFormat="1" ht="24">
      <c r="A242" s="425">
        <v>75095</v>
      </c>
      <c r="B242" s="476" t="s">
        <v>534</v>
      </c>
      <c r="C242" s="452" t="s">
        <v>431</v>
      </c>
      <c r="D242" s="428">
        <f>SUM(D243:D249)</f>
        <v>235050</v>
      </c>
      <c r="E242" s="429">
        <f>SUM(E243:E249)</f>
        <v>235050</v>
      </c>
      <c r="F242" s="429">
        <f>SUM(F243:F249)</f>
        <v>0</v>
      </c>
      <c r="G242" s="430">
        <f>SUM(G243:G249)</f>
        <v>235050</v>
      </c>
      <c r="H242" s="431"/>
      <c r="I242" s="431"/>
      <c r="J242" s="428"/>
      <c r="K242" s="429"/>
    </row>
    <row r="243" spans="1:11" s="440" customFormat="1" ht="36">
      <c r="A243" s="450">
        <v>4110</v>
      </c>
      <c r="B243" s="462" t="s">
        <v>458</v>
      </c>
      <c r="C243" s="452"/>
      <c r="D243" s="453">
        <f aca="true" t="shared" si="30" ref="D243:D249">G243+J243</f>
        <v>2700</v>
      </c>
      <c r="E243" s="454">
        <v>2700</v>
      </c>
      <c r="F243" s="454"/>
      <c r="G243" s="455">
        <f aca="true" t="shared" si="31" ref="G243:G249">E243+F243</f>
        <v>2700</v>
      </c>
      <c r="H243" s="456"/>
      <c r="I243" s="457"/>
      <c r="J243" s="458"/>
      <c r="K243" s="454"/>
    </row>
    <row r="244" spans="1:11" s="432" customFormat="1" ht="18" customHeight="1">
      <c r="A244" s="450">
        <v>4170</v>
      </c>
      <c r="B244" s="462" t="s">
        <v>429</v>
      </c>
      <c r="C244" s="452"/>
      <c r="D244" s="453">
        <f t="shared" si="30"/>
        <v>44550</v>
      </c>
      <c r="E244" s="454">
        <v>44550</v>
      </c>
      <c r="F244" s="454"/>
      <c r="G244" s="455">
        <f t="shared" si="31"/>
        <v>44550</v>
      </c>
      <c r="H244" s="456"/>
      <c r="I244" s="457"/>
      <c r="J244" s="458"/>
      <c r="K244" s="454"/>
    </row>
    <row r="245" spans="1:11" s="440" customFormat="1" ht="18" customHeight="1">
      <c r="A245" s="450">
        <v>4210</v>
      </c>
      <c r="B245" s="462" t="s">
        <v>111</v>
      </c>
      <c r="C245" s="452"/>
      <c r="D245" s="453">
        <f t="shared" si="30"/>
        <v>48800</v>
      </c>
      <c r="E245" s="454">
        <v>48800</v>
      </c>
      <c r="F245" s="454"/>
      <c r="G245" s="455">
        <f t="shared" si="31"/>
        <v>48800</v>
      </c>
      <c r="H245" s="456"/>
      <c r="I245" s="457"/>
      <c r="J245" s="458"/>
      <c r="K245" s="454"/>
    </row>
    <row r="246" spans="1:11" s="440" customFormat="1" ht="12">
      <c r="A246" s="450">
        <v>4260</v>
      </c>
      <c r="B246" s="462" t="s">
        <v>382</v>
      </c>
      <c r="C246" s="452"/>
      <c r="D246" s="453">
        <f t="shared" si="30"/>
        <v>32050</v>
      </c>
      <c r="E246" s="454">
        <v>32050</v>
      </c>
      <c r="F246" s="454"/>
      <c r="G246" s="455">
        <f>SUM(E246:F246)</f>
        <v>32050</v>
      </c>
      <c r="H246" s="456"/>
      <c r="I246" s="457"/>
      <c r="J246" s="458"/>
      <c r="K246" s="454"/>
    </row>
    <row r="247" spans="1:11" s="440" customFormat="1" ht="24">
      <c r="A247" s="450">
        <v>4300</v>
      </c>
      <c r="B247" s="462" t="s">
        <v>535</v>
      </c>
      <c r="C247" s="452"/>
      <c r="D247" s="453">
        <f t="shared" si="30"/>
        <v>31600</v>
      </c>
      <c r="E247" s="454">
        <v>31600</v>
      </c>
      <c r="F247" s="454"/>
      <c r="G247" s="455">
        <f t="shared" si="31"/>
        <v>31600</v>
      </c>
      <c r="H247" s="456"/>
      <c r="I247" s="456"/>
      <c r="J247" s="453"/>
      <c r="K247" s="454"/>
    </row>
    <row r="248" spans="1:11" s="440" customFormat="1" ht="35.25" customHeight="1">
      <c r="A248" s="450">
        <v>4370</v>
      </c>
      <c r="B248" s="462" t="s">
        <v>536</v>
      </c>
      <c r="C248" s="452"/>
      <c r="D248" s="453">
        <f t="shared" si="30"/>
        <v>10400</v>
      </c>
      <c r="E248" s="454">
        <v>10400</v>
      </c>
      <c r="F248" s="454"/>
      <c r="G248" s="455">
        <f t="shared" si="31"/>
        <v>10400</v>
      </c>
      <c r="H248" s="456"/>
      <c r="I248" s="456"/>
      <c r="J248" s="453"/>
      <c r="K248" s="454"/>
    </row>
    <row r="249" spans="1:11" s="440" customFormat="1" ht="42.75" customHeight="1">
      <c r="A249" s="450">
        <v>4400</v>
      </c>
      <c r="B249" s="462" t="s">
        <v>416</v>
      </c>
      <c r="C249" s="452"/>
      <c r="D249" s="453">
        <f t="shared" si="30"/>
        <v>64950</v>
      </c>
      <c r="E249" s="454">
        <v>64950</v>
      </c>
      <c r="F249" s="454"/>
      <c r="G249" s="455">
        <f t="shared" si="31"/>
        <v>64950</v>
      </c>
      <c r="H249" s="456"/>
      <c r="I249" s="457"/>
      <c r="J249" s="458"/>
      <c r="K249" s="454"/>
    </row>
    <row r="250" spans="1:11" s="440" customFormat="1" ht="12">
      <c r="A250" s="425">
        <v>75095</v>
      </c>
      <c r="B250" s="476" t="s">
        <v>381</v>
      </c>
      <c r="C250" s="452"/>
      <c r="D250" s="428">
        <f>SUM(D251:D260)+D283+D261</f>
        <v>3907903</v>
      </c>
      <c r="E250" s="429">
        <f>SUM(E251:E260)+E283+E261</f>
        <v>3907903</v>
      </c>
      <c r="F250" s="429">
        <f>SUM(F251:F260)+F283+F261</f>
        <v>0</v>
      </c>
      <c r="G250" s="430">
        <f>F250+E250</f>
        <v>3907903</v>
      </c>
      <c r="H250" s="431"/>
      <c r="I250" s="431"/>
      <c r="J250" s="428"/>
      <c r="K250" s="429"/>
    </row>
    <row r="251" spans="1:11" s="440" customFormat="1" ht="36">
      <c r="A251" s="450">
        <v>4110</v>
      </c>
      <c r="B251" s="462" t="s">
        <v>458</v>
      </c>
      <c r="C251" s="452" t="s">
        <v>384</v>
      </c>
      <c r="D251" s="453">
        <f>G251+J251</f>
        <v>2000</v>
      </c>
      <c r="E251" s="454">
        <v>2000</v>
      </c>
      <c r="F251" s="454"/>
      <c r="G251" s="455">
        <f>F251+E251</f>
        <v>2000</v>
      </c>
      <c r="H251" s="456"/>
      <c r="I251" s="448"/>
      <c r="J251" s="449"/>
      <c r="K251" s="429"/>
    </row>
    <row r="252" spans="1:11" s="432" customFormat="1" ht="12">
      <c r="A252" s="450">
        <v>4120</v>
      </c>
      <c r="B252" s="462" t="s">
        <v>428</v>
      </c>
      <c r="C252" s="452" t="s">
        <v>384</v>
      </c>
      <c r="D252" s="453">
        <f>G252+J252</f>
        <v>1500</v>
      </c>
      <c r="E252" s="454">
        <v>1500</v>
      </c>
      <c r="F252" s="454"/>
      <c r="G252" s="455">
        <f>F252+E252</f>
        <v>1500</v>
      </c>
      <c r="H252" s="456"/>
      <c r="I252" s="448"/>
      <c r="J252" s="449"/>
      <c r="K252" s="429"/>
    </row>
    <row r="253" spans="1:11" s="432" customFormat="1" ht="17.25" customHeight="1">
      <c r="A253" s="450">
        <v>4170</v>
      </c>
      <c r="B253" s="462" t="s">
        <v>429</v>
      </c>
      <c r="C253" s="452" t="s">
        <v>384</v>
      </c>
      <c r="D253" s="453">
        <f>G253+J253</f>
        <v>10000</v>
      </c>
      <c r="E253" s="454">
        <v>10000</v>
      </c>
      <c r="F253" s="454"/>
      <c r="G253" s="455">
        <f>F253+E253</f>
        <v>10000</v>
      </c>
      <c r="H253" s="456"/>
      <c r="I253" s="448"/>
      <c r="J253" s="449"/>
      <c r="K253" s="429"/>
    </row>
    <row r="254" spans="1:11" s="432" customFormat="1" ht="17.25" customHeight="1">
      <c r="A254" s="450">
        <v>4210</v>
      </c>
      <c r="B254" s="462" t="s">
        <v>537</v>
      </c>
      <c r="C254" s="452" t="s">
        <v>384</v>
      </c>
      <c r="D254" s="453">
        <f>G254+J254</f>
        <v>6000</v>
      </c>
      <c r="E254" s="454">
        <v>6000</v>
      </c>
      <c r="F254" s="454"/>
      <c r="G254" s="455">
        <f>E254+F254</f>
        <v>6000</v>
      </c>
      <c r="H254" s="456"/>
      <c r="I254" s="457"/>
      <c r="J254" s="458"/>
      <c r="K254" s="454"/>
    </row>
    <row r="255" spans="1:11" s="432" customFormat="1" ht="24" customHeight="1">
      <c r="A255" s="450">
        <v>4300</v>
      </c>
      <c r="B255" s="462" t="s">
        <v>538</v>
      </c>
      <c r="C255" s="452" t="s">
        <v>384</v>
      </c>
      <c r="D255" s="453">
        <f aca="true" t="shared" si="32" ref="D255:D260">G255+J255</f>
        <v>200000</v>
      </c>
      <c r="E255" s="454">
        <v>200000</v>
      </c>
      <c r="F255" s="454"/>
      <c r="G255" s="455">
        <f aca="true" t="shared" si="33" ref="G255:G260">E255+F255</f>
        <v>200000</v>
      </c>
      <c r="H255" s="456"/>
      <c r="I255" s="457"/>
      <c r="J255" s="458"/>
      <c r="K255" s="454"/>
    </row>
    <row r="256" spans="1:11" s="440" customFormat="1" ht="24">
      <c r="A256" s="539">
        <v>4350</v>
      </c>
      <c r="B256" s="462" t="s">
        <v>539</v>
      </c>
      <c r="C256" s="452" t="s">
        <v>384</v>
      </c>
      <c r="D256" s="453">
        <f t="shared" si="32"/>
        <v>3000</v>
      </c>
      <c r="E256" s="454">
        <v>3000</v>
      </c>
      <c r="F256" s="454"/>
      <c r="G256" s="455">
        <f t="shared" si="33"/>
        <v>3000</v>
      </c>
      <c r="H256" s="456"/>
      <c r="I256" s="457"/>
      <c r="J256" s="458"/>
      <c r="K256" s="454"/>
    </row>
    <row r="257" spans="1:11" s="440" customFormat="1" ht="24">
      <c r="A257" s="450">
        <v>4380</v>
      </c>
      <c r="B257" s="462" t="s">
        <v>530</v>
      </c>
      <c r="C257" s="452" t="s">
        <v>384</v>
      </c>
      <c r="D257" s="453">
        <f t="shared" si="32"/>
        <v>30000</v>
      </c>
      <c r="E257" s="454">
        <v>30000</v>
      </c>
      <c r="F257" s="454"/>
      <c r="G257" s="455">
        <f t="shared" si="33"/>
        <v>30000</v>
      </c>
      <c r="H257" s="456"/>
      <c r="I257" s="457"/>
      <c r="J257" s="458"/>
      <c r="K257" s="454"/>
    </row>
    <row r="258" spans="1:11" s="440" customFormat="1" ht="36">
      <c r="A258" s="450">
        <v>4390</v>
      </c>
      <c r="B258" s="462" t="s">
        <v>414</v>
      </c>
      <c r="C258" s="452" t="s">
        <v>384</v>
      </c>
      <c r="D258" s="453">
        <f t="shared" si="32"/>
        <v>250000</v>
      </c>
      <c r="E258" s="454">
        <v>250000</v>
      </c>
      <c r="F258" s="454"/>
      <c r="G258" s="455">
        <f t="shared" si="33"/>
        <v>250000</v>
      </c>
      <c r="H258" s="456"/>
      <c r="I258" s="457"/>
      <c r="J258" s="458"/>
      <c r="K258" s="454"/>
    </row>
    <row r="259" spans="1:11" s="440" customFormat="1" ht="25.5" customHeight="1">
      <c r="A259" s="450">
        <v>4430</v>
      </c>
      <c r="B259" s="462" t="s">
        <v>540</v>
      </c>
      <c r="C259" s="452" t="s">
        <v>384</v>
      </c>
      <c r="D259" s="453">
        <f t="shared" si="32"/>
        <v>897000</v>
      </c>
      <c r="E259" s="454">
        <v>897000</v>
      </c>
      <c r="F259" s="454"/>
      <c r="G259" s="455">
        <f t="shared" si="33"/>
        <v>897000</v>
      </c>
      <c r="H259" s="456"/>
      <c r="I259" s="457"/>
      <c r="J259" s="458"/>
      <c r="K259" s="454"/>
    </row>
    <row r="260" spans="1:11" s="440" customFormat="1" ht="48.75" customHeight="1">
      <c r="A260" s="450">
        <v>2820</v>
      </c>
      <c r="B260" s="462" t="s">
        <v>541</v>
      </c>
      <c r="C260" s="452" t="s">
        <v>403</v>
      </c>
      <c r="D260" s="453">
        <f t="shared" si="32"/>
        <v>668000</v>
      </c>
      <c r="E260" s="454">
        <v>668000</v>
      </c>
      <c r="F260" s="454"/>
      <c r="G260" s="455">
        <f t="shared" si="33"/>
        <v>668000</v>
      </c>
      <c r="H260" s="456"/>
      <c r="I260" s="456"/>
      <c r="J260" s="453"/>
      <c r="K260" s="454"/>
    </row>
    <row r="261" spans="1:11" s="440" customFormat="1" ht="48">
      <c r="A261" s="520"/>
      <c r="B261" s="508" t="s">
        <v>542</v>
      </c>
      <c r="C261" s="480" t="s">
        <v>384</v>
      </c>
      <c r="D261" s="527">
        <f>G261+J261</f>
        <v>1345800</v>
      </c>
      <c r="E261" s="477">
        <f>SUM(E262:E282)</f>
        <v>1345800</v>
      </c>
      <c r="F261" s="477">
        <f>SUM(F262:F282)</f>
        <v>0</v>
      </c>
      <c r="G261" s="529">
        <f>F261+E261</f>
        <v>1345800</v>
      </c>
      <c r="H261" s="531"/>
      <c r="I261" s="531"/>
      <c r="J261" s="509"/>
      <c r="K261" s="477"/>
    </row>
    <row r="262" spans="1:11" s="440" customFormat="1" ht="37.5" customHeight="1">
      <c r="A262" s="450">
        <v>2487</v>
      </c>
      <c r="B262" s="462" t="s">
        <v>543</v>
      </c>
      <c r="C262" s="452"/>
      <c r="D262" s="453">
        <f>G262+J262</f>
        <v>21674</v>
      </c>
      <c r="E262" s="454">
        <v>21674</v>
      </c>
      <c r="F262" s="454"/>
      <c r="G262" s="455">
        <f>F262+E262</f>
        <v>21674</v>
      </c>
      <c r="H262" s="456"/>
      <c r="I262" s="456"/>
      <c r="J262" s="453"/>
      <c r="K262" s="454"/>
    </row>
    <row r="263" spans="1:11" s="479" customFormat="1" ht="36.75" customHeight="1">
      <c r="A263" s="506">
        <v>2489</v>
      </c>
      <c r="B263" s="462" t="s">
        <v>543</v>
      </c>
      <c r="C263" s="445"/>
      <c r="D263" s="453">
        <f>G263+J263</f>
        <v>8326</v>
      </c>
      <c r="E263" s="471">
        <v>8326</v>
      </c>
      <c r="F263" s="471"/>
      <c r="G263" s="455">
        <f>F263+E263</f>
        <v>8326</v>
      </c>
      <c r="H263" s="457"/>
      <c r="I263" s="457"/>
      <c r="J263" s="458"/>
      <c r="K263" s="471"/>
    </row>
    <row r="264" spans="1:11" s="479" customFormat="1" ht="24">
      <c r="A264" s="506">
        <v>4017</v>
      </c>
      <c r="B264" s="462" t="s">
        <v>456</v>
      </c>
      <c r="C264" s="545"/>
      <c r="D264" s="453">
        <f aca="true" t="shared" si="34" ref="D264:D301">G264+J264</f>
        <v>40460</v>
      </c>
      <c r="E264" s="471">
        <v>40460</v>
      </c>
      <c r="F264" s="471"/>
      <c r="G264" s="455">
        <f aca="true" t="shared" si="35" ref="G264:G282">F264+E264</f>
        <v>40460</v>
      </c>
      <c r="H264" s="457"/>
      <c r="I264" s="457"/>
      <c r="J264" s="458"/>
      <c r="K264" s="471"/>
    </row>
    <row r="265" spans="1:11" s="479" customFormat="1" ht="24">
      <c r="A265" s="506">
        <v>4019</v>
      </c>
      <c r="B265" s="462" t="s">
        <v>456</v>
      </c>
      <c r="C265" s="545"/>
      <c r="D265" s="453">
        <f t="shared" si="34"/>
        <v>15540</v>
      </c>
      <c r="E265" s="471">
        <v>15540</v>
      </c>
      <c r="F265" s="471"/>
      <c r="G265" s="455">
        <f t="shared" si="35"/>
        <v>15540</v>
      </c>
      <c r="H265" s="457"/>
      <c r="I265" s="457"/>
      <c r="J265" s="458"/>
      <c r="K265" s="471"/>
    </row>
    <row r="266" spans="1:11" s="479" customFormat="1" ht="36">
      <c r="A266" s="506">
        <v>4117</v>
      </c>
      <c r="B266" s="462" t="s">
        <v>458</v>
      </c>
      <c r="C266" s="545"/>
      <c r="D266" s="453">
        <f t="shared" si="34"/>
        <v>15035</v>
      </c>
      <c r="E266" s="471">
        <v>15035</v>
      </c>
      <c r="F266" s="471"/>
      <c r="G266" s="455">
        <f t="shared" si="35"/>
        <v>15035</v>
      </c>
      <c r="H266" s="457"/>
      <c r="I266" s="457"/>
      <c r="J266" s="458"/>
      <c r="K266" s="471"/>
    </row>
    <row r="267" spans="1:11" s="479" customFormat="1" ht="36">
      <c r="A267" s="506">
        <v>4119</v>
      </c>
      <c r="B267" s="462" t="s">
        <v>458</v>
      </c>
      <c r="C267" s="545"/>
      <c r="D267" s="453">
        <f t="shared" si="34"/>
        <v>5776</v>
      </c>
      <c r="E267" s="471">
        <v>5776</v>
      </c>
      <c r="F267" s="471"/>
      <c r="G267" s="455">
        <f t="shared" si="35"/>
        <v>5776</v>
      </c>
      <c r="H267" s="457"/>
      <c r="I267" s="457"/>
      <c r="J267" s="458"/>
      <c r="K267" s="471"/>
    </row>
    <row r="268" spans="1:11" s="479" customFormat="1" ht="12">
      <c r="A268" s="506">
        <v>4127</v>
      </c>
      <c r="B268" s="462" t="s">
        <v>428</v>
      </c>
      <c r="C268" s="545"/>
      <c r="D268" s="453">
        <f t="shared" si="34"/>
        <v>2428</v>
      </c>
      <c r="E268" s="471">
        <v>2428</v>
      </c>
      <c r="F268" s="471"/>
      <c r="G268" s="455">
        <f t="shared" si="35"/>
        <v>2428</v>
      </c>
      <c r="H268" s="457"/>
      <c r="I268" s="457"/>
      <c r="J268" s="458"/>
      <c r="K268" s="471"/>
    </row>
    <row r="269" spans="1:11" s="479" customFormat="1" ht="12">
      <c r="A269" s="506">
        <v>4129</v>
      </c>
      <c r="B269" s="462" t="s">
        <v>428</v>
      </c>
      <c r="C269" s="545"/>
      <c r="D269" s="453">
        <f t="shared" si="34"/>
        <v>933</v>
      </c>
      <c r="E269" s="471">
        <v>933</v>
      </c>
      <c r="F269" s="471"/>
      <c r="G269" s="455">
        <f t="shared" si="35"/>
        <v>933</v>
      </c>
      <c r="H269" s="457"/>
      <c r="I269" s="457"/>
      <c r="J269" s="458"/>
      <c r="K269" s="471"/>
    </row>
    <row r="270" spans="1:11" s="479" customFormat="1" ht="18.75" customHeight="1">
      <c r="A270" s="506">
        <v>4177</v>
      </c>
      <c r="B270" s="462" t="s">
        <v>429</v>
      </c>
      <c r="C270" s="545"/>
      <c r="D270" s="453">
        <f t="shared" si="34"/>
        <v>41057</v>
      </c>
      <c r="E270" s="471">
        <v>41057</v>
      </c>
      <c r="F270" s="471"/>
      <c r="G270" s="455">
        <f t="shared" si="35"/>
        <v>41057</v>
      </c>
      <c r="H270" s="457"/>
      <c r="I270" s="457"/>
      <c r="J270" s="458"/>
      <c r="K270" s="471"/>
    </row>
    <row r="271" spans="1:11" s="479" customFormat="1" ht="18" customHeight="1">
      <c r="A271" s="506">
        <v>4179</v>
      </c>
      <c r="B271" s="462" t="s">
        <v>429</v>
      </c>
      <c r="C271" s="545"/>
      <c r="D271" s="453">
        <f t="shared" si="34"/>
        <v>15771</v>
      </c>
      <c r="E271" s="471">
        <v>15771</v>
      </c>
      <c r="F271" s="471"/>
      <c r="G271" s="455">
        <f t="shared" si="35"/>
        <v>15771</v>
      </c>
      <c r="H271" s="457"/>
      <c r="I271" s="457"/>
      <c r="J271" s="458"/>
      <c r="K271" s="471"/>
    </row>
    <row r="272" spans="1:11" s="479" customFormat="1" ht="18" customHeight="1">
      <c r="A272" s="506">
        <v>4217</v>
      </c>
      <c r="B272" s="462" t="s">
        <v>537</v>
      </c>
      <c r="C272" s="545"/>
      <c r="D272" s="453">
        <f t="shared" si="34"/>
        <v>52742</v>
      </c>
      <c r="E272" s="471">
        <v>52742</v>
      </c>
      <c r="F272" s="471"/>
      <c r="G272" s="455">
        <f t="shared" si="35"/>
        <v>52742</v>
      </c>
      <c r="H272" s="457"/>
      <c r="I272" s="457"/>
      <c r="J272" s="458"/>
      <c r="K272" s="471"/>
    </row>
    <row r="273" spans="1:11" s="479" customFormat="1" ht="14.25" customHeight="1">
      <c r="A273" s="506">
        <v>4219</v>
      </c>
      <c r="B273" s="462" t="s">
        <v>537</v>
      </c>
      <c r="C273" s="545"/>
      <c r="D273" s="453">
        <f t="shared" si="34"/>
        <v>20258</v>
      </c>
      <c r="E273" s="471">
        <v>20258</v>
      </c>
      <c r="F273" s="471"/>
      <c r="G273" s="455">
        <f t="shared" si="35"/>
        <v>20258</v>
      </c>
      <c r="H273" s="457"/>
      <c r="I273" s="457"/>
      <c r="J273" s="458"/>
      <c r="K273" s="471"/>
    </row>
    <row r="274" spans="1:11" s="479" customFormat="1" ht="24">
      <c r="A274" s="506">
        <v>4300</v>
      </c>
      <c r="B274" s="462" t="s">
        <v>535</v>
      </c>
      <c r="C274" s="545"/>
      <c r="D274" s="453">
        <f t="shared" si="34"/>
        <v>16800</v>
      </c>
      <c r="E274" s="471">
        <v>16800</v>
      </c>
      <c r="F274" s="471"/>
      <c r="G274" s="455">
        <f t="shared" si="35"/>
        <v>16800</v>
      </c>
      <c r="H274" s="457"/>
      <c r="I274" s="457"/>
      <c r="J274" s="458"/>
      <c r="K274" s="471"/>
    </row>
    <row r="275" spans="1:11" s="479" customFormat="1" ht="24">
      <c r="A275" s="506">
        <v>4307</v>
      </c>
      <c r="B275" s="462" t="s">
        <v>535</v>
      </c>
      <c r="C275" s="545"/>
      <c r="D275" s="453">
        <f t="shared" si="34"/>
        <v>18279</v>
      </c>
      <c r="E275" s="471">
        <v>18279</v>
      </c>
      <c r="F275" s="471"/>
      <c r="G275" s="455">
        <f t="shared" si="35"/>
        <v>18279</v>
      </c>
      <c r="H275" s="457"/>
      <c r="I275" s="457"/>
      <c r="J275" s="458"/>
      <c r="K275" s="471"/>
    </row>
    <row r="276" spans="1:11" s="479" customFormat="1" ht="24">
      <c r="A276" s="506">
        <v>4309</v>
      </c>
      <c r="B276" s="462" t="s">
        <v>535</v>
      </c>
      <c r="C276" s="545"/>
      <c r="D276" s="453">
        <f t="shared" si="34"/>
        <v>7021</v>
      </c>
      <c r="E276" s="471">
        <v>7021</v>
      </c>
      <c r="F276" s="471"/>
      <c r="G276" s="455">
        <f t="shared" si="35"/>
        <v>7021</v>
      </c>
      <c r="H276" s="457"/>
      <c r="I276" s="457"/>
      <c r="J276" s="458"/>
      <c r="K276" s="471"/>
    </row>
    <row r="277" spans="1:11" s="479" customFormat="1" ht="24">
      <c r="A277" s="506">
        <v>4357</v>
      </c>
      <c r="B277" s="462" t="s">
        <v>539</v>
      </c>
      <c r="C277" s="545"/>
      <c r="D277" s="453">
        <f t="shared" si="34"/>
        <v>55632</v>
      </c>
      <c r="E277" s="471">
        <v>55632</v>
      </c>
      <c r="F277" s="471"/>
      <c r="G277" s="455">
        <f t="shared" si="35"/>
        <v>55632</v>
      </c>
      <c r="H277" s="457"/>
      <c r="I277" s="457"/>
      <c r="J277" s="458"/>
      <c r="K277" s="471"/>
    </row>
    <row r="278" spans="1:11" s="479" customFormat="1" ht="24">
      <c r="A278" s="506">
        <v>4359</v>
      </c>
      <c r="B278" s="462" t="s">
        <v>539</v>
      </c>
      <c r="C278" s="545"/>
      <c r="D278" s="453">
        <f t="shared" si="34"/>
        <v>21368</v>
      </c>
      <c r="E278" s="471">
        <v>21368</v>
      </c>
      <c r="F278" s="471"/>
      <c r="G278" s="455">
        <f t="shared" si="35"/>
        <v>21368</v>
      </c>
      <c r="H278" s="457"/>
      <c r="I278" s="457"/>
      <c r="J278" s="458"/>
      <c r="K278" s="471"/>
    </row>
    <row r="279" spans="1:11" s="479" customFormat="1" ht="12">
      <c r="A279" s="506">
        <v>4437</v>
      </c>
      <c r="B279" s="462" t="s">
        <v>516</v>
      </c>
      <c r="C279" s="545"/>
      <c r="D279" s="453">
        <f t="shared" si="34"/>
        <v>27455</v>
      </c>
      <c r="E279" s="471">
        <v>27455</v>
      </c>
      <c r="F279" s="471"/>
      <c r="G279" s="455">
        <f t="shared" si="35"/>
        <v>27455</v>
      </c>
      <c r="H279" s="457"/>
      <c r="I279" s="457"/>
      <c r="J279" s="458"/>
      <c r="K279" s="471"/>
    </row>
    <row r="280" spans="1:11" s="479" customFormat="1" ht="12">
      <c r="A280" s="506">
        <v>4439</v>
      </c>
      <c r="B280" s="462" t="s">
        <v>516</v>
      </c>
      <c r="C280" s="545"/>
      <c r="D280" s="453">
        <f t="shared" si="34"/>
        <v>10545</v>
      </c>
      <c r="E280" s="471">
        <v>10545</v>
      </c>
      <c r="F280" s="471"/>
      <c r="G280" s="455">
        <f t="shared" si="35"/>
        <v>10545</v>
      </c>
      <c r="H280" s="457"/>
      <c r="I280" s="457"/>
      <c r="J280" s="458"/>
      <c r="K280" s="471"/>
    </row>
    <row r="281" spans="1:11" s="479" customFormat="1" ht="36">
      <c r="A281" s="506">
        <v>6067</v>
      </c>
      <c r="B281" s="460" t="s">
        <v>159</v>
      </c>
      <c r="C281" s="545"/>
      <c r="D281" s="453">
        <f t="shared" si="34"/>
        <v>685436</v>
      </c>
      <c r="E281" s="471">
        <v>685436</v>
      </c>
      <c r="F281" s="471"/>
      <c r="G281" s="455">
        <f t="shared" si="35"/>
        <v>685436</v>
      </c>
      <c r="H281" s="457"/>
      <c r="I281" s="457"/>
      <c r="J281" s="458"/>
      <c r="K281" s="471"/>
    </row>
    <row r="282" spans="1:11" s="479" customFormat="1" ht="36">
      <c r="A282" s="450">
        <v>6069</v>
      </c>
      <c r="B282" s="462" t="s">
        <v>159</v>
      </c>
      <c r="C282" s="546"/>
      <c r="D282" s="453">
        <f t="shared" si="34"/>
        <v>263264</v>
      </c>
      <c r="E282" s="454">
        <v>263264</v>
      </c>
      <c r="F282" s="454"/>
      <c r="G282" s="455">
        <f t="shared" si="35"/>
        <v>263264</v>
      </c>
      <c r="H282" s="456"/>
      <c r="I282" s="456"/>
      <c r="J282" s="453"/>
      <c r="K282" s="454"/>
    </row>
    <row r="283" spans="1:11" s="479" customFormat="1" ht="34.5" customHeight="1">
      <c r="A283" s="525"/>
      <c r="B283" s="526" t="s">
        <v>544</v>
      </c>
      <c r="C283" s="547" t="s">
        <v>384</v>
      </c>
      <c r="D283" s="527">
        <f t="shared" si="34"/>
        <v>494603</v>
      </c>
      <c r="E283" s="528">
        <f>SUM(E284:E301)</f>
        <v>494603</v>
      </c>
      <c r="F283" s="528">
        <f>SUM(F284:F301)</f>
        <v>0</v>
      </c>
      <c r="G283" s="529">
        <f aca="true" t="shared" si="36" ref="G283:G301">E283+F283</f>
        <v>494603</v>
      </c>
      <c r="H283" s="531"/>
      <c r="I283" s="531"/>
      <c r="J283" s="509"/>
      <c r="K283" s="477"/>
    </row>
    <row r="284" spans="1:11" s="479" customFormat="1" ht="24">
      <c r="A284" s="450">
        <v>4017</v>
      </c>
      <c r="B284" s="462" t="s">
        <v>456</v>
      </c>
      <c r="C284" s="548"/>
      <c r="D284" s="549">
        <f t="shared" si="34"/>
        <v>60430</v>
      </c>
      <c r="E284" s="550">
        <v>60430</v>
      </c>
      <c r="F284" s="550"/>
      <c r="G284" s="551">
        <f t="shared" si="36"/>
        <v>60430</v>
      </c>
      <c r="H284" s="456"/>
      <c r="I284" s="456"/>
      <c r="J284" s="453"/>
      <c r="K284" s="454"/>
    </row>
    <row r="285" spans="1:11" s="479" customFormat="1" ht="24">
      <c r="A285" s="450">
        <v>4019</v>
      </c>
      <c r="B285" s="462" t="s">
        <v>456</v>
      </c>
      <c r="C285" s="548"/>
      <c r="D285" s="549">
        <f t="shared" si="34"/>
        <v>23211</v>
      </c>
      <c r="E285" s="550">
        <v>23211</v>
      </c>
      <c r="F285" s="550"/>
      <c r="G285" s="551">
        <f t="shared" si="36"/>
        <v>23211</v>
      </c>
      <c r="H285" s="456"/>
      <c r="I285" s="456"/>
      <c r="J285" s="453"/>
      <c r="K285" s="454"/>
    </row>
    <row r="286" spans="1:11" s="479" customFormat="1" ht="36">
      <c r="A286" s="450">
        <v>4117</v>
      </c>
      <c r="B286" s="462" t="s">
        <v>458</v>
      </c>
      <c r="C286" s="452"/>
      <c r="D286" s="453">
        <f t="shared" si="34"/>
        <v>11365</v>
      </c>
      <c r="E286" s="454">
        <v>11365</v>
      </c>
      <c r="F286" s="454"/>
      <c r="G286" s="455">
        <f t="shared" si="36"/>
        <v>11365</v>
      </c>
      <c r="H286" s="518"/>
      <c r="I286" s="518"/>
      <c r="J286" s="519"/>
      <c r="K286" s="517"/>
    </row>
    <row r="287" spans="1:11" s="479" customFormat="1" ht="36">
      <c r="A287" s="450">
        <v>4119</v>
      </c>
      <c r="B287" s="462" t="s">
        <v>458</v>
      </c>
      <c r="C287" s="452"/>
      <c r="D287" s="453">
        <f t="shared" si="34"/>
        <v>4365</v>
      </c>
      <c r="E287" s="454">
        <v>4365</v>
      </c>
      <c r="F287" s="454"/>
      <c r="G287" s="455">
        <f t="shared" si="36"/>
        <v>4365</v>
      </c>
      <c r="H287" s="456"/>
      <c r="I287" s="456"/>
      <c r="J287" s="453"/>
      <c r="K287" s="454"/>
    </row>
    <row r="288" spans="1:11" s="479" customFormat="1" ht="12">
      <c r="A288" s="450">
        <v>4127</v>
      </c>
      <c r="B288" s="462" t="s">
        <v>428</v>
      </c>
      <c r="C288" s="452"/>
      <c r="D288" s="453">
        <f t="shared" si="34"/>
        <v>1836</v>
      </c>
      <c r="E288" s="454">
        <v>1836</v>
      </c>
      <c r="F288" s="454"/>
      <c r="G288" s="455">
        <f t="shared" si="36"/>
        <v>1836</v>
      </c>
      <c r="H288" s="518"/>
      <c r="I288" s="518"/>
      <c r="J288" s="519"/>
      <c r="K288" s="517"/>
    </row>
    <row r="289" spans="1:11" s="479" customFormat="1" ht="12">
      <c r="A289" s="450">
        <v>4129</v>
      </c>
      <c r="B289" s="462" t="s">
        <v>428</v>
      </c>
      <c r="C289" s="452"/>
      <c r="D289" s="453">
        <f t="shared" si="34"/>
        <v>705</v>
      </c>
      <c r="E289" s="454">
        <v>705</v>
      </c>
      <c r="F289" s="454"/>
      <c r="G289" s="455">
        <f t="shared" si="36"/>
        <v>705</v>
      </c>
      <c r="H289" s="456"/>
      <c r="I289" s="456"/>
      <c r="J289" s="453"/>
      <c r="K289" s="454"/>
    </row>
    <row r="290" spans="1:11" s="479" customFormat="1" ht="18" customHeight="1">
      <c r="A290" s="450">
        <v>4177</v>
      </c>
      <c r="B290" s="462" t="s">
        <v>429</v>
      </c>
      <c r="C290" s="452"/>
      <c r="D290" s="453">
        <f t="shared" si="34"/>
        <v>14369</v>
      </c>
      <c r="E290" s="454">
        <v>14369</v>
      </c>
      <c r="F290" s="454"/>
      <c r="G290" s="455">
        <f t="shared" si="36"/>
        <v>14369</v>
      </c>
      <c r="H290" s="518"/>
      <c r="I290" s="518"/>
      <c r="J290" s="519"/>
      <c r="K290" s="517"/>
    </row>
    <row r="291" spans="1:11" s="479" customFormat="1" ht="18" customHeight="1">
      <c r="A291" s="450">
        <v>4179</v>
      </c>
      <c r="B291" s="462" t="s">
        <v>429</v>
      </c>
      <c r="C291" s="452"/>
      <c r="D291" s="453">
        <f t="shared" si="34"/>
        <v>5519</v>
      </c>
      <c r="E291" s="454">
        <v>5519</v>
      </c>
      <c r="F291" s="454"/>
      <c r="G291" s="455">
        <f t="shared" si="36"/>
        <v>5519</v>
      </c>
      <c r="H291" s="456"/>
      <c r="I291" s="456"/>
      <c r="J291" s="453"/>
      <c r="K291" s="454"/>
    </row>
    <row r="292" spans="1:11" s="479" customFormat="1" ht="17.25" customHeight="1">
      <c r="A292" s="450">
        <v>4217</v>
      </c>
      <c r="B292" s="462" t="s">
        <v>111</v>
      </c>
      <c r="C292" s="452"/>
      <c r="D292" s="453">
        <f t="shared" si="34"/>
        <v>17558</v>
      </c>
      <c r="E292" s="454">
        <v>17558</v>
      </c>
      <c r="F292" s="454"/>
      <c r="G292" s="455">
        <f t="shared" si="36"/>
        <v>17558</v>
      </c>
      <c r="H292" s="518"/>
      <c r="I292" s="518"/>
      <c r="J292" s="519"/>
      <c r="K292" s="517"/>
    </row>
    <row r="293" spans="1:11" s="479" customFormat="1" ht="17.25" customHeight="1">
      <c r="A293" s="450">
        <v>4219</v>
      </c>
      <c r="B293" s="462" t="s">
        <v>111</v>
      </c>
      <c r="C293" s="452"/>
      <c r="D293" s="453">
        <f t="shared" si="34"/>
        <v>6744</v>
      </c>
      <c r="E293" s="454">
        <v>6744</v>
      </c>
      <c r="F293" s="454"/>
      <c r="G293" s="455">
        <f t="shared" si="36"/>
        <v>6744</v>
      </c>
      <c r="H293" s="456"/>
      <c r="I293" s="456"/>
      <c r="J293" s="453"/>
      <c r="K293" s="454"/>
    </row>
    <row r="294" spans="1:11" s="479" customFormat="1" ht="24">
      <c r="A294" s="450">
        <v>4307</v>
      </c>
      <c r="B294" s="462" t="s">
        <v>113</v>
      </c>
      <c r="C294" s="452"/>
      <c r="D294" s="453">
        <f t="shared" si="34"/>
        <v>23482</v>
      </c>
      <c r="E294" s="454">
        <v>23482</v>
      </c>
      <c r="F294" s="454"/>
      <c r="G294" s="455">
        <f t="shared" si="36"/>
        <v>23482</v>
      </c>
      <c r="H294" s="518"/>
      <c r="I294" s="518"/>
      <c r="J294" s="519"/>
      <c r="K294" s="517"/>
    </row>
    <row r="295" spans="1:11" s="479" customFormat="1" ht="24">
      <c r="A295" s="450">
        <v>4309</v>
      </c>
      <c r="B295" s="462" t="s">
        <v>113</v>
      </c>
      <c r="C295" s="452"/>
      <c r="D295" s="453">
        <f t="shared" si="34"/>
        <v>9019</v>
      </c>
      <c r="E295" s="454">
        <v>9019</v>
      </c>
      <c r="F295" s="454"/>
      <c r="G295" s="455">
        <f t="shared" si="36"/>
        <v>9019</v>
      </c>
      <c r="H295" s="456"/>
      <c r="I295" s="456"/>
      <c r="J295" s="453"/>
      <c r="K295" s="454"/>
    </row>
    <row r="296" spans="1:11" s="479" customFormat="1" ht="24">
      <c r="A296" s="539">
        <v>4357</v>
      </c>
      <c r="B296" s="462" t="s">
        <v>539</v>
      </c>
      <c r="C296" s="452"/>
      <c r="D296" s="453">
        <f t="shared" si="34"/>
        <v>30345</v>
      </c>
      <c r="E296" s="454">
        <v>30345</v>
      </c>
      <c r="F296" s="454"/>
      <c r="G296" s="455">
        <f t="shared" si="36"/>
        <v>30345</v>
      </c>
      <c r="H296" s="456"/>
      <c r="I296" s="456"/>
      <c r="J296" s="453"/>
      <c r="K296" s="454"/>
    </row>
    <row r="297" spans="1:11" s="479" customFormat="1" ht="24">
      <c r="A297" s="539">
        <v>4359</v>
      </c>
      <c r="B297" s="462" t="s">
        <v>539</v>
      </c>
      <c r="C297" s="452"/>
      <c r="D297" s="453">
        <f t="shared" si="34"/>
        <v>11655</v>
      </c>
      <c r="E297" s="454">
        <v>11655</v>
      </c>
      <c r="F297" s="454"/>
      <c r="G297" s="455">
        <f t="shared" si="36"/>
        <v>11655</v>
      </c>
      <c r="H297" s="456"/>
      <c r="I297" s="456"/>
      <c r="J297" s="453"/>
      <c r="K297" s="454"/>
    </row>
    <row r="298" spans="1:11" s="479" customFormat="1" ht="12">
      <c r="A298" s="450">
        <v>4437</v>
      </c>
      <c r="B298" s="462" t="s">
        <v>417</v>
      </c>
      <c r="C298" s="452"/>
      <c r="D298" s="453">
        <f t="shared" si="34"/>
        <v>17340</v>
      </c>
      <c r="E298" s="454">
        <v>17340</v>
      </c>
      <c r="F298" s="454"/>
      <c r="G298" s="455">
        <f t="shared" si="36"/>
        <v>17340</v>
      </c>
      <c r="H298" s="518"/>
      <c r="I298" s="518"/>
      <c r="J298" s="519"/>
      <c r="K298" s="517"/>
    </row>
    <row r="299" spans="1:11" s="479" customFormat="1" ht="12">
      <c r="A299" s="450">
        <v>4439</v>
      </c>
      <c r="B299" s="462" t="s">
        <v>417</v>
      </c>
      <c r="C299" s="452"/>
      <c r="D299" s="453">
        <f t="shared" si="34"/>
        <v>6660</v>
      </c>
      <c r="E299" s="454">
        <v>6660</v>
      </c>
      <c r="F299" s="454"/>
      <c r="G299" s="455">
        <f t="shared" si="36"/>
        <v>6660</v>
      </c>
      <c r="H299" s="456"/>
      <c r="I299" s="456"/>
      <c r="J299" s="453"/>
      <c r="K299" s="454"/>
    </row>
    <row r="300" spans="1:11" s="479" customFormat="1" ht="30" customHeight="1">
      <c r="A300" s="433">
        <v>6067</v>
      </c>
      <c r="B300" s="462" t="s">
        <v>159</v>
      </c>
      <c r="C300" s="512"/>
      <c r="D300" s="453">
        <f t="shared" si="34"/>
        <v>180625</v>
      </c>
      <c r="E300" s="437">
        <v>180625</v>
      </c>
      <c r="F300" s="437"/>
      <c r="G300" s="455">
        <f t="shared" si="36"/>
        <v>180625</v>
      </c>
      <c r="H300" s="518"/>
      <c r="I300" s="518"/>
      <c r="J300" s="519"/>
      <c r="K300" s="517"/>
    </row>
    <row r="301" spans="1:11" s="479" customFormat="1" ht="27" customHeight="1" thickBot="1">
      <c r="A301" s="433">
        <v>6069</v>
      </c>
      <c r="B301" s="460" t="s">
        <v>159</v>
      </c>
      <c r="C301" s="512"/>
      <c r="D301" s="436">
        <f t="shared" si="34"/>
        <v>69375</v>
      </c>
      <c r="E301" s="437">
        <v>69375</v>
      </c>
      <c r="F301" s="437"/>
      <c r="G301" s="438">
        <f t="shared" si="36"/>
        <v>69375</v>
      </c>
      <c r="H301" s="439"/>
      <c r="I301" s="439"/>
      <c r="J301" s="436"/>
      <c r="K301" s="437"/>
    </row>
    <row r="302" spans="1:11" s="479" customFormat="1" ht="69" customHeight="1" thickBot="1" thickTop="1">
      <c r="A302" s="417">
        <v>751</v>
      </c>
      <c r="B302" s="441" t="s">
        <v>545</v>
      </c>
      <c r="C302" s="442" t="s">
        <v>124</v>
      </c>
      <c r="D302" s="420">
        <f>G302+J302</f>
        <v>18042</v>
      </c>
      <c r="E302" s="421">
        <f>E303</f>
        <v>18042</v>
      </c>
      <c r="F302" s="421">
        <f>F303</f>
        <v>0</v>
      </c>
      <c r="G302" s="422">
        <f>F302+E302</f>
        <v>18042</v>
      </c>
      <c r="H302" s="423"/>
      <c r="I302" s="423"/>
      <c r="J302" s="420"/>
      <c r="K302" s="421">
        <f>K303</f>
        <v>18042</v>
      </c>
    </row>
    <row r="303" spans="1:11" s="479" customFormat="1" ht="48.75" thickTop="1">
      <c r="A303" s="443">
        <v>75101</v>
      </c>
      <c r="B303" s="475" t="s">
        <v>546</v>
      </c>
      <c r="C303" s="445"/>
      <c r="D303" s="449">
        <f>SUM(D304:D307)</f>
        <v>18042</v>
      </c>
      <c r="E303" s="446">
        <f>SUM(E304:E307)</f>
        <v>18042</v>
      </c>
      <c r="F303" s="446">
        <f>SUM(F304:F307)</f>
        <v>0</v>
      </c>
      <c r="G303" s="447">
        <f>SUM(G304:G307)</f>
        <v>18042</v>
      </c>
      <c r="H303" s="448"/>
      <c r="I303" s="448"/>
      <c r="J303" s="449"/>
      <c r="K303" s="446">
        <f>SUM(K304:K307)</f>
        <v>18042</v>
      </c>
    </row>
    <row r="304" spans="1:11" s="424" customFormat="1" ht="36">
      <c r="A304" s="450">
        <v>4110</v>
      </c>
      <c r="B304" s="462" t="s">
        <v>458</v>
      </c>
      <c r="C304" s="546"/>
      <c r="D304" s="453">
        <f>G304+J304</f>
        <v>2051</v>
      </c>
      <c r="E304" s="454">
        <v>2051</v>
      </c>
      <c r="F304" s="454"/>
      <c r="G304" s="455">
        <f>E304+F304</f>
        <v>2051</v>
      </c>
      <c r="H304" s="456"/>
      <c r="I304" s="456"/>
      <c r="J304" s="453"/>
      <c r="K304" s="454">
        <f>G304</f>
        <v>2051</v>
      </c>
    </row>
    <row r="305" spans="1:11" s="432" customFormat="1" ht="24">
      <c r="A305" s="506">
        <v>4120</v>
      </c>
      <c r="B305" s="513" t="s">
        <v>459</v>
      </c>
      <c r="C305" s="545"/>
      <c r="D305" s="453">
        <f>G305+J305</f>
        <v>331</v>
      </c>
      <c r="E305" s="471">
        <v>331</v>
      </c>
      <c r="F305" s="471"/>
      <c r="G305" s="455">
        <f>E305+F305</f>
        <v>331</v>
      </c>
      <c r="H305" s="457"/>
      <c r="I305" s="457"/>
      <c r="J305" s="458"/>
      <c r="K305" s="471">
        <f>G305</f>
        <v>331</v>
      </c>
    </row>
    <row r="306" spans="1:11" s="440" customFormat="1" ht="13.5" customHeight="1">
      <c r="A306" s="506">
        <v>4170</v>
      </c>
      <c r="B306" s="513" t="s">
        <v>429</v>
      </c>
      <c r="C306" s="545"/>
      <c r="D306" s="453">
        <f>G306+J306</f>
        <v>13500</v>
      </c>
      <c r="E306" s="471">
        <v>13500</v>
      </c>
      <c r="F306" s="471"/>
      <c r="G306" s="455">
        <f>E306+F306</f>
        <v>13500</v>
      </c>
      <c r="H306" s="457"/>
      <c r="I306" s="457"/>
      <c r="J306" s="458"/>
      <c r="K306" s="471">
        <f>G306</f>
        <v>13500</v>
      </c>
    </row>
    <row r="307" spans="1:11" s="440" customFormat="1" ht="16.5" customHeight="1" thickBot="1">
      <c r="A307" s="450">
        <v>4170</v>
      </c>
      <c r="B307" s="462" t="s">
        <v>547</v>
      </c>
      <c r="C307" s="461"/>
      <c r="D307" s="453">
        <f>G307+J307</f>
        <v>2160</v>
      </c>
      <c r="E307" s="454">
        <v>2160</v>
      </c>
      <c r="F307" s="454"/>
      <c r="G307" s="455">
        <f>E307+F307</f>
        <v>2160</v>
      </c>
      <c r="H307" s="456"/>
      <c r="I307" s="457"/>
      <c r="J307" s="458"/>
      <c r="K307" s="454">
        <f>G307</f>
        <v>2160</v>
      </c>
    </row>
    <row r="308" spans="1:11" s="440" customFormat="1" ht="65.25" thickBot="1" thickTop="1">
      <c r="A308" s="417">
        <v>754</v>
      </c>
      <c r="B308" s="441" t="s">
        <v>548</v>
      </c>
      <c r="C308" s="442"/>
      <c r="D308" s="420">
        <f>G308+J308</f>
        <v>55000</v>
      </c>
      <c r="E308" s="421">
        <f>E309+E311</f>
        <v>55000</v>
      </c>
      <c r="F308" s="421">
        <f>F309+F311</f>
        <v>0</v>
      </c>
      <c r="G308" s="422">
        <f>F308+E308</f>
        <v>55000</v>
      </c>
      <c r="H308" s="423">
        <f>H309+H311</f>
        <v>0</v>
      </c>
      <c r="I308" s="423">
        <f>I309+I311</f>
        <v>0</v>
      </c>
      <c r="J308" s="420">
        <f>I308+H308</f>
        <v>0</v>
      </c>
      <c r="K308" s="421">
        <f>K309+K311</f>
        <v>0</v>
      </c>
    </row>
    <row r="309" spans="1:11" s="432" customFormat="1" ht="24.75" thickTop="1">
      <c r="A309" s="425">
        <v>75412</v>
      </c>
      <c r="B309" s="476" t="s">
        <v>549</v>
      </c>
      <c r="C309" s="452" t="s">
        <v>403</v>
      </c>
      <c r="D309" s="428">
        <f>SUM(D310:D310)</f>
        <v>22000</v>
      </c>
      <c r="E309" s="429">
        <f>SUM(E310:E310)</f>
        <v>22000</v>
      </c>
      <c r="F309" s="429">
        <f>SUM(F310:F310)</f>
        <v>0</v>
      </c>
      <c r="G309" s="430">
        <f>SUM(G310:G310)</f>
        <v>22000</v>
      </c>
      <c r="H309" s="431"/>
      <c r="I309" s="448"/>
      <c r="J309" s="449"/>
      <c r="K309" s="429"/>
    </row>
    <row r="310" spans="1:11" s="440" customFormat="1" ht="49.5" customHeight="1">
      <c r="A310" s="450">
        <v>2820</v>
      </c>
      <c r="B310" s="462" t="s">
        <v>550</v>
      </c>
      <c r="C310" s="452"/>
      <c r="D310" s="453">
        <f>G310+J310</f>
        <v>22000</v>
      </c>
      <c r="E310" s="454">
        <v>22000</v>
      </c>
      <c r="F310" s="454"/>
      <c r="G310" s="455">
        <f>E310+F310</f>
        <v>22000</v>
      </c>
      <c r="H310" s="456"/>
      <c r="I310" s="456"/>
      <c r="J310" s="453"/>
      <c r="K310" s="454"/>
    </row>
    <row r="311" spans="1:11" s="432" customFormat="1" ht="17.25" customHeight="1">
      <c r="A311" s="425">
        <v>75414</v>
      </c>
      <c r="B311" s="476" t="s">
        <v>551</v>
      </c>
      <c r="C311" s="452" t="s">
        <v>396</v>
      </c>
      <c r="D311" s="428">
        <f>G311+J311</f>
        <v>33000</v>
      </c>
      <c r="E311" s="429">
        <f>SUM(E312:E313)</f>
        <v>33000</v>
      </c>
      <c r="F311" s="429">
        <f>SUM(F312:F313)</f>
        <v>0</v>
      </c>
      <c r="G311" s="430">
        <f>SUM(G312:G313)</f>
        <v>33000</v>
      </c>
      <c r="H311" s="431"/>
      <c r="I311" s="431"/>
      <c r="J311" s="428"/>
      <c r="K311" s="429"/>
    </row>
    <row r="312" spans="1:11" s="440" customFormat="1" ht="16.5" customHeight="1">
      <c r="A312" s="450">
        <v>4210</v>
      </c>
      <c r="B312" s="462" t="s">
        <v>111</v>
      </c>
      <c r="C312" s="452"/>
      <c r="D312" s="453">
        <f>G312+J312</f>
        <v>20000</v>
      </c>
      <c r="E312" s="454">
        <v>20000</v>
      </c>
      <c r="F312" s="454"/>
      <c r="G312" s="455">
        <f>E312+F312</f>
        <v>20000</v>
      </c>
      <c r="H312" s="456"/>
      <c r="I312" s="456"/>
      <c r="J312" s="453"/>
      <c r="K312" s="454"/>
    </row>
    <row r="313" spans="1:11" s="440" customFormat="1" ht="24">
      <c r="A313" s="450">
        <v>4300</v>
      </c>
      <c r="B313" s="451" t="s">
        <v>453</v>
      </c>
      <c r="C313" s="452"/>
      <c r="D313" s="453">
        <f>G313+J313</f>
        <v>13000</v>
      </c>
      <c r="E313" s="454">
        <v>13000</v>
      </c>
      <c r="F313" s="454"/>
      <c r="G313" s="455">
        <f>E313+F313</f>
        <v>13000</v>
      </c>
      <c r="H313" s="456"/>
      <c r="I313" s="456"/>
      <c r="J313" s="453"/>
      <c r="K313" s="454"/>
    </row>
    <row r="314" spans="1:11" s="440" customFormat="1" ht="108.75" customHeight="1" thickBot="1">
      <c r="A314" s="552">
        <v>756</v>
      </c>
      <c r="B314" s="553" t="s">
        <v>552</v>
      </c>
      <c r="C314" s="554"/>
      <c r="D314" s="555">
        <f>D315</f>
        <v>629900</v>
      </c>
      <c r="E314" s="556">
        <f>E315</f>
        <v>629900</v>
      </c>
      <c r="F314" s="556">
        <f>F315</f>
        <v>0</v>
      </c>
      <c r="G314" s="557">
        <f>F314+E314</f>
        <v>629900</v>
      </c>
      <c r="H314" s="558"/>
      <c r="I314" s="558"/>
      <c r="J314" s="555"/>
      <c r="K314" s="556"/>
    </row>
    <row r="315" spans="1:11" s="440" customFormat="1" ht="38.25" customHeight="1" thickTop="1">
      <c r="A315" s="538">
        <v>75647</v>
      </c>
      <c r="B315" s="476" t="s">
        <v>553</v>
      </c>
      <c r="C315" s="452"/>
      <c r="D315" s="428">
        <f>SUM(D316:D327)</f>
        <v>629900</v>
      </c>
      <c r="E315" s="429">
        <f>SUM(E316:E327)</f>
        <v>629900</v>
      </c>
      <c r="F315" s="429">
        <f>SUM(F316:F327)</f>
        <v>0</v>
      </c>
      <c r="G315" s="430">
        <f>SUM(G316:G327)</f>
        <v>629900</v>
      </c>
      <c r="H315" s="431"/>
      <c r="I315" s="431"/>
      <c r="J315" s="428"/>
      <c r="K315" s="429"/>
    </row>
    <row r="316" spans="1:11" s="424" customFormat="1" ht="24">
      <c r="A316" s="535">
        <v>4100</v>
      </c>
      <c r="B316" s="462" t="s">
        <v>554</v>
      </c>
      <c r="C316" s="452" t="s">
        <v>374</v>
      </c>
      <c r="D316" s="453">
        <f aca="true" t="shared" si="37" ref="D316:D329">G316+J316</f>
        <v>150000</v>
      </c>
      <c r="E316" s="454">
        <v>150000</v>
      </c>
      <c r="F316" s="454"/>
      <c r="G316" s="455">
        <f aca="true" t="shared" si="38" ref="G316:G329">E316+F316</f>
        <v>150000</v>
      </c>
      <c r="H316" s="456"/>
      <c r="I316" s="456"/>
      <c r="J316" s="453"/>
      <c r="K316" s="454"/>
    </row>
    <row r="317" spans="1:11" s="440" customFormat="1" ht="24">
      <c r="A317" s="535">
        <v>4100</v>
      </c>
      <c r="B317" s="462" t="s">
        <v>554</v>
      </c>
      <c r="C317" s="452" t="s">
        <v>380</v>
      </c>
      <c r="D317" s="453">
        <f t="shared" si="37"/>
        <v>14200</v>
      </c>
      <c r="E317" s="454">
        <v>14200</v>
      </c>
      <c r="F317" s="454"/>
      <c r="G317" s="455">
        <f t="shared" si="38"/>
        <v>14200</v>
      </c>
      <c r="H317" s="456"/>
      <c r="I317" s="457"/>
      <c r="J317" s="458"/>
      <c r="K317" s="454"/>
    </row>
    <row r="318" spans="1:11" s="440" customFormat="1" ht="36">
      <c r="A318" s="450">
        <v>4110</v>
      </c>
      <c r="B318" s="462" t="s">
        <v>458</v>
      </c>
      <c r="C318" s="452" t="s">
        <v>380</v>
      </c>
      <c r="D318" s="453">
        <f t="shared" si="37"/>
        <v>6800</v>
      </c>
      <c r="E318" s="454">
        <v>6800</v>
      </c>
      <c r="F318" s="454"/>
      <c r="G318" s="455">
        <f t="shared" si="38"/>
        <v>6800</v>
      </c>
      <c r="H318" s="456"/>
      <c r="I318" s="457"/>
      <c r="J318" s="458"/>
      <c r="K318" s="454"/>
    </row>
    <row r="319" spans="1:11" s="440" customFormat="1" ht="36">
      <c r="A319" s="450">
        <v>4110</v>
      </c>
      <c r="B319" s="462" t="s">
        <v>555</v>
      </c>
      <c r="C319" s="452" t="s">
        <v>374</v>
      </c>
      <c r="D319" s="453">
        <f t="shared" si="37"/>
        <v>15000</v>
      </c>
      <c r="E319" s="454">
        <v>15000</v>
      </c>
      <c r="F319" s="454"/>
      <c r="G319" s="455">
        <f t="shared" si="38"/>
        <v>15000</v>
      </c>
      <c r="H319" s="456"/>
      <c r="I319" s="457"/>
      <c r="J319" s="458"/>
      <c r="K319" s="454"/>
    </row>
    <row r="320" spans="1:11" s="440" customFormat="1" ht="15" customHeight="1">
      <c r="A320" s="450">
        <v>4120</v>
      </c>
      <c r="B320" s="462" t="s">
        <v>428</v>
      </c>
      <c r="C320" s="452" t="s">
        <v>374</v>
      </c>
      <c r="D320" s="453">
        <f t="shared" si="37"/>
        <v>2000</v>
      </c>
      <c r="E320" s="454">
        <v>2000</v>
      </c>
      <c r="F320" s="454"/>
      <c r="G320" s="455">
        <f t="shared" si="38"/>
        <v>2000</v>
      </c>
      <c r="H320" s="456"/>
      <c r="I320" s="457"/>
      <c r="J320" s="458"/>
      <c r="K320" s="454"/>
    </row>
    <row r="321" spans="1:11" s="440" customFormat="1" ht="16.5" customHeight="1">
      <c r="A321" s="450">
        <v>4120</v>
      </c>
      <c r="B321" s="462" t="s">
        <v>556</v>
      </c>
      <c r="C321" s="452" t="s">
        <v>380</v>
      </c>
      <c r="D321" s="453">
        <f t="shared" si="37"/>
        <v>1100</v>
      </c>
      <c r="E321" s="437">
        <v>1100</v>
      </c>
      <c r="F321" s="437"/>
      <c r="G321" s="455">
        <f t="shared" si="38"/>
        <v>1100</v>
      </c>
      <c r="H321" s="456"/>
      <c r="I321" s="457"/>
      <c r="J321" s="458"/>
      <c r="K321" s="437"/>
    </row>
    <row r="322" spans="1:11" s="440" customFormat="1" ht="15" customHeight="1">
      <c r="A322" s="433">
        <v>4170</v>
      </c>
      <c r="B322" s="460" t="s">
        <v>429</v>
      </c>
      <c r="C322" s="452" t="s">
        <v>380</v>
      </c>
      <c r="D322" s="453">
        <f t="shared" si="37"/>
        <v>28800</v>
      </c>
      <c r="E322" s="437">
        <v>28800</v>
      </c>
      <c r="F322" s="437"/>
      <c r="G322" s="455">
        <f t="shared" si="38"/>
        <v>28800</v>
      </c>
      <c r="H322" s="518"/>
      <c r="I322" s="518"/>
      <c r="J322" s="519"/>
      <c r="K322" s="437"/>
    </row>
    <row r="323" spans="1:11" s="440" customFormat="1" ht="15.75" customHeight="1">
      <c r="A323" s="450">
        <v>4300</v>
      </c>
      <c r="B323" s="460" t="s">
        <v>113</v>
      </c>
      <c r="C323" s="452" t="s">
        <v>380</v>
      </c>
      <c r="D323" s="453">
        <f t="shared" si="37"/>
        <v>300000</v>
      </c>
      <c r="E323" s="454">
        <v>300000</v>
      </c>
      <c r="F323" s="454"/>
      <c r="G323" s="455">
        <f t="shared" si="38"/>
        <v>300000</v>
      </c>
      <c r="H323" s="439"/>
      <c r="I323" s="439"/>
      <c r="J323" s="436"/>
      <c r="K323" s="437"/>
    </row>
    <row r="324" spans="1:11" s="440" customFormat="1" ht="15" customHeight="1">
      <c r="A324" s="450">
        <v>4430</v>
      </c>
      <c r="B324" s="462" t="s">
        <v>417</v>
      </c>
      <c r="C324" s="452" t="s">
        <v>374</v>
      </c>
      <c r="D324" s="453">
        <f t="shared" si="37"/>
        <v>2000</v>
      </c>
      <c r="E324" s="454">
        <v>2000</v>
      </c>
      <c r="F324" s="454"/>
      <c r="G324" s="455">
        <f t="shared" si="38"/>
        <v>2000</v>
      </c>
      <c r="H324" s="456"/>
      <c r="I324" s="456"/>
      <c r="J324" s="453"/>
      <c r="K324" s="454"/>
    </row>
    <row r="325" spans="1:11" s="440" customFormat="1" ht="14.25" customHeight="1">
      <c r="A325" s="450">
        <v>4430</v>
      </c>
      <c r="B325" s="462" t="s">
        <v>417</v>
      </c>
      <c r="C325" s="461" t="s">
        <v>557</v>
      </c>
      <c r="D325" s="453">
        <f t="shared" si="37"/>
        <v>10000</v>
      </c>
      <c r="E325" s="454">
        <v>10000</v>
      </c>
      <c r="F325" s="454"/>
      <c r="G325" s="455">
        <f t="shared" si="38"/>
        <v>10000</v>
      </c>
      <c r="H325" s="456"/>
      <c r="I325" s="456"/>
      <c r="J325" s="453"/>
      <c r="K325" s="454"/>
    </row>
    <row r="326" spans="1:11" s="440" customFormat="1" ht="24">
      <c r="A326" s="450">
        <v>4510</v>
      </c>
      <c r="B326" s="462" t="s">
        <v>558</v>
      </c>
      <c r="C326" s="452" t="s">
        <v>374</v>
      </c>
      <c r="D326" s="453">
        <f t="shared" si="37"/>
        <v>3000</v>
      </c>
      <c r="E326" s="454">
        <v>3000</v>
      </c>
      <c r="F326" s="454"/>
      <c r="G326" s="455">
        <f t="shared" si="38"/>
        <v>3000</v>
      </c>
      <c r="H326" s="456"/>
      <c r="I326" s="456"/>
      <c r="J326" s="453"/>
      <c r="K326" s="454"/>
    </row>
    <row r="327" spans="1:11" s="440" customFormat="1" ht="28.5" customHeight="1">
      <c r="A327" s="514">
        <v>4610</v>
      </c>
      <c r="B327" s="515" t="s">
        <v>423</v>
      </c>
      <c r="C327" s="559"/>
      <c r="D327" s="458">
        <f t="shared" si="37"/>
        <v>97000</v>
      </c>
      <c r="E327" s="471">
        <f>SUM(E328:E329)</f>
        <v>97000</v>
      </c>
      <c r="F327" s="471">
        <f>F328+F329</f>
        <v>0</v>
      </c>
      <c r="G327" s="510">
        <f t="shared" si="38"/>
        <v>97000</v>
      </c>
      <c r="H327" s="518"/>
      <c r="I327" s="518"/>
      <c r="J327" s="519"/>
      <c r="K327" s="517"/>
    </row>
    <row r="328" spans="1:11" s="440" customFormat="1" ht="13.5" customHeight="1">
      <c r="A328" s="499"/>
      <c r="B328" s="500" t="s">
        <v>374</v>
      </c>
      <c r="C328" s="560"/>
      <c r="D328" s="502">
        <f t="shared" si="37"/>
        <v>7000</v>
      </c>
      <c r="E328" s="503">
        <v>7000</v>
      </c>
      <c r="F328" s="503"/>
      <c r="G328" s="504">
        <f t="shared" si="38"/>
        <v>7000</v>
      </c>
      <c r="H328" s="505"/>
      <c r="I328" s="505"/>
      <c r="J328" s="502"/>
      <c r="K328" s="503"/>
    </row>
    <row r="329" spans="1:11" s="440" customFormat="1" ht="16.5" customHeight="1" thickBot="1">
      <c r="A329" s="489"/>
      <c r="B329" s="521" t="s">
        <v>557</v>
      </c>
      <c r="C329" s="561"/>
      <c r="D329" s="492">
        <f t="shared" si="37"/>
        <v>90000</v>
      </c>
      <c r="E329" s="493">
        <v>90000</v>
      </c>
      <c r="F329" s="493"/>
      <c r="G329" s="494">
        <f t="shared" si="38"/>
        <v>90000</v>
      </c>
      <c r="H329" s="495"/>
      <c r="I329" s="495"/>
      <c r="J329" s="492"/>
      <c r="K329" s="493"/>
    </row>
    <row r="330" spans="1:11" s="479" customFormat="1" ht="27" thickBot="1" thickTop="1">
      <c r="A330" s="417">
        <v>757</v>
      </c>
      <c r="B330" s="441" t="s">
        <v>559</v>
      </c>
      <c r="C330" s="442" t="s">
        <v>374</v>
      </c>
      <c r="D330" s="420">
        <f>D331</f>
        <v>7133600</v>
      </c>
      <c r="E330" s="421">
        <f>E331</f>
        <v>7133600</v>
      </c>
      <c r="F330" s="421">
        <f>F331</f>
        <v>0</v>
      </c>
      <c r="G330" s="422">
        <f>F330+E330</f>
        <v>7133600</v>
      </c>
      <c r="H330" s="423"/>
      <c r="I330" s="423"/>
      <c r="J330" s="420"/>
      <c r="K330" s="421"/>
    </row>
    <row r="331" spans="1:11" s="479" customFormat="1" ht="51.75" thickTop="1">
      <c r="A331" s="562">
        <v>75702</v>
      </c>
      <c r="B331" s="563" t="s">
        <v>560</v>
      </c>
      <c r="C331" s="564"/>
      <c r="D331" s="565">
        <f>G331+J331</f>
        <v>7133600</v>
      </c>
      <c r="E331" s="566">
        <f>SUM(E332:E333)</f>
        <v>7133600</v>
      </c>
      <c r="F331" s="566">
        <f>SUM(F332:F333)</f>
        <v>0</v>
      </c>
      <c r="G331" s="567">
        <f>SUM(G332:G333)</f>
        <v>7133600</v>
      </c>
      <c r="H331" s="568"/>
      <c r="I331" s="568"/>
      <c r="J331" s="569"/>
      <c r="K331" s="566"/>
    </row>
    <row r="332" spans="1:11" s="424" customFormat="1" ht="24">
      <c r="A332" s="450">
        <v>4300</v>
      </c>
      <c r="B332" s="462" t="s">
        <v>113</v>
      </c>
      <c r="C332" s="570"/>
      <c r="D332" s="549">
        <f>G332+J332</f>
        <v>30000</v>
      </c>
      <c r="E332" s="550">
        <v>30000</v>
      </c>
      <c r="F332" s="550"/>
      <c r="G332" s="551">
        <f>F332+E332</f>
        <v>30000</v>
      </c>
      <c r="H332" s="571"/>
      <c r="I332" s="571"/>
      <c r="J332" s="565"/>
      <c r="K332" s="572"/>
    </row>
    <row r="333" spans="1:11" s="424" customFormat="1" ht="62.25" customHeight="1" thickBot="1">
      <c r="A333" s="514">
        <v>8110</v>
      </c>
      <c r="B333" s="515" t="s">
        <v>561</v>
      </c>
      <c r="C333" s="516"/>
      <c r="D333" s="453">
        <f>G333+J333</f>
        <v>7103600</v>
      </c>
      <c r="E333" s="517">
        <v>7103600</v>
      </c>
      <c r="F333" s="517"/>
      <c r="G333" s="551">
        <f>SUM(E333:F333)</f>
        <v>7103600</v>
      </c>
      <c r="H333" s="518"/>
      <c r="I333" s="518"/>
      <c r="J333" s="519"/>
      <c r="K333" s="517"/>
    </row>
    <row r="334" spans="1:11" ht="19.5" customHeight="1" thickBot="1" thickTop="1">
      <c r="A334" s="417">
        <v>758</v>
      </c>
      <c r="B334" s="441" t="s">
        <v>562</v>
      </c>
      <c r="C334" s="442"/>
      <c r="D334" s="420">
        <f>D335+D342</f>
        <v>8179672</v>
      </c>
      <c r="E334" s="421">
        <f>E335+E342</f>
        <v>5450000</v>
      </c>
      <c r="F334" s="421">
        <f>F335+F342</f>
        <v>0</v>
      </c>
      <c r="G334" s="422">
        <f>F334+E334</f>
        <v>5450000</v>
      </c>
      <c r="H334" s="423">
        <f>H335+H342</f>
        <v>2729672</v>
      </c>
      <c r="I334" s="423">
        <f>I335+I342</f>
        <v>0</v>
      </c>
      <c r="J334" s="420">
        <f>I334+H334</f>
        <v>2729672</v>
      </c>
      <c r="K334" s="421"/>
    </row>
    <row r="335" spans="1:11" s="440" customFormat="1" ht="18" customHeight="1" thickTop="1">
      <c r="A335" s="443">
        <v>75818</v>
      </c>
      <c r="B335" s="475" t="s">
        <v>563</v>
      </c>
      <c r="C335" s="445"/>
      <c r="D335" s="449">
        <f>SUM(D336:D341)</f>
        <v>5450000</v>
      </c>
      <c r="E335" s="446">
        <f>SUM(E336:E341)</f>
        <v>5450000</v>
      </c>
      <c r="F335" s="446">
        <f>SUM(F336:F341)</f>
        <v>0</v>
      </c>
      <c r="G335" s="447">
        <f aca="true" t="shared" si="39" ref="G335:G343">SUM(E335:F335)</f>
        <v>5450000</v>
      </c>
      <c r="H335" s="448"/>
      <c r="I335" s="448"/>
      <c r="J335" s="449"/>
      <c r="K335" s="446"/>
    </row>
    <row r="336" spans="1:11" s="424" customFormat="1" ht="28.5" customHeight="1">
      <c r="A336" s="450">
        <v>4810</v>
      </c>
      <c r="B336" s="462" t="s">
        <v>564</v>
      </c>
      <c r="C336" s="452" t="s">
        <v>565</v>
      </c>
      <c r="D336" s="458">
        <f aca="true" t="shared" si="40" ref="D336:D341">G336+J336</f>
        <v>1500000</v>
      </c>
      <c r="E336" s="454">
        <v>1500000</v>
      </c>
      <c r="F336" s="454"/>
      <c r="G336" s="455">
        <f t="shared" si="39"/>
        <v>1500000</v>
      </c>
      <c r="H336" s="431"/>
      <c r="I336" s="431"/>
      <c r="J336" s="428"/>
      <c r="K336" s="429"/>
    </row>
    <row r="337" spans="1:11" s="432" customFormat="1" ht="33.75" customHeight="1">
      <c r="A337" s="450">
        <v>4810</v>
      </c>
      <c r="B337" s="462" t="s">
        <v>566</v>
      </c>
      <c r="C337" s="452" t="s">
        <v>396</v>
      </c>
      <c r="D337" s="458">
        <f t="shared" si="40"/>
        <v>1000000</v>
      </c>
      <c r="E337" s="454">
        <v>1000000</v>
      </c>
      <c r="F337" s="429"/>
      <c r="G337" s="455">
        <f t="shared" si="39"/>
        <v>1000000</v>
      </c>
      <c r="H337" s="431"/>
      <c r="I337" s="431"/>
      <c r="J337" s="428"/>
      <c r="K337" s="429"/>
    </row>
    <row r="338" spans="1:11" s="432" customFormat="1" ht="34.5" customHeight="1">
      <c r="A338" s="450">
        <v>4810</v>
      </c>
      <c r="B338" s="462" t="s">
        <v>567</v>
      </c>
      <c r="C338" s="452" t="s">
        <v>431</v>
      </c>
      <c r="D338" s="458">
        <f t="shared" si="40"/>
        <v>300000</v>
      </c>
      <c r="E338" s="454">
        <v>300000</v>
      </c>
      <c r="F338" s="454"/>
      <c r="G338" s="455">
        <f t="shared" si="39"/>
        <v>300000</v>
      </c>
      <c r="H338" s="431"/>
      <c r="I338" s="431"/>
      <c r="J338" s="428"/>
      <c r="K338" s="429"/>
    </row>
    <row r="339" spans="1:11" s="432" customFormat="1" ht="24.75" customHeight="1">
      <c r="A339" s="450">
        <v>4810</v>
      </c>
      <c r="B339" s="462" t="s">
        <v>568</v>
      </c>
      <c r="C339" s="452" t="s">
        <v>565</v>
      </c>
      <c r="D339" s="458">
        <f t="shared" si="40"/>
        <v>1500000</v>
      </c>
      <c r="E339" s="454">
        <v>1500000</v>
      </c>
      <c r="F339" s="454"/>
      <c r="G339" s="455">
        <f t="shared" si="39"/>
        <v>1500000</v>
      </c>
      <c r="H339" s="431"/>
      <c r="I339" s="431"/>
      <c r="J339" s="428"/>
      <c r="K339" s="429"/>
    </row>
    <row r="340" spans="1:11" s="432" customFormat="1" ht="26.25" customHeight="1">
      <c r="A340" s="450">
        <v>4810</v>
      </c>
      <c r="B340" s="462" t="s">
        <v>569</v>
      </c>
      <c r="C340" s="452" t="s">
        <v>565</v>
      </c>
      <c r="D340" s="458">
        <f t="shared" si="40"/>
        <v>1000000</v>
      </c>
      <c r="E340" s="454">
        <v>1000000</v>
      </c>
      <c r="F340" s="454"/>
      <c r="G340" s="455">
        <f t="shared" si="39"/>
        <v>1000000</v>
      </c>
      <c r="H340" s="431"/>
      <c r="I340" s="431"/>
      <c r="J340" s="428"/>
      <c r="K340" s="429"/>
    </row>
    <row r="341" spans="1:11" s="432" customFormat="1" ht="33" customHeight="1">
      <c r="A341" s="450">
        <v>6800</v>
      </c>
      <c r="B341" s="462" t="s">
        <v>570</v>
      </c>
      <c r="C341" s="452" t="s">
        <v>268</v>
      </c>
      <c r="D341" s="453">
        <f t="shared" si="40"/>
        <v>150000</v>
      </c>
      <c r="E341" s="454">
        <v>150000</v>
      </c>
      <c r="F341" s="454"/>
      <c r="G341" s="455">
        <f t="shared" si="39"/>
        <v>150000</v>
      </c>
      <c r="H341" s="431"/>
      <c r="I341" s="431"/>
      <c r="J341" s="428"/>
      <c r="K341" s="429"/>
    </row>
    <row r="342" spans="1:11" s="432" customFormat="1" ht="27" customHeight="1">
      <c r="A342" s="425">
        <v>75832</v>
      </c>
      <c r="B342" s="476" t="s">
        <v>571</v>
      </c>
      <c r="C342" s="452" t="s">
        <v>565</v>
      </c>
      <c r="D342" s="428">
        <f>D343</f>
        <v>2729672</v>
      </c>
      <c r="E342" s="429"/>
      <c r="F342" s="429"/>
      <c r="G342" s="430">
        <f t="shared" si="39"/>
        <v>0</v>
      </c>
      <c r="H342" s="431">
        <f>H343</f>
        <v>2729672</v>
      </c>
      <c r="I342" s="431">
        <f>I343</f>
        <v>0</v>
      </c>
      <c r="J342" s="428">
        <f>J343</f>
        <v>2729672</v>
      </c>
      <c r="K342" s="429"/>
    </row>
    <row r="343" spans="1:11" s="432" customFormat="1" ht="16.5" customHeight="1" thickBot="1">
      <c r="A343" s="450">
        <v>2930</v>
      </c>
      <c r="B343" s="462" t="s">
        <v>572</v>
      </c>
      <c r="C343" s="452"/>
      <c r="D343" s="453">
        <f>G343+J343</f>
        <v>2729672</v>
      </c>
      <c r="E343" s="454"/>
      <c r="F343" s="454"/>
      <c r="G343" s="455">
        <f t="shared" si="39"/>
        <v>0</v>
      </c>
      <c r="H343" s="456">
        <v>2729672</v>
      </c>
      <c r="I343" s="456"/>
      <c r="J343" s="453">
        <f>H343+I343</f>
        <v>2729672</v>
      </c>
      <c r="K343" s="454"/>
    </row>
    <row r="344" spans="1:11" s="432" customFormat="1" ht="18.75" customHeight="1" thickBot="1" thickTop="1">
      <c r="A344" s="417">
        <v>801</v>
      </c>
      <c r="B344" s="441" t="s">
        <v>573</v>
      </c>
      <c r="C344" s="442"/>
      <c r="D344" s="420">
        <f>G344+J344</f>
        <v>21146739</v>
      </c>
      <c r="E344" s="421">
        <f>E345+E347+E349+E351+E353+E356+E359+E364+E366</f>
        <v>6793458</v>
      </c>
      <c r="F344" s="421">
        <f>F345+F347+F349+F353+F356+F359+F364+F366</f>
        <v>0</v>
      </c>
      <c r="G344" s="422">
        <f>F344+E344</f>
        <v>6793458</v>
      </c>
      <c r="H344" s="423">
        <f>H345+H347+H349+H353+H356+H359+H364+H366</f>
        <v>14353281</v>
      </c>
      <c r="I344" s="423">
        <f>I345+I347+I349+I353+I356+I359+I364+I366</f>
        <v>0</v>
      </c>
      <c r="J344" s="420">
        <f>I344+H344</f>
        <v>14353281</v>
      </c>
      <c r="K344" s="421">
        <f>K345+K347+K349+K353+K356+K359+K364+K366</f>
        <v>0</v>
      </c>
    </row>
    <row r="345" spans="1:11" s="440" customFormat="1" ht="12.75" thickTop="1">
      <c r="A345" s="443">
        <v>80101</v>
      </c>
      <c r="B345" s="475" t="s">
        <v>574</v>
      </c>
      <c r="C345" s="445" t="s">
        <v>473</v>
      </c>
      <c r="D345" s="449">
        <f>SUM(D346:D346)</f>
        <v>900000</v>
      </c>
      <c r="E345" s="467">
        <f>SUM(E346:E346)</f>
        <v>900000</v>
      </c>
      <c r="F345" s="467">
        <f>SUM(F346:F346)</f>
        <v>0</v>
      </c>
      <c r="G345" s="468">
        <f>SUM(G346:G346)</f>
        <v>900000</v>
      </c>
      <c r="H345" s="469"/>
      <c r="I345" s="448"/>
      <c r="J345" s="449"/>
      <c r="K345" s="446"/>
    </row>
    <row r="346" spans="1:11" s="424" customFormat="1" ht="39.75" customHeight="1">
      <c r="A346" s="450">
        <v>2540</v>
      </c>
      <c r="B346" s="462" t="s">
        <v>575</v>
      </c>
      <c r="C346" s="452" t="s">
        <v>473</v>
      </c>
      <c r="D346" s="453">
        <f>G346+J346</f>
        <v>900000</v>
      </c>
      <c r="E346" s="454">
        <v>900000</v>
      </c>
      <c r="F346" s="454"/>
      <c r="G346" s="455">
        <f>E346+F346</f>
        <v>900000</v>
      </c>
      <c r="H346" s="456"/>
      <c r="I346" s="484"/>
      <c r="J346" s="453"/>
      <c r="K346" s="454"/>
    </row>
    <row r="347" spans="1:11" s="479" customFormat="1" ht="36">
      <c r="A347" s="425">
        <v>80103</v>
      </c>
      <c r="B347" s="476" t="s">
        <v>576</v>
      </c>
      <c r="C347" s="452" t="s">
        <v>473</v>
      </c>
      <c r="D347" s="428">
        <f>SUM(D348:D348)</f>
        <v>117600</v>
      </c>
      <c r="E347" s="429">
        <f>SUM(E348:E348)</f>
        <v>117600</v>
      </c>
      <c r="F347" s="429">
        <f>SUM(F348:F348)</f>
        <v>0</v>
      </c>
      <c r="G347" s="430">
        <f>E347+F347</f>
        <v>117600</v>
      </c>
      <c r="H347" s="431"/>
      <c r="I347" s="431"/>
      <c r="J347" s="428"/>
      <c r="K347" s="429"/>
    </row>
    <row r="348" spans="1:11" s="479" customFormat="1" ht="38.25" customHeight="1">
      <c r="A348" s="535">
        <v>2540</v>
      </c>
      <c r="B348" s="462" t="s">
        <v>577</v>
      </c>
      <c r="C348" s="452"/>
      <c r="D348" s="453">
        <f>G348+J348</f>
        <v>117600</v>
      </c>
      <c r="E348" s="454">
        <v>117600</v>
      </c>
      <c r="F348" s="454"/>
      <c r="G348" s="455">
        <f>E348+F348</f>
        <v>117600</v>
      </c>
      <c r="H348" s="456"/>
      <c r="I348" s="457"/>
      <c r="J348" s="458"/>
      <c r="K348" s="454"/>
    </row>
    <row r="349" spans="1:11" s="440" customFormat="1" ht="12">
      <c r="A349" s="573">
        <v>80104</v>
      </c>
      <c r="B349" s="476" t="s">
        <v>578</v>
      </c>
      <c r="C349" s="452" t="s">
        <v>473</v>
      </c>
      <c r="D349" s="428">
        <f>G349+J349</f>
        <v>520800</v>
      </c>
      <c r="E349" s="429">
        <f>SUM(E350:E350)</f>
        <v>520800</v>
      </c>
      <c r="F349" s="429">
        <f>SUM(F350:F350)</f>
        <v>0</v>
      </c>
      <c r="G349" s="430">
        <f>SUM(G350:G350)</f>
        <v>520800</v>
      </c>
      <c r="H349" s="431"/>
      <c r="I349" s="431"/>
      <c r="J349" s="428"/>
      <c r="K349" s="429"/>
    </row>
    <row r="350" spans="1:11" s="440" customFormat="1" ht="38.25" customHeight="1">
      <c r="A350" s="535">
        <v>2540</v>
      </c>
      <c r="B350" s="462" t="s">
        <v>577</v>
      </c>
      <c r="C350" s="452"/>
      <c r="D350" s="453">
        <f aca="true" t="shared" si="41" ref="D350:D363">G350+J350</f>
        <v>520800</v>
      </c>
      <c r="E350" s="454">
        <v>520800</v>
      </c>
      <c r="F350" s="454"/>
      <c r="G350" s="455">
        <f>E350+F350</f>
        <v>520800</v>
      </c>
      <c r="H350" s="456"/>
      <c r="I350" s="457"/>
      <c r="J350" s="458"/>
      <c r="K350" s="454"/>
    </row>
    <row r="351" spans="1:11" s="440" customFormat="1" ht="36">
      <c r="A351" s="425">
        <v>80106</v>
      </c>
      <c r="B351" s="476" t="s">
        <v>579</v>
      </c>
      <c r="C351" s="452" t="s">
        <v>473</v>
      </c>
      <c r="D351" s="428">
        <f t="shared" si="41"/>
        <v>50000</v>
      </c>
      <c r="E351" s="429">
        <f>E352</f>
        <v>50000</v>
      </c>
      <c r="F351" s="429">
        <f>F352</f>
        <v>0</v>
      </c>
      <c r="G351" s="430">
        <f>E351+F351</f>
        <v>50000</v>
      </c>
      <c r="H351" s="456"/>
      <c r="I351" s="457"/>
      <c r="J351" s="458"/>
      <c r="K351" s="454"/>
    </row>
    <row r="352" spans="1:11" s="440" customFormat="1" ht="38.25" customHeight="1">
      <c r="A352" s="535">
        <v>2540</v>
      </c>
      <c r="B352" s="462" t="s">
        <v>577</v>
      </c>
      <c r="C352" s="452"/>
      <c r="D352" s="453">
        <f t="shared" si="41"/>
        <v>50000</v>
      </c>
      <c r="E352" s="454">
        <v>50000</v>
      </c>
      <c r="F352" s="454"/>
      <c r="G352" s="455">
        <f>E352+F352</f>
        <v>50000</v>
      </c>
      <c r="H352" s="456"/>
      <c r="I352" s="457"/>
      <c r="J352" s="458"/>
      <c r="K352" s="454"/>
    </row>
    <row r="353" spans="1:11" s="440" customFormat="1" ht="19.5" customHeight="1">
      <c r="A353" s="425">
        <v>80110</v>
      </c>
      <c r="B353" s="476" t="s">
        <v>580</v>
      </c>
      <c r="C353" s="452" t="s">
        <v>581</v>
      </c>
      <c r="D353" s="428">
        <f t="shared" si="41"/>
        <v>4400000</v>
      </c>
      <c r="E353" s="429">
        <f>SUM(E354:E355)</f>
        <v>4400000</v>
      </c>
      <c r="F353" s="429">
        <f>SUM(F354:F355)</f>
        <v>0</v>
      </c>
      <c r="G353" s="430">
        <f>SUM(G354:G355)</f>
        <v>4400000</v>
      </c>
      <c r="H353" s="431"/>
      <c r="I353" s="431"/>
      <c r="J353" s="428"/>
      <c r="K353" s="429"/>
    </row>
    <row r="354" spans="1:11" s="440" customFormat="1" ht="38.25" customHeight="1">
      <c r="A354" s="450">
        <v>2540</v>
      </c>
      <c r="B354" s="462" t="s">
        <v>575</v>
      </c>
      <c r="C354" s="452" t="s">
        <v>473</v>
      </c>
      <c r="D354" s="453">
        <f t="shared" si="41"/>
        <v>600000</v>
      </c>
      <c r="E354" s="454">
        <v>600000</v>
      </c>
      <c r="F354" s="454"/>
      <c r="G354" s="455">
        <f>E354+F354</f>
        <v>600000</v>
      </c>
      <c r="H354" s="456"/>
      <c r="I354" s="456"/>
      <c r="J354" s="453"/>
      <c r="K354" s="454"/>
    </row>
    <row r="355" spans="1:11" s="440" customFormat="1" ht="48">
      <c r="A355" s="450">
        <v>6050</v>
      </c>
      <c r="B355" s="462" t="s">
        <v>582</v>
      </c>
      <c r="C355" s="452" t="s">
        <v>268</v>
      </c>
      <c r="D355" s="453">
        <f t="shared" si="41"/>
        <v>3800000</v>
      </c>
      <c r="E355" s="454">
        <v>3800000</v>
      </c>
      <c r="F355" s="454"/>
      <c r="G355" s="455">
        <f>E355+F355</f>
        <v>3800000</v>
      </c>
      <c r="H355" s="456"/>
      <c r="I355" s="456"/>
      <c r="J355" s="453"/>
      <c r="K355" s="454"/>
    </row>
    <row r="356" spans="1:11" s="440" customFormat="1" ht="24">
      <c r="A356" s="425">
        <v>80120</v>
      </c>
      <c r="B356" s="476" t="s">
        <v>583</v>
      </c>
      <c r="C356" s="452" t="s">
        <v>473</v>
      </c>
      <c r="D356" s="428">
        <f t="shared" si="41"/>
        <v>3104100</v>
      </c>
      <c r="E356" s="429"/>
      <c r="F356" s="429"/>
      <c r="G356" s="430"/>
      <c r="H356" s="431">
        <f>H357+H358</f>
        <v>3104100</v>
      </c>
      <c r="I356" s="431">
        <f>I357+I358</f>
        <v>0</v>
      </c>
      <c r="J356" s="428">
        <f>I356+H356</f>
        <v>3104100</v>
      </c>
      <c r="K356" s="429"/>
    </row>
    <row r="357" spans="1:11" s="440" customFormat="1" ht="48" customHeight="1">
      <c r="A357" s="450">
        <v>2540</v>
      </c>
      <c r="B357" s="462" t="s">
        <v>584</v>
      </c>
      <c r="C357" s="452"/>
      <c r="D357" s="453">
        <f t="shared" si="41"/>
        <v>229100</v>
      </c>
      <c r="E357" s="454"/>
      <c r="F357" s="454"/>
      <c r="G357" s="455"/>
      <c r="H357" s="456">
        <v>229100</v>
      </c>
      <c r="I357" s="457"/>
      <c r="J357" s="453">
        <f>I357+H357</f>
        <v>229100</v>
      </c>
      <c r="K357" s="429"/>
    </row>
    <row r="358" spans="1:11" s="440" customFormat="1" ht="37.5" customHeight="1">
      <c r="A358" s="450">
        <v>2540</v>
      </c>
      <c r="B358" s="462" t="s">
        <v>585</v>
      </c>
      <c r="C358" s="452"/>
      <c r="D358" s="453">
        <f t="shared" si="41"/>
        <v>2875000</v>
      </c>
      <c r="E358" s="454"/>
      <c r="F358" s="454"/>
      <c r="G358" s="455"/>
      <c r="H358" s="456">
        <v>2875000</v>
      </c>
      <c r="I358" s="457"/>
      <c r="J358" s="458">
        <f>H358+I358</f>
        <v>2875000</v>
      </c>
      <c r="K358" s="454"/>
    </row>
    <row r="359" spans="1:11" s="432" customFormat="1" ht="12">
      <c r="A359" s="425">
        <v>80130</v>
      </c>
      <c r="B359" s="476" t="s">
        <v>586</v>
      </c>
      <c r="C359" s="452" t="s">
        <v>473</v>
      </c>
      <c r="D359" s="428">
        <f t="shared" si="41"/>
        <v>5437500</v>
      </c>
      <c r="E359" s="429"/>
      <c r="F359" s="429"/>
      <c r="G359" s="430"/>
      <c r="H359" s="431">
        <f>SUM(H360:H363)</f>
        <v>5437500</v>
      </c>
      <c r="I359" s="431">
        <f>SUM(I360:I363)</f>
        <v>0</v>
      </c>
      <c r="J359" s="428">
        <f>I359+H359</f>
        <v>5437500</v>
      </c>
      <c r="K359" s="429"/>
    </row>
    <row r="360" spans="1:11" s="440" customFormat="1" ht="34.5" customHeight="1">
      <c r="A360" s="450">
        <v>2540</v>
      </c>
      <c r="B360" s="462" t="s">
        <v>587</v>
      </c>
      <c r="C360" s="452"/>
      <c r="D360" s="453">
        <f t="shared" si="41"/>
        <v>4440000</v>
      </c>
      <c r="E360" s="454"/>
      <c r="F360" s="454"/>
      <c r="G360" s="455"/>
      <c r="H360" s="456">
        <v>4440000</v>
      </c>
      <c r="I360" s="457"/>
      <c r="J360" s="453">
        <f>I360+H360</f>
        <v>4440000</v>
      </c>
      <c r="K360" s="454"/>
    </row>
    <row r="361" spans="1:11" s="440" customFormat="1" ht="37.5" customHeight="1">
      <c r="A361" s="450">
        <v>2540</v>
      </c>
      <c r="B361" s="462" t="s">
        <v>588</v>
      </c>
      <c r="C361" s="452"/>
      <c r="D361" s="453">
        <f t="shared" si="41"/>
        <v>300000</v>
      </c>
      <c r="E361" s="454"/>
      <c r="F361" s="454"/>
      <c r="G361" s="455"/>
      <c r="H361" s="456">
        <v>300000</v>
      </c>
      <c r="I361" s="457"/>
      <c r="J361" s="453">
        <f>I361+H361</f>
        <v>300000</v>
      </c>
      <c r="K361" s="454"/>
    </row>
    <row r="362" spans="1:11" s="432" customFormat="1" ht="66" customHeight="1">
      <c r="A362" s="450">
        <v>2590</v>
      </c>
      <c r="B362" s="574" t="s">
        <v>589</v>
      </c>
      <c r="C362" s="452"/>
      <c r="D362" s="453">
        <f t="shared" si="41"/>
        <v>646500</v>
      </c>
      <c r="E362" s="454"/>
      <c r="F362" s="454"/>
      <c r="G362" s="455"/>
      <c r="H362" s="456">
        <v>646500</v>
      </c>
      <c r="I362" s="456"/>
      <c r="J362" s="453">
        <f>I362+H362</f>
        <v>646500</v>
      </c>
      <c r="K362" s="454"/>
    </row>
    <row r="363" spans="1:11" s="432" customFormat="1" ht="72" customHeight="1">
      <c r="A363" s="450">
        <v>2590</v>
      </c>
      <c r="B363" s="574" t="s">
        <v>590</v>
      </c>
      <c r="C363" s="452"/>
      <c r="D363" s="453">
        <f t="shared" si="41"/>
        <v>51000</v>
      </c>
      <c r="E363" s="454"/>
      <c r="F363" s="454"/>
      <c r="G363" s="455"/>
      <c r="H363" s="456">
        <v>51000</v>
      </c>
      <c r="I363" s="456"/>
      <c r="J363" s="453">
        <f>I363+H363</f>
        <v>51000</v>
      </c>
      <c r="K363" s="454"/>
    </row>
    <row r="364" spans="1:11" s="440" customFormat="1" ht="36">
      <c r="A364" s="425">
        <v>80146</v>
      </c>
      <c r="B364" s="476" t="s">
        <v>591</v>
      </c>
      <c r="C364" s="452" t="s">
        <v>473</v>
      </c>
      <c r="D364" s="428">
        <f aca="true" t="shared" si="42" ref="D364:J364">SUM(D365:D365)</f>
        <v>348800</v>
      </c>
      <c r="E364" s="429">
        <f t="shared" si="42"/>
        <v>210800</v>
      </c>
      <c r="F364" s="429">
        <f t="shared" si="42"/>
        <v>0</v>
      </c>
      <c r="G364" s="430">
        <f t="shared" si="42"/>
        <v>210800</v>
      </c>
      <c r="H364" s="431">
        <f t="shared" si="42"/>
        <v>138000</v>
      </c>
      <c r="I364" s="431">
        <f t="shared" si="42"/>
        <v>0</v>
      </c>
      <c r="J364" s="428">
        <f t="shared" si="42"/>
        <v>138000</v>
      </c>
      <c r="K364" s="429"/>
    </row>
    <row r="365" spans="1:11" s="440" customFormat="1" ht="48">
      <c r="A365" s="450">
        <v>4300</v>
      </c>
      <c r="B365" s="462" t="s">
        <v>592</v>
      </c>
      <c r="C365" s="452"/>
      <c r="D365" s="453">
        <f>G365+J365</f>
        <v>348800</v>
      </c>
      <c r="E365" s="454">
        <v>210800</v>
      </c>
      <c r="F365" s="454"/>
      <c r="G365" s="455">
        <f>F365+E365</f>
        <v>210800</v>
      </c>
      <c r="H365" s="456">
        <v>138000</v>
      </c>
      <c r="I365" s="457"/>
      <c r="J365" s="458">
        <f>H365+I365</f>
        <v>138000</v>
      </c>
      <c r="K365" s="454"/>
    </row>
    <row r="366" spans="1:11" s="432" customFormat="1" ht="12">
      <c r="A366" s="425">
        <v>80195</v>
      </c>
      <c r="B366" s="476" t="s">
        <v>381</v>
      </c>
      <c r="C366" s="452"/>
      <c r="D366" s="428">
        <f>G366+J366</f>
        <v>6267939</v>
      </c>
      <c r="E366" s="429">
        <f>E367+E371</f>
        <v>594258</v>
      </c>
      <c r="F366" s="429">
        <f>F367+F371</f>
        <v>0</v>
      </c>
      <c r="G366" s="430">
        <f>G367+G371</f>
        <v>594258</v>
      </c>
      <c r="H366" s="431">
        <f>H367+H371</f>
        <v>5673681</v>
      </c>
      <c r="I366" s="431">
        <f>I371</f>
        <v>0</v>
      </c>
      <c r="J366" s="428">
        <f>J367+J371</f>
        <v>5673681</v>
      </c>
      <c r="K366" s="429">
        <f>SUM(K368:K371)+SUM(K379:K381)+SUM(K383:K396)</f>
        <v>0</v>
      </c>
    </row>
    <row r="367" spans="1:11" s="440" customFormat="1" ht="15.75" customHeight="1">
      <c r="A367" s="425"/>
      <c r="B367" s="476" t="s">
        <v>593</v>
      </c>
      <c r="C367" s="452" t="s">
        <v>473</v>
      </c>
      <c r="D367" s="428">
        <f>SUM(D368:D370)</f>
        <v>70000</v>
      </c>
      <c r="E367" s="429">
        <f>SUM(E368:E370)</f>
        <v>70000</v>
      </c>
      <c r="F367" s="429">
        <f>SUM(F368:F370)</f>
        <v>0</v>
      </c>
      <c r="G367" s="430">
        <f>SUM(G368:G370)</f>
        <v>70000</v>
      </c>
      <c r="H367" s="431"/>
      <c r="I367" s="431"/>
      <c r="J367" s="428"/>
      <c r="K367" s="429"/>
    </row>
    <row r="368" spans="1:11" s="440" customFormat="1" ht="24">
      <c r="A368" s="450">
        <v>4010</v>
      </c>
      <c r="B368" s="462" t="s">
        <v>456</v>
      </c>
      <c r="C368" s="452"/>
      <c r="D368" s="453">
        <f>G368+J368</f>
        <v>60000</v>
      </c>
      <c r="E368" s="454">
        <v>60000</v>
      </c>
      <c r="F368" s="454"/>
      <c r="G368" s="455">
        <f>E368+F368</f>
        <v>60000</v>
      </c>
      <c r="H368" s="456"/>
      <c r="I368" s="456"/>
      <c r="J368" s="453"/>
      <c r="K368" s="454"/>
    </row>
    <row r="369" spans="1:11" s="432" customFormat="1" ht="36">
      <c r="A369" s="450">
        <v>4110</v>
      </c>
      <c r="B369" s="462" t="s">
        <v>458</v>
      </c>
      <c r="C369" s="452"/>
      <c r="D369" s="453">
        <f>G369+J369</f>
        <v>8500</v>
      </c>
      <c r="E369" s="454">
        <v>8500</v>
      </c>
      <c r="F369" s="454"/>
      <c r="G369" s="455">
        <f>E369+F369</f>
        <v>8500</v>
      </c>
      <c r="H369" s="456"/>
      <c r="I369" s="457"/>
      <c r="J369" s="458"/>
      <c r="K369" s="454"/>
    </row>
    <row r="370" spans="1:11" s="440" customFormat="1" ht="12">
      <c r="A370" s="450">
        <v>4120</v>
      </c>
      <c r="B370" s="462" t="s">
        <v>428</v>
      </c>
      <c r="C370" s="452"/>
      <c r="D370" s="453">
        <f>G370+J370</f>
        <v>1500</v>
      </c>
      <c r="E370" s="454">
        <v>1500</v>
      </c>
      <c r="F370" s="454"/>
      <c r="G370" s="455">
        <f>E370+F370</f>
        <v>1500</v>
      </c>
      <c r="H370" s="456"/>
      <c r="I370" s="456"/>
      <c r="J370" s="453"/>
      <c r="K370" s="454"/>
    </row>
    <row r="371" spans="1:11" s="440" customFormat="1" ht="18" customHeight="1">
      <c r="A371" s="425"/>
      <c r="B371" s="476" t="s">
        <v>594</v>
      </c>
      <c r="C371" s="452" t="s">
        <v>595</v>
      </c>
      <c r="D371" s="428">
        <f>G371+J371</f>
        <v>6197939</v>
      </c>
      <c r="E371" s="429">
        <f>E374+E375+E376+E379+E380+E381+E382+E393+E395+E396</f>
        <v>524258</v>
      </c>
      <c r="F371" s="429">
        <f>SUM(F372:F382)+F393+F394+F395+F396</f>
        <v>0</v>
      </c>
      <c r="G371" s="430">
        <f>F371+E371</f>
        <v>524258</v>
      </c>
      <c r="H371" s="431">
        <f>SUM(H372:H382)+H393+H394</f>
        <v>5673681</v>
      </c>
      <c r="I371" s="448">
        <f>SUM(I372:I382)+I393+I394</f>
        <v>0</v>
      </c>
      <c r="J371" s="449">
        <f>I371+H371</f>
        <v>5673681</v>
      </c>
      <c r="K371" s="429"/>
    </row>
    <row r="372" spans="1:11" s="440" customFormat="1" ht="27" customHeight="1">
      <c r="A372" s="450">
        <v>4110</v>
      </c>
      <c r="B372" s="462" t="s">
        <v>596</v>
      </c>
      <c r="C372" s="452"/>
      <c r="D372" s="453">
        <f>G372+J372</f>
        <v>1700</v>
      </c>
      <c r="E372" s="454"/>
      <c r="F372" s="454"/>
      <c r="G372" s="455"/>
      <c r="H372" s="456">
        <v>1700</v>
      </c>
      <c r="I372" s="456"/>
      <c r="J372" s="453">
        <f>SUM(H372:I372)</f>
        <v>1700</v>
      </c>
      <c r="K372" s="454"/>
    </row>
    <row r="373" spans="1:11" s="432" customFormat="1" ht="24">
      <c r="A373" s="506">
        <v>4120</v>
      </c>
      <c r="B373" s="513" t="s">
        <v>597</v>
      </c>
      <c r="C373" s="445"/>
      <c r="D373" s="453">
        <f aca="true" t="shared" si="43" ref="D373:D379">G373+J373</f>
        <v>400</v>
      </c>
      <c r="E373" s="471"/>
      <c r="F373" s="471"/>
      <c r="G373" s="455"/>
      <c r="H373" s="456">
        <v>400</v>
      </c>
      <c r="I373" s="457"/>
      <c r="J373" s="453">
        <f>SUM(H373:I373)</f>
        <v>400</v>
      </c>
      <c r="K373" s="471"/>
    </row>
    <row r="374" spans="1:11" s="440" customFormat="1" ht="61.5" customHeight="1">
      <c r="A374" s="506">
        <v>4110</v>
      </c>
      <c r="B374" s="513" t="s">
        <v>598</v>
      </c>
      <c r="C374" s="445"/>
      <c r="D374" s="453">
        <f t="shared" si="43"/>
        <v>2600</v>
      </c>
      <c r="E374" s="471">
        <v>2600</v>
      </c>
      <c r="F374" s="471"/>
      <c r="G374" s="455">
        <f aca="true" t="shared" si="44" ref="G374:G381">E374+F374</f>
        <v>2600</v>
      </c>
      <c r="H374" s="456"/>
      <c r="I374" s="457"/>
      <c r="J374" s="453">
        <f>SUM(H374:I374)</f>
        <v>0</v>
      </c>
      <c r="K374" s="471"/>
    </row>
    <row r="375" spans="1:11" s="440" customFormat="1" ht="72">
      <c r="A375" s="450">
        <v>4120</v>
      </c>
      <c r="B375" s="462" t="s">
        <v>599</v>
      </c>
      <c r="C375" s="452"/>
      <c r="D375" s="453">
        <f t="shared" si="43"/>
        <v>400</v>
      </c>
      <c r="E375" s="454">
        <v>400</v>
      </c>
      <c r="F375" s="454"/>
      <c r="G375" s="455">
        <f t="shared" si="44"/>
        <v>400</v>
      </c>
      <c r="H375" s="456"/>
      <c r="I375" s="456"/>
      <c r="J375" s="453">
        <f>SUM(H375:I375)</f>
        <v>0</v>
      </c>
      <c r="K375" s="454"/>
    </row>
    <row r="376" spans="1:11" s="440" customFormat="1" ht="59.25" customHeight="1">
      <c r="A376" s="506">
        <v>4170</v>
      </c>
      <c r="B376" s="513" t="s">
        <v>600</v>
      </c>
      <c r="C376" s="445"/>
      <c r="D376" s="453">
        <f t="shared" si="43"/>
        <v>27500</v>
      </c>
      <c r="E376" s="471">
        <v>27500</v>
      </c>
      <c r="F376" s="471"/>
      <c r="G376" s="455">
        <f t="shared" si="44"/>
        <v>27500</v>
      </c>
      <c r="H376" s="456"/>
      <c r="I376" s="457"/>
      <c r="J376" s="453"/>
      <c r="K376" s="471"/>
    </row>
    <row r="377" spans="1:11" s="440" customFormat="1" ht="37.5" customHeight="1">
      <c r="A377" s="506">
        <v>4170</v>
      </c>
      <c r="B377" s="513" t="s">
        <v>601</v>
      </c>
      <c r="C377" s="445"/>
      <c r="D377" s="453">
        <f t="shared" si="43"/>
        <v>2700</v>
      </c>
      <c r="E377" s="471"/>
      <c r="F377" s="471"/>
      <c r="G377" s="455">
        <f t="shared" si="44"/>
        <v>0</v>
      </c>
      <c r="H377" s="456">
        <v>2700</v>
      </c>
      <c r="I377" s="457"/>
      <c r="J377" s="453">
        <f>SUM(H377:I377)</f>
        <v>2700</v>
      </c>
      <c r="K377" s="471"/>
    </row>
    <row r="378" spans="1:11" s="440" customFormat="1" ht="72">
      <c r="A378" s="506">
        <v>4170</v>
      </c>
      <c r="B378" s="513" t="s">
        <v>602</v>
      </c>
      <c r="C378" s="445"/>
      <c r="D378" s="453">
        <f t="shared" si="43"/>
        <v>26000</v>
      </c>
      <c r="E378" s="471"/>
      <c r="F378" s="471"/>
      <c r="G378" s="455">
        <f t="shared" si="44"/>
        <v>0</v>
      </c>
      <c r="H378" s="456">
        <v>26000</v>
      </c>
      <c r="I378" s="457"/>
      <c r="J378" s="453">
        <f>SUM(H378:I378)</f>
        <v>26000</v>
      </c>
      <c r="K378" s="471"/>
    </row>
    <row r="379" spans="1:11" s="440" customFormat="1" ht="18" customHeight="1">
      <c r="A379" s="450">
        <v>4210</v>
      </c>
      <c r="B379" s="462" t="s">
        <v>547</v>
      </c>
      <c r="C379" s="452"/>
      <c r="D379" s="453">
        <f t="shared" si="43"/>
        <v>5000</v>
      </c>
      <c r="E379" s="454">
        <v>5000</v>
      </c>
      <c r="F379" s="454"/>
      <c r="G379" s="455">
        <f t="shared" si="44"/>
        <v>5000</v>
      </c>
      <c r="H379" s="456"/>
      <c r="I379" s="457"/>
      <c r="J379" s="453"/>
      <c r="K379" s="454"/>
    </row>
    <row r="380" spans="1:11" s="440" customFormat="1" ht="25.5" customHeight="1">
      <c r="A380" s="450">
        <v>4240</v>
      </c>
      <c r="B380" s="462" t="s">
        <v>603</v>
      </c>
      <c r="C380" s="452"/>
      <c r="D380" s="453">
        <f>G380+J380</f>
        <v>275000</v>
      </c>
      <c r="E380" s="454">
        <v>275000</v>
      </c>
      <c r="F380" s="454"/>
      <c r="G380" s="455">
        <f t="shared" si="44"/>
        <v>275000</v>
      </c>
      <c r="H380" s="456">
        <v>0</v>
      </c>
      <c r="I380" s="457"/>
      <c r="J380" s="453">
        <f>H380+I380</f>
        <v>0</v>
      </c>
      <c r="K380" s="454"/>
    </row>
    <row r="381" spans="1:11" s="440" customFormat="1" ht="36">
      <c r="A381" s="450">
        <v>4270</v>
      </c>
      <c r="B381" s="462" t="s">
        <v>604</v>
      </c>
      <c r="C381" s="452"/>
      <c r="D381" s="453">
        <f>G381+J381</f>
        <v>5000</v>
      </c>
      <c r="E381" s="454">
        <v>5000</v>
      </c>
      <c r="F381" s="454"/>
      <c r="G381" s="455">
        <f t="shared" si="44"/>
        <v>5000</v>
      </c>
      <c r="H381" s="456"/>
      <c r="I381" s="457"/>
      <c r="J381" s="458"/>
      <c r="K381" s="454"/>
    </row>
    <row r="382" spans="1:11" s="440" customFormat="1" ht="24">
      <c r="A382" s="450">
        <v>4300</v>
      </c>
      <c r="B382" s="462" t="s">
        <v>113</v>
      </c>
      <c r="C382" s="480"/>
      <c r="D382" s="453">
        <f>G382+J382</f>
        <v>162758</v>
      </c>
      <c r="E382" s="471">
        <f>SUM(E383:E392)</f>
        <v>93758</v>
      </c>
      <c r="F382" s="471">
        <f>SUM(F383:F392)</f>
        <v>0</v>
      </c>
      <c r="G382" s="455">
        <f>SUM(G383:G392)</f>
        <v>93758</v>
      </c>
      <c r="H382" s="456">
        <f>SUM(H383:H391)</f>
        <v>69000</v>
      </c>
      <c r="I382" s="486">
        <f>SUM(I383:I392)</f>
        <v>0</v>
      </c>
      <c r="J382" s="458">
        <f aca="true" t="shared" si="45" ref="J382:J394">H382+I382</f>
        <v>69000</v>
      </c>
      <c r="K382" s="481"/>
    </row>
    <row r="383" spans="1:11" s="440" customFormat="1" ht="24">
      <c r="A383" s="499"/>
      <c r="B383" s="500" t="s">
        <v>605</v>
      </c>
      <c r="C383" s="511"/>
      <c r="D383" s="502">
        <f aca="true" t="shared" si="46" ref="D383:D396">G383+J383</f>
        <v>0</v>
      </c>
      <c r="E383" s="503">
        <v>0</v>
      </c>
      <c r="F383" s="503"/>
      <c r="G383" s="504">
        <f aca="true" t="shared" si="47" ref="G383:G392">E383+F383</f>
        <v>0</v>
      </c>
      <c r="H383" s="505"/>
      <c r="I383" s="495"/>
      <c r="J383" s="492">
        <f t="shared" si="45"/>
        <v>0</v>
      </c>
      <c r="K383" s="503"/>
    </row>
    <row r="384" spans="1:11" s="496" customFormat="1" ht="33.75" customHeight="1">
      <c r="A384" s="489"/>
      <c r="B384" s="521" t="s">
        <v>606</v>
      </c>
      <c r="C384" s="522"/>
      <c r="D384" s="492">
        <f>G384+J384</f>
        <v>30000</v>
      </c>
      <c r="E384" s="493">
        <v>5000</v>
      </c>
      <c r="F384" s="493"/>
      <c r="G384" s="494">
        <f t="shared" si="47"/>
        <v>5000</v>
      </c>
      <c r="H384" s="495">
        <v>25000</v>
      </c>
      <c r="I384" s="495"/>
      <c r="J384" s="492">
        <f t="shared" si="45"/>
        <v>25000</v>
      </c>
      <c r="K384" s="493"/>
    </row>
    <row r="385" spans="1:11" s="496" customFormat="1" ht="16.5" customHeight="1">
      <c r="A385" s="489"/>
      <c r="B385" s="521" t="s">
        <v>607</v>
      </c>
      <c r="C385" s="522"/>
      <c r="D385" s="492">
        <f t="shared" si="46"/>
        <v>3280</v>
      </c>
      <c r="E385" s="493">
        <v>3280</v>
      </c>
      <c r="F385" s="493"/>
      <c r="G385" s="494">
        <f t="shared" si="47"/>
        <v>3280</v>
      </c>
      <c r="H385" s="495"/>
      <c r="I385" s="495"/>
      <c r="J385" s="492"/>
      <c r="K385" s="493"/>
    </row>
    <row r="386" spans="1:11" s="496" customFormat="1" ht="23.25" customHeight="1">
      <c r="A386" s="489"/>
      <c r="B386" s="521" t="s">
        <v>608</v>
      </c>
      <c r="C386" s="522"/>
      <c r="D386" s="492">
        <f t="shared" si="46"/>
        <v>25000</v>
      </c>
      <c r="E386" s="493">
        <v>25000</v>
      </c>
      <c r="F386" s="493"/>
      <c r="G386" s="494">
        <f t="shared" si="47"/>
        <v>25000</v>
      </c>
      <c r="H386" s="495"/>
      <c r="I386" s="495"/>
      <c r="J386" s="492"/>
      <c r="K386" s="493"/>
    </row>
    <row r="387" spans="1:11" s="496" customFormat="1" ht="36">
      <c r="A387" s="489"/>
      <c r="B387" s="521" t="s">
        <v>609</v>
      </c>
      <c r="C387" s="522"/>
      <c r="D387" s="492">
        <f t="shared" si="46"/>
        <v>55000</v>
      </c>
      <c r="E387" s="493">
        <v>55000</v>
      </c>
      <c r="F387" s="493"/>
      <c r="G387" s="494">
        <f t="shared" si="47"/>
        <v>55000</v>
      </c>
      <c r="H387" s="495"/>
      <c r="I387" s="495"/>
      <c r="J387" s="492"/>
      <c r="K387" s="493"/>
    </row>
    <row r="388" spans="1:11" s="496" customFormat="1" ht="25.5" customHeight="1">
      <c r="A388" s="489"/>
      <c r="B388" s="521" t="s">
        <v>610</v>
      </c>
      <c r="C388" s="522"/>
      <c r="D388" s="492">
        <f t="shared" si="46"/>
        <v>10000</v>
      </c>
      <c r="E388" s="493"/>
      <c r="F388" s="493"/>
      <c r="G388" s="494">
        <f t="shared" si="47"/>
        <v>0</v>
      </c>
      <c r="H388" s="495">
        <v>10000</v>
      </c>
      <c r="I388" s="495"/>
      <c r="J388" s="492">
        <f t="shared" si="45"/>
        <v>10000</v>
      </c>
      <c r="K388" s="493"/>
    </row>
    <row r="389" spans="1:11" s="496" customFormat="1" ht="27" customHeight="1">
      <c r="A389" s="489"/>
      <c r="B389" s="521" t="s">
        <v>611</v>
      </c>
      <c r="C389" s="522"/>
      <c r="D389" s="492">
        <f t="shared" si="46"/>
        <v>12000</v>
      </c>
      <c r="E389" s="493"/>
      <c r="F389" s="493"/>
      <c r="G389" s="494">
        <f t="shared" si="47"/>
        <v>0</v>
      </c>
      <c r="H389" s="495">
        <v>12000</v>
      </c>
      <c r="I389" s="495"/>
      <c r="J389" s="492">
        <f t="shared" si="45"/>
        <v>12000</v>
      </c>
      <c r="K389" s="493"/>
    </row>
    <row r="390" spans="1:11" s="496" customFormat="1" ht="12">
      <c r="A390" s="489"/>
      <c r="B390" s="521" t="s">
        <v>612</v>
      </c>
      <c r="C390" s="522"/>
      <c r="D390" s="492">
        <f t="shared" si="46"/>
        <v>15000</v>
      </c>
      <c r="E390" s="493"/>
      <c r="F390" s="493"/>
      <c r="G390" s="494">
        <f t="shared" si="47"/>
        <v>0</v>
      </c>
      <c r="H390" s="495">
        <v>15000</v>
      </c>
      <c r="I390" s="495"/>
      <c r="J390" s="492">
        <f t="shared" si="45"/>
        <v>15000</v>
      </c>
      <c r="K390" s="493"/>
    </row>
    <row r="391" spans="1:11" s="496" customFormat="1" ht="24">
      <c r="A391" s="489"/>
      <c r="B391" s="521" t="s">
        <v>613</v>
      </c>
      <c r="C391" s="522"/>
      <c r="D391" s="492">
        <f t="shared" si="46"/>
        <v>7000</v>
      </c>
      <c r="E391" s="493"/>
      <c r="F391" s="493"/>
      <c r="G391" s="494">
        <f t="shared" si="47"/>
        <v>0</v>
      </c>
      <c r="H391" s="495">
        <v>7000</v>
      </c>
      <c r="I391" s="495"/>
      <c r="J391" s="492">
        <f t="shared" si="45"/>
        <v>7000</v>
      </c>
      <c r="K391" s="493"/>
    </row>
    <row r="392" spans="1:11" s="496" customFormat="1" ht="12">
      <c r="A392" s="506"/>
      <c r="B392" s="507" t="s">
        <v>614</v>
      </c>
      <c r="C392" s="445"/>
      <c r="D392" s="492">
        <f t="shared" si="46"/>
        <v>5478</v>
      </c>
      <c r="E392" s="481">
        <v>5478</v>
      </c>
      <c r="F392" s="481">
        <f>153917-107051+1840+2650-50281-1075</f>
        <v>0</v>
      </c>
      <c r="G392" s="494">
        <f t="shared" si="47"/>
        <v>5478</v>
      </c>
      <c r="H392" s="495"/>
      <c r="I392" s="486"/>
      <c r="J392" s="487">
        <f t="shared" si="45"/>
        <v>0</v>
      </c>
      <c r="K392" s="471"/>
    </row>
    <row r="393" spans="1:11" s="496" customFormat="1" ht="12">
      <c r="A393" s="450">
        <v>4430</v>
      </c>
      <c r="B393" s="462" t="s">
        <v>417</v>
      </c>
      <c r="C393" s="452"/>
      <c r="D393" s="453">
        <f t="shared" si="46"/>
        <v>135000</v>
      </c>
      <c r="E393" s="454">
        <v>65000</v>
      </c>
      <c r="F393" s="454"/>
      <c r="G393" s="455">
        <f>E393+F393</f>
        <v>65000</v>
      </c>
      <c r="H393" s="456">
        <v>70000</v>
      </c>
      <c r="I393" s="456"/>
      <c r="J393" s="453">
        <f t="shared" si="45"/>
        <v>70000</v>
      </c>
      <c r="K393" s="454"/>
    </row>
    <row r="394" spans="1:11" s="440" customFormat="1" ht="73.5" customHeight="1">
      <c r="A394" s="450">
        <v>6050</v>
      </c>
      <c r="B394" s="462" t="s">
        <v>615</v>
      </c>
      <c r="C394" s="452" t="s">
        <v>268</v>
      </c>
      <c r="D394" s="453">
        <f t="shared" si="46"/>
        <v>5503881</v>
      </c>
      <c r="E394" s="454"/>
      <c r="F394" s="454"/>
      <c r="G394" s="455"/>
      <c r="H394" s="456">
        <v>5503881</v>
      </c>
      <c r="I394" s="457"/>
      <c r="J394" s="458">
        <f t="shared" si="45"/>
        <v>5503881</v>
      </c>
      <c r="K394" s="454"/>
    </row>
    <row r="395" spans="1:11" s="440" customFormat="1" ht="42" customHeight="1">
      <c r="A395" s="450">
        <v>2540</v>
      </c>
      <c r="B395" s="462" t="s">
        <v>616</v>
      </c>
      <c r="C395" s="452"/>
      <c r="D395" s="453">
        <f t="shared" si="46"/>
        <v>30000</v>
      </c>
      <c r="E395" s="454">
        <v>30000</v>
      </c>
      <c r="F395" s="454"/>
      <c r="G395" s="455">
        <f>E395+F395</f>
        <v>30000</v>
      </c>
      <c r="H395" s="456"/>
      <c r="I395" s="457"/>
      <c r="J395" s="458"/>
      <c r="K395" s="454"/>
    </row>
    <row r="396" spans="1:11" s="440" customFormat="1" ht="52.5" customHeight="1" thickBot="1">
      <c r="A396" s="450">
        <v>2570</v>
      </c>
      <c r="B396" s="462" t="s">
        <v>617</v>
      </c>
      <c r="C396" s="452"/>
      <c r="D396" s="453">
        <f t="shared" si="46"/>
        <v>20000</v>
      </c>
      <c r="E396" s="454">
        <v>20000</v>
      </c>
      <c r="F396" s="454"/>
      <c r="G396" s="455">
        <f>E396+F396</f>
        <v>20000</v>
      </c>
      <c r="H396" s="456"/>
      <c r="I396" s="456"/>
      <c r="J396" s="453"/>
      <c r="K396" s="454"/>
    </row>
    <row r="397" spans="1:11" s="440" customFormat="1" ht="27" thickBot="1" thickTop="1">
      <c r="A397" s="417">
        <v>803</v>
      </c>
      <c r="B397" s="441" t="s">
        <v>618</v>
      </c>
      <c r="C397" s="442"/>
      <c r="D397" s="420">
        <f>D398+D400</f>
        <v>545000</v>
      </c>
      <c r="E397" s="421">
        <f>E398+E400</f>
        <v>545000</v>
      </c>
      <c r="F397" s="421">
        <f>F398+F400</f>
        <v>0</v>
      </c>
      <c r="G397" s="422">
        <f>F397+E397</f>
        <v>545000</v>
      </c>
      <c r="H397" s="423"/>
      <c r="I397" s="423"/>
      <c r="J397" s="420"/>
      <c r="K397" s="421">
        <f>K398+K400</f>
        <v>0</v>
      </c>
    </row>
    <row r="398" spans="1:11" s="440" customFormat="1" ht="18.75" customHeight="1" thickTop="1">
      <c r="A398" s="443">
        <v>80309</v>
      </c>
      <c r="B398" s="475" t="s">
        <v>619</v>
      </c>
      <c r="C398" s="445" t="s">
        <v>473</v>
      </c>
      <c r="D398" s="449">
        <f>SUM(D399:D399)</f>
        <v>20000</v>
      </c>
      <c r="E398" s="446">
        <f>SUM(E399:E399)</f>
        <v>20000</v>
      </c>
      <c r="F398" s="446">
        <f>SUM(F399:F399)</f>
        <v>0</v>
      </c>
      <c r="G398" s="447">
        <f>SUM(G399:G399)</f>
        <v>20000</v>
      </c>
      <c r="H398" s="448"/>
      <c r="I398" s="448"/>
      <c r="J398" s="449"/>
      <c r="K398" s="446"/>
    </row>
    <row r="399" spans="1:11" s="424" customFormat="1" ht="35.25" customHeight="1">
      <c r="A399" s="450">
        <v>2800</v>
      </c>
      <c r="B399" s="462" t="s">
        <v>620</v>
      </c>
      <c r="C399" s="452"/>
      <c r="D399" s="453">
        <f>G399+J399</f>
        <v>20000</v>
      </c>
      <c r="E399" s="454">
        <v>20000</v>
      </c>
      <c r="F399" s="454"/>
      <c r="G399" s="455">
        <f>E399+F399</f>
        <v>20000</v>
      </c>
      <c r="H399" s="456"/>
      <c r="I399" s="456"/>
      <c r="J399" s="453"/>
      <c r="K399" s="454"/>
    </row>
    <row r="400" spans="1:11" s="432" customFormat="1" ht="12">
      <c r="A400" s="425">
        <v>80395</v>
      </c>
      <c r="B400" s="476" t="s">
        <v>381</v>
      </c>
      <c r="C400" s="452"/>
      <c r="D400" s="428">
        <f>G400+J400</f>
        <v>525000</v>
      </c>
      <c r="E400" s="429">
        <f>SUM(E401:E403)</f>
        <v>525000</v>
      </c>
      <c r="F400" s="429">
        <f>SUM(F401:F403)</f>
        <v>0</v>
      </c>
      <c r="G400" s="430">
        <f>F400+E400</f>
        <v>525000</v>
      </c>
      <c r="H400" s="431"/>
      <c r="I400" s="448"/>
      <c r="J400" s="449"/>
      <c r="K400" s="454"/>
    </row>
    <row r="401" spans="1:11" s="440" customFormat="1" ht="37.5" customHeight="1">
      <c r="A401" s="450">
        <v>2800</v>
      </c>
      <c r="B401" s="462" t="s">
        <v>620</v>
      </c>
      <c r="C401" s="452" t="s">
        <v>473</v>
      </c>
      <c r="D401" s="453">
        <f>G401+J401</f>
        <v>20000</v>
      </c>
      <c r="E401" s="454">
        <v>20000</v>
      </c>
      <c r="F401" s="454"/>
      <c r="G401" s="455">
        <f>F401+E401</f>
        <v>20000</v>
      </c>
      <c r="H401" s="456"/>
      <c r="I401" s="457"/>
      <c r="J401" s="458"/>
      <c r="K401" s="454"/>
    </row>
    <row r="402" spans="1:11" s="432" customFormat="1" ht="48">
      <c r="A402" s="450">
        <v>3040</v>
      </c>
      <c r="B402" s="462" t="s">
        <v>621</v>
      </c>
      <c r="C402" s="452" t="s">
        <v>473</v>
      </c>
      <c r="D402" s="453">
        <f>G402+J402</f>
        <v>5000</v>
      </c>
      <c r="E402" s="454">
        <v>5000</v>
      </c>
      <c r="F402" s="454"/>
      <c r="G402" s="455">
        <f>SUM(E402:F402)</f>
        <v>5000</v>
      </c>
      <c r="H402" s="456"/>
      <c r="I402" s="456"/>
      <c r="J402" s="453"/>
      <c r="K402" s="454"/>
    </row>
    <row r="403" spans="1:11" s="432" customFormat="1" ht="96.75" customHeight="1" thickBot="1">
      <c r="A403" s="450">
        <v>6010</v>
      </c>
      <c r="B403" s="462" t="s">
        <v>622</v>
      </c>
      <c r="C403" s="452" t="s">
        <v>384</v>
      </c>
      <c r="D403" s="453">
        <f>G403+J403</f>
        <v>500000</v>
      </c>
      <c r="E403" s="454">
        <v>500000</v>
      </c>
      <c r="F403" s="454"/>
      <c r="G403" s="455">
        <f>SUM(E403:F403)</f>
        <v>500000</v>
      </c>
      <c r="H403" s="456"/>
      <c r="I403" s="456"/>
      <c r="J403" s="453"/>
      <c r="K403" s="454"/>
    </row>
    <row r="404" spans="1:11" s="440" customFormat="1" ht="27" thickBot="1" thickTop="1">
      <c r="A404" s="417">
        <v>851</v>
      </c>
      <c r="B404" s="441" t="s">
        <v>623</v>
      </c>
      <c r="C404" s="575"/>
      <c r="D404" s="420">
        <f>D405+D414+D419+D434</f>
        <v>3555800</v>
      </c>
      <c r="E404" s="421">
        <f>E405+E414+E419+E434</f>
        <v>3555800</v>
      </c>
      <c r="F404" s="421">
        <f>F405+F414+F419+F434</f>
        <v>0</v>
      </c>
      <c r="G404" s="422">
        <f>F404+E404</f>
        <v>3555800</v>
      </c>
      <c r="H404" s="423">
        <f>H434</f>
        <v>0</v>
      </c>
      <c r="I404" s="423">
        <f>I434</f>
        <v>0</v>
      </c>
      <c r="J404" s="420">
        <f>SUM(H404:I404)</f>
        <v>0</v>
      </c>
      <c r="K404" s="421"/>
    </row>
    <row r="405" spans="1:11" ht="18.75" customHeight="1" thickTop="1">
      <c r="A405" s="443">
        <v>85149</v>
      </c>
      <c r="B405" s="475" t="s">
        <v>624</v>
      </c>
      <c r="C405" s="445" t="s">
        <v>403</v>
      </c>
      <c r="D405" s="449">
        <f>SUM(D406:D408)</f>
        <v>460000</v>
      </c>
      <c r="E405" s="446">
        <f>SUM(E406:E408)</f>
        <v>460000</v>
      </c>
      <c r="F405" s="446">
        <f>SUM(F406:F408)</f>
        <v>0</v>
      </c>
      <c r="G405" s="447">
        <f>SUM(G406:G408)</f>
        <v>460000</v>
      </c>
      <c r="H405" s="448"/>
      <c r="I405" s="448"/>
      <c r="J405" s="449"/>
      <c r="K405" s="446"/>
    </row>
    <row r="406" spans="1:11" ht="15" customHeight="1">
      <c r="A406" s="450">
        <v>4170</v>
      </c>
      <c r="B406" s="462" t="s">
        <v>429</v>
      </c>
      <c r="C406" s="452"/>
      <c r="D406" s="453">
        <f>G406+J406</f>
        <v>0</v>
      </c>
      <c r="E406" s="454">
        <v>0</v>
      </c>
      <c r="F406" s="454"/>
      <c r="G406" s="455">
        <f>F406+E406</f>
        <v>0</v>
      </c>
      <c r="H406" s="456"/>
      <c r="I406" s="456"/>
      <c r="J406" s="453"/>
      <c r="K406" s="454"/>
    </row>
    <row r="407" spans="1:11" s="432" customFormat="1" ht="18.75" customHeight="1">
      <c r="A407" s="450">
        <v>4210</v>
      </c>
      <c r="B407" s="462" t="s">
        <v>111</v>
      </c>
      <c r="C407" s="452"/>
      <c r="D407" s="453">
        <f aca="true" t="shared" si="48" ref="D407:D413">G407+J407</f>
        <v>5000</v>
      </c>
      <c r="E407" s="454">
        <v>5000</v>
      </c>
      <c r="F407" s="454"/>
      <c r="G407" s="455">
        <f>E407+F407</f>
        <v>5000</v>
      </c>
      <c r="H407" s="456"/>
      <c r="I407" s="456"/>
      <c r="J407" s="453"/>
      <c r="K407" s="454"/>
    </row>
    <row r="408" spans="1:11" s="440" customFormat="1" ht="24">
      <c r="A408" s="450">
        <v>4300</v>
      </c>
      <c r="B408" s="462" t="s">
        <v>113</v>
      </c>
      <c r="C408" s="452"/>
      <c r="D408" s="453">
        <f t="shared" si="48"/>
        <v>455000</v>
      </c>
      <c r="E408" s="454">
        <f>SUM(E409:E413)</f>
        <v>455000</v>
      </c>
      <c r="F408" s="454">
        <f>SUM(F409:F413)</f>
        <v>0</v>
      </c>
      <c r="G408" s="455">
        <f>E408+F408</f>
        <v>455000</v>
      </c>
      <c r="H408" s="456"/>
      <c r="I408" s="457"/>
      <c r="J408" s="458"/>
      <c r="K408" s="454"/>
    </row>
    <row r="409" spans="1:11" s="440" customFormat="1" ht="48">
      <c r="A409" s="499"/>
      <c r="B409" s="500" t="s">
        <v>625</v>
      </c>
      <c r="C409" s="511"/>
      <c r="D409" s="502">
        <f>G409+J409</f>
        <v>340000</v>
      </c>
      <c r="E409" s="503">
        <v>340000</v>
      </c>
      <c r="F409" s="503"/>
      <c r="G409" s="504">
        <f>SUM(E409:F409)</f>
        <v>340000</v>
      </c>
      <c r="H409" s="505"/>
      <c r="I409" s="505"/>
      <c r="J409" s="502"/>
      <c r="K409" s="503"/>
    </row>
    <row r="410" spans="1:11" s="440" customFormat="1" ht="26.25" customHeight="1">
      <c r="A410" s="489"/>
      <c r="B410" s="521" t="s">
        <v>626</v>
      </c>
      <c r="C410" s="522"/>
      <c r="D410" s="492">
        <f>G410+J410</f>
        <v>0</v>
      </c>
      <c r="E410" s="493">
        <v>0</v>
      </c>
      <c r="F410" s="493"/>
      <c r="G410" s="494">
        <f>SUM(E410:F410)</f>
        <v>0</v>
      </c>
      <c r="H410" s="495"/>
      <c r="I410" s="495"/>
      <c r="J410" s="492"/>
      <c r="K410" s="493"/>
    </row>
    <row r="411" spans="1:11" s="496" customFormat="1" ht="24" customHeight="1">
      <c r="A411" s="489"/>
      <c r="B411" s="521" t="s">
        <v>627</v>
      </c>
      <c r="C411" s="522"/>
      <c r="D411" s="492">
        <f t="shared" si="48"/>
        <v>100000</v>
      </c>
      <c r="E411" s="493">
        <v>100000</v>
      </c>
      <c r="F411" s="493"/>
      <c r="G411" s="494">
        <f>SUM(E411:F411)</f>
        <v>100000</v>
      </c>
      <c r="H411" s="495"/>
      <c r="I411" s="495"/>
      <c r="J411" s="492"/>
      <c r="K411" s="493"/>
    </row>
    <row r="412" spans="1:11" s="496" customFormat="1" ht="24">
      <c r="A412" s="489"/>
      <c r="B412" s="521" t="s">
        <v>628</v>
      </c>
      <c r="C412" s="522"/>
      <c r="D412" s="492">
        <f t="shared" si="48"/>
        <v>10000</v>
      </c>
      <c r="E412" s="493">
        <v>10000</v>
      </c>
      <c r="F412" s="493"/>
      <c r="G412" s="494">
        <f>SUM(E412:F412)</f>
        <v>10000</v>
      </c>
      <c r="H412" s="495"/>
      <c r="I412" s="495"/>
      <c r="J412" s="492"/>
      <c r="K412" s="493"/>
    </row>
    <row r="413" spans="1:11" s="496" customFormat="1" ht="24">
      <c r="A413" s="520"/>
      <c r="B413" s="507" t="s">
        <v>629</v>
      </c>
      <c r="C413" s="480"/>
      <c r="D413" s="487">
        <f t="shared" si="48"/>
        <v>5000</v>
      </c>
      <c r="E413" s="481">
        <v>5000</v>
      </c>
      <c r="F413" s="481"/>
      <c r="G413" s="482">
        <f>SUM(E413:F413)</f>
        <v>5000</v>
      </c>
      <c r="H413" s="486"/>
      <c r="I413" s="486"/>
      <c r="J413" s="487"/>
      <c r="K413" s="481"/>
    </row>
    <row r="414" spans="1:11" s="496" customFormat="1" ht="24">
      <c r="A414" s="425">
        <v>85153</v>
      </c>
      <c r="B414" s="476" t="s">
        <v>630</v>
      </c>
      <c r="C414" s="452" t="s">
        <v>631</v>
      </c>
      <c r="D414" s="428">
        <f>SUM(D415:D418)</f>
        <v>200000</v>
      </c>
      <c r="E414" s="429">
        <f>SUM(E415:E418)</f>
        <v>200000</v>
      </c>
      <c r="F414" s="429">
        <f>SUM(F415:F418)</f>
        <v>0</v>
      </c>
      <c r="G414" s="430">
        <f>SUM(G415:G418)</f>
        <v>200000</v>
      </c>
      <c r="H414" s="431"/>
      <c r="I414" s="448"/>
      <c r="J414" s="449"/>
      <c r="K414" s="429"/>
    </row>
    <row r="415" spans="1:11" s="496" customFormat="1" ht="74.25" customHeight="1">
      <c r="A415" s="535">
        <v>2820</v>
      </c>
      <c r="B415" s="462" t="s">
        <v>632</v>
      </c>
      <c r="C415" s="452"/>
      <c r="D415" s="453">
        <f>G415+J415</f>
        <v>100000</v>
      </c>
      <c r="E415" s="454">
        <v>100000</v>
      </c>
      <c r="F415" s="454"/>
      <c r="G415" s="455">
        <f>E415+F415</f>
        <v>100000</v>
      </c>
      <c r="H415" s="456"/>
      <c r="I415" s="457"/>
      <c r="J415" s="458"/>
      <c r="K415" s="454"/>
    </row>
    <row r="416" spans="1:11" s="432" customFormat="1" ht="24">
      <c r="A416" s="535">
        <v>3000</v>
      </c>
      <c r="B416" s="462" t="s">
        <v>633</v>
      </c>
      <c r="C416" s="452"/>
      <c r="D416" s="453">
        <f>G416+J416</f>
        <v>15000</v>
      </c>
      <c r="E416" s="454">
        <v>15000</v>
      </c>
      <c r="F416" s="454"/>
      <c r="G416" s="455">
        <f>E416+F416</f>
        <v>15000</v>
      </c>
      <c r="H416" s="456"/>
      <c r="I416" s="457"/>
      <c r="J416" s="458"/>
      <c r="K416" s="454"/>
    </row>
    <row r="417" spans="1:11" s="440" customFormat="1" ht="16.5" customHeight="1">
      <c r="A417" s="450">
        <v>4210</v>
      </c>
      <c r="B417" s="462" t="s">
        <v>111</v>
      </c>
      <c r="C417" s="452"/>
      <c r="D417" s="453">
        <f>G417+J417</f>
        <v>5000</v>
      </c>
      <c r="E417" s="454">
        <v>5000</v>
      </c>
      <c r="F417" s="454"/>
      <c r="G417" s="455">
        <f>E417+F417</f>
        <v>5000</v>
      </c>
      <c r="H417" s="456"/>
      <c r="I417" s="457"/>
      <c r="J417" s="458"/>
      <c r="K417" s="454"/>
    </row>
    <row r="418" spans="1:11" s="440" customFormat="1" ht="24">
      <c r="A418" s="450">
        <v>4300</v>
      </c>
      <c r="B418" s="462" t="s">
        <v>113</v>
      </c>
      <c r="C418" s="452"/>
      <c r="D418" s="453">
        <f>G418+J418</f>
        <v>80000</v>
      </c>
      <c r="E418" s="454">
        <v>80000</v>
      </c>
      <c r="F418" s="454"/>
      <c r="G418" s="455">
        <f>E418+F418</f>
        <v>80000</v>
      </c>
      <c r="H418" s="456"/>
      <c r="I418" s="457"/>
      <c r="J418" s="458"/>
      <c r="K418" s="454"/>
    </row>
    <row r="419" spans="1:11" s="440" customFormat="1" ht="15.75" customHeight="1">
      <c r="A419" s="425">
        <v>85154</v>
      </c>
      <c r="B419" s="476" t="s">
        <v>634</v>
      </c>
      <c r="C419" s="452" t="s">
        <v>631</v>
      </c>
      <c r="D419" s="428">
        <f>SUM(D420:D433)</f>
        <v>2329800</v>
      </c>
      <c r="E419" s="429">
        <f>SUM(E420:E433)</f>
        <v>2329800</v>
      </c>
      <c r="F419" s="429">
        <f>SUM(F420:F433)</f>
        <v>0</v>
      </c>
      <c r="G419" s="430">
        <f>F419+E419</f>
        <v>2329800</v>
      </c>
      <c r="H419" s="431"/>
      <c r="I419" s="448"/>
      <c r="J419" s="449"/>
      <c r="K419" s="429"/>
    </row>
    <row r="420" spans="1:11" s="440" customFormat="1" ht="51.75" customHeight="1">
      <c r="A420" s="450">
        <v>2800</v>
      </c>
      <c r="B420" s="462" t="s">
        <v>635</v>
      </c>
      <c r="C420" s="452"/>
      <c r="D420" s="453">
        <f>G420+J420</f>
        <v>80000</v>
      </c>
      <c r="E420" s="454">
        <v>80000</v>
      </c>
      <c r="F420" s="454"/>
      <c r="G420" s="455">
        <f>F420+E420</f>
        <v>80000</v>
      </c>
      <c r="H420" s="576"/>
      <c r="I420" s="462"/>
      <c r="J420" s="458"/>
      <c r="K420" s="454"/>
    </row>
    <row r="421" spans="1:11" s="432" customFormat="1" ht="52.5" customHeight="1">
      <c r="A421" s="450">
        <v>2820</v>
      </c>
      <c r="B421" s="462" t="s">
        <v>636</v>
      </c>
      <c r="C421" s="452"/>
      <c r="D421" s="453">
        <f aca="true" t="shared" si="49" ref="D421:D433">G421+J421</f>
        <v>900000</v>
      </c>
      <c r="E421" s="454">
        <v>900000</v>
      </c>
      <c r="F421" s="454"/>
      <c r="G421" s="455">
        <f aca="true" t="shared" si="50" ref="G421:G433">E421+F421</f>
        <v>900000</v>
      </c>
      <c r="H421" s="456"/>
      <c r="I421" s="456"/>
      <c r="J421" s="453"/>
      <c r="K421" s="454"/>
    </row>
    <row r="422" spans="1:11" s="440" customFormat="1" ht="24">
      <c r="A422" s="450">
        <v>3000</v>
      </c>
      <c r="B422" s="462" t="s">
        <v>633</v>
      </c>
      <c r="C422" s="452"/>
      <c r="D422" s="453">
        <f t="shared" si="49"/>
        <v>20000</v>
      </c>
      <c r="E422" s="454">
        <v>20000</v>
      </c>
      <c r="F422" s="454"/>
      <c r="G422" s="455">
        <f t="shared" si="50"/>
        <v>20000</v>
      </c>
      <c r="H422" s="456"/>
      <c r="I422" s="456"/>
      <c r="J422" s="453"/>
      <c r="K422" s="454"/>
    </row>
    <row r="423" spans="1:11" s="440" customFormat="1" ht="15.75" customHeight="1">
      <c r="A423" s="506">
        <v>4170</v>
      </c>
      <c r="B423" s="513" t="s">
        <v>429</v>
      </c>
      <c r="C423" s="452"/>
      <c r="D423" s="453">
        <f t="shared" si="49"/>
        <v>60000</v>
      </c>
      <c r="E423" s="454">
        <v>60000</v>
      </c>
      <c r="F423" s="454"/>
      <c r="G423" s="455">
        <f t="shared" si="50"/>
        <v>60000</v>
      </c>
      <c r="H423" s="456"/>
      <c r="I423" s="457"/>
      <c r="J423" s="458"/>
      <c r="K423" s="454"/>
    </row>
    <row r="424" spans="1:11" s="440" customFormat="1" ht="16.5" customHeight="1">
      <c r="A424" s="450">
        <v>4210</v>
      </c>
      <c r="B424" s="462" t="s">
        <v>111</v>
      </c>
      <c r="C424" s="452"/>
      <c r="D424" s="453">
        <f t="shared" si="49"/>
        <v>82000</v>
      </c>
      <c r="E424" s="454">
        <v>82000</v>
      </c>
      <c r="F424" s="454"/>
      <c r="G424" s="455">
        <f t="shared" si="50"/>
        <v>82000</v>
      </c>
      <c r="H424" s="456"/>
      <c r="I424" s="456"/>
      <c r="J424" s="453"/>
      <c r="K424" s="454"/>
    </row>
    <row r="425" spans="1:11" s="440" customFormat="1" ht="24">
      <c r="A425" s="450">
        <v>4220</v>
      </c>
      <c r="B425" s="462" t="s">
        <v>637</v>
      </c>
      <c r="C425" s="452"/>
      <c r="D425" s="453">
        <f t="shared" si="49"/>
        <v>16000</v>
      </c>
      <c r="E425" s="454">
        <v>16000</v>
      </c>
      <c r="F425" s="454"/>
      <c r="G425" s="455">
        <f t="shared" si="50"/>
        <v>16000</v>
      </c>
      <c r="H425" s="456"/>
      <c r="I425" s="456"/>
      <c r="J425" s="453"/>
      <c r="K425" s="454"/>
    </row>
    <row r="426" spans="1:11" s="440" customFormat="1" ht="27" customHeight="1">
      <c r="A426" s="450">
        <v>4240</v>
      </c>
      <c r="B426" s="462" t="s">
        <v>638</v>
      </c>
      <c r="C426" s="452"/>
      <c r="D426" s="453">
        <f t="shared" si="49"/>
        <v>10000</v>
      </c>
      <c r="E426" s="454">
        <v>10000</v>
      </c>
      <c r="F426" s="454"/>
      <c r="G426" s="455">
        <f t="shared" si="50"/>
        <v>10000</v>
      </c>
      <c r="H426" s="456"/>
      <c r="I426" s="457"/>
      <c r="J426" s="458"/>
      <c r="K426" s="454"/>
    </row>
    <row r="427" spans="1:11" s="440" customFormat="1" ht="36" customHeight="1">
      <c r="A427" s="450">
        <v>4270</v>
      </c>
      <c r="B427" s="462" t="s">
        <v>639</v>
      </c>
      <c r="C427" s="452"/>
      <c r="D427" s="453">
        <f t="shared" si="49"/>
        <v>30000</v>
      </c>
      <c r="E427" s="454">
        <v>30000</v>
      </c>
      <c r="F427" s="454"/>
      <c r="G427" s="455">
        <f t="shared" si="50"/>
        <v>30000</v>
      </c>
      <c r="H427" s="456"/>
      <c r="I427" s="457"/>
      <c r="J427" s="458"/>
      <c r="K427" s="454"/>
    </row>
    <row r="428" spans="1:11" s="440" customFormat="1" ht="24">
      <c r="A428" s="450">
        <v>4300</v>
      </c>
      <c r="B428" s="462" t="s">
        <v>113</v>
      </c>
      <c r="C428" s="452"/>
      <c r="D428" s="453">
        <f t="shared" si="49"/>
        <v>913000</v>
      </c>
      <c r="E428" s="454">
        <v>913000</v>
      </c>
      <c r="F428" s="454"/>
      <c r="G428" s="455">
        <f t="shared" si="50"/>
        <v>913000</v>
      </c>
      <c r="H428" s="456"/>
      <c r="I428" s="457"/>
      <c r="J428" s="458"/>
      <c r="K428" s="454"/>
    </row>
    <row r="429" spans="1:11" s="440" customFormat="1" ht="16.5" customHeight="1">
      <c r="A429" s="450">
        <v>4410</v>
      </c>
      <c r="B429" s="462" t="s">
        <v>532</v>
      </c>
      <c r="C429" s="452"/>
      <c r="D429" s="453">
        <f t="shared" si="49"/>
        <v>2000</v>
      </c>
      <c r="E429" s="454">
        <v>2000</v>
      </c>
      <c r="F429" s="454"/>
      <c r="G429" s="455">
        <f t="shared" si="50"/>
        <v>2000</v>
      </c>
      <c r="H429" s="456"/>
      <c r="I429" s="457"/>
      <c r="J429" s="458"/>
      <c r="K429" s="454"/>
    </row>
    <row r="430" spans="1:11" s="440" customFormat="1" ht="26.25" customHeight="1">
      <c r="A430" s="450">
        <v>4610</v>
      </c>
      <c r="B430" s="462" t="s">
        <v>423</v>
      </c>
      <c r="C430" s="452"/>
      <c r="D430" s="453">
        <f t="shared" si="49"/>
        <v>3000</v>
      </c>
      <c r="E430" s="454">
        <v>3000</v>
      </c>
      <c r="F430" s="454"/>
      <c r="G430" s="455">
        <f t="shared" si="50"/>
        <v>3000</v>
      </c>
      <c r="H430" s="456"/>
      <c r="I430" s="457"/>
      <c r="J430" s="458"/>
      <c r="K430" s="454"/>
    </row>
    <row r="431" spans="1:11" s="440" customFormat="1" ht="36">
      <c r="A431" s="450">
        <v>4700</v>
      </c>
      <c r="B431" s="462" t="s">
        <v>640</v>
      </c>
      <c r="C431" s="452"/>
      <c r="D431" s="453">
        <f t="shared" si="49"/>
        <v>4000</v>
      </c>
      <c r="E431" s="454">
        <v>4000</v>
      </c>
      <c r="F431" s="454"/>
      <c r="G431" s="455">
        <f t="shared" si="50"/>
        <v>4000</v>
      </c>
      <c r="H431" s="456"/>
      <c r="I431" s="457"/>
      <c r="J431" s="458"/>
      <c r="K431" s="454"/>
    </row>
    <row r="432" spans="1:11" s="440" customFormat="1" ht="29.25" customHeight="1">
      <c r="A432" s="450">
        <v>6060</v>
      </c>
      <c r="B432" s="462" t="s">
        <v>641</v>
      </c>
      <c r="C432" s="452"/>
      <c r="D432" s="453">
        <f t="shared" si="49"/>
        <v>159800</v>
      </c>
      <c r="E432" s="454">
        <v>159800</v>
      </c>
      <c r="F432" s="454"/>
      <c r="G432" s="455">
        <f t="shared" si="50"/>
        <v>159800</v>
      </c>
      <c r="H432" s="456"/>
      <c r="I432" s="457"/>
      <c r="J432" s="458"/>
      <c r="K432" s="454"/>
    </row>
    <row r="433" spans="1:11" s="440" customFormat="1" ht="24">
      <c r="A433" s="450">
        <v>6050</v>
      </c>
      <c r="B433" s="462" t="s">
        <v>160</v>
      </c>
      <c r="C433" s="452"/>
      <c r="D433" s="453">
        <f t="shared" si="49"/>
        <v>50000</v>
      </c>
      <c r="E433" s="454">
        <v>50000</v>
      </c>
      <c r="F433" s="454"/>
      <c r="G433" s="455">
        <f t="shared" si="50"/>
        <v>50000</v>
      </c>
      <c r="H433" s="456"/>
      <c r="I433" s="456"/>
      <c r="J433" s="453"/>
      <c r="K433" s="454"/>
    </row>
    <row r="434" spans="1:11" s="440" customFormat="1" ht="12">
      <c r="A434" s="425">
        <v>85195</v>
      </c>
      <c r="B434" s="476" t="s">
        <v>381</v>
      </c>
      <c r="C434" s="452"/>
      <c r="D434" s="428">
        <f aca="true" t="shared" si="51" ref="D434:I434">SUM(D435:D436)</f>
        <v>566000</v>
      </c>
      <c r="E434" s="429">
        <f t="shared" si="51"/>
        <v>566000</v>
      </c>
      <c r="F434" s="429">
        <f t="shared" si="51"/>
        <v>0</v>
      </c>
      <c r="G434" s="430">
        <f t="shared" si="51"/>
        <v>566000</v>
      </c>
      <c r="H434" s="431">
        <f t="shared" si="51"/>
        <v>0</v>
      </c>
      <c r="I434" s="431">
        <f t="shared" si="51"/>
        <v>0</v>
      </c>
      <c r="J434" s="428">
        <f>SUM(H434:I434)</f>
        <v>0</v>
      </c>
      <c r="K434" s="429"/>
    </row>
    <row r="435" spans="1:11" s="440" customFormat="1" ht="49.5" customHeight="1">
      <c r="A435" s="450">
        <v>2820</v>
      </c>
      <c r="B435" s="462" t="s">
        <v>541</v>
      </c>
      <c r="C435" s="452" t="s">
        <v>403</v>
      </c>
      <c r="D435" s="453">
        <f aca="true" t="shared" si="52" ref="D435:D440">G435+J435</f>
        <v>144000</v>
      </c>
      <c r="E435" s="454">
        <v>144000</v>
      </c>
      <c r="F435" s="454"/>
      <c r="G435" s="455">
        <f aca="true" t="shared" si="53" ref="G435:G440">E435+F435</f>
        <v>144000</v>
      </c>
      <c r="H435" s="456"/>
      <c r="I435" s="456"/>
      <c r="J435" s="453"/>
      <c r="K435" s="454"/>
    </row>
    <row r="436" spans="1:11" s="440" customFormat="1" ht="14.25" customHeight="1">
      <c r="A436" s="450">
        <v>4300</v>
      </c>
      <c r="B436" s="462" t="s">
        <v>113</v>
      </c>
      <c r="C436" s="452"/>
      <c r="D436" s="453">
        <f t="shared" si="52"/>
        <v>422000</v>
      </c>
      <c r="E436" s="454">
        <f>SUM(E437:E440)</f>
        <v>422000</v>
      </c>
      <c r="F436" s="454">
        <f>SUM(F437:F440)</f>
        <v>0</v>
      </c>
      <c r="G436" s="455">
        <f>E436+F436</f>
        <v>422000</v>
      </c>
      <c r="H436" s="456"/>
      <c r="I436" s="456"/>
      <c r="J436" s="453"/>
      <c r="K436" s="454"/>
    </row>
    <row r="437" spans="1:11" s="440" customFormat="1" ht="24">
      <c r="A437" s="489"/>
      <c r="B437" s="521" t="s">
        <v>642</v>
      </c>
      <c r="C437" s="522" t="s">
        <v>643</v>
      </c>
      <c r="D437" s="502">
        <f t="shared" si="52"/>
        <v>10000</v>
      </c>
      <c r="E437" s="503">
        <v>10000</v>
      </c>
      <c r="F437" s="503"/>
      <c r="G437" s="504">
        <f t="shared" si="53"/>
        <v>10000</v>
      </c>
      <c r="H437" s="495"/>
      <c r="I437" s="495"/>
      <c r="J437" s="492"/>
      <c r="K437" s="493"/>
    </row>
    <row r="438" spans="1:11" s="440" customFormat="1" ht="12">
      <c r="A438" s="489"/>
      <c r="B438" s="521" t="s">
        <v>644</v>
      </c>
      <c r="C438" s="522" t="s">
        <v>403</v>
      </c>
      <c r="D438" s="492">
        <f t="shared" si="52"/>
        <v>15000</v>
      </c>
      <c r="E438" s="493">
        <v>15000</v>
      </c>
      <c r="F438" s="493"/>
      <c r="G438" s="494">
        <f t="shared" si="53"/>
        <v>15000</v>
      </c>
      <c r="H438" s="495"/>
      <c r="I438" s="495"/>
      <c r="J438" s="492"/>
      <c r="K438" s="493"/>
    </row>
    <row r="439" spans="1:11" s="440" customFormat="1" ht="27.75" customHeight="1">
      <c r="A439" s="489"/>
      <c r="B439" s="521" t="s">
        <v>645</v>
      </c>
      <c r="C439" s="522" t="s">
        <v>403</v>
      </c>
      <c r="D439" s="492">
        <f t="shared" si="52"/>
        <v>394000</v>
      </c>
      <c r="E439" s="493">
        <v>394000</v>
      </c>
      <c r="F439" s="493"/>
      <c r="G439" s="494">
        <f t="shared" si="53"/>
        <v>394000</v>
      </c>
      <c r="H439" s="495"/>
      <c r="I439" s="495"/>
      <c r="J439" s="492"/>
      <c r="K439" s="493"/>
    </row>
    <row r="440" spans="1:11" s="479" customFormat="1" ht="12.75" thickBot="1">
      <c r="A440" s="489"/>
      <c r="B440" s="521" t="s">
        <v>646</v>
      </c>
      <c r="C440" s="522" t="s">
        <v>403</v>
      </c>
      <c r="D440" s="492">
        <f t="shared" si="52"/>
        <v>3000</v>
      </c>
      <c r="E440" s="493">
        <v>3000</v>
      </c>
      <c r="F440" s="493"/>
      <c r="G440" s="494">
        <f t="shared" si="53"/>
        <v>3000</v>
      </c>
      <c r="H440" s="495"/>
      <c r="I440" s="495"/>
      <c r="J440" s="492"/>
      <c r="K440" s="493"/>
    </row>
    <row r="441" spans="1:11" s="479" customFormat="1" ht="22.5" customHeight="1" thickBot="1" thickTop="1">
      <c r="A441" s="417">
        <v>852</v>
      </c>
      <c r="B441" s="441" t="s">
        <v>647</v>
      </c>
      <c r="C441" s="442"/>
      <c r="D441" s="420">
        <f>D442+D444+D447+D449+D451</f>
        <v>1924200</v>
      </c>
      <c r="E441" s="421">
        <f>E442+E444+E447+E449+E451</f>
        <v>1057200</v>
      </c>
      <c r="F441" s="421">
        <f>F442+F444+F447+F449+F451</f>
        <v>0</v>
      </c>
      <c r="G441" s="422">
        <f>F441+E441</f>
        <v>1057200</v>
      </c>
      <c r="H441" s="423">
        <f>H442+H447+H449+H451</f>
        <v>867000</v>
      </c>
      <c r="I441" s="423">
        <f>I442+I444+I447+I449+I451</f>
        <v>0</v>
      </c>
      <c r="J441" s="420">
        <f>I441+H441</f>
        <v>867000</v>
      </c>
      <c r="K441" s="421">
        <f>K442+K444+K447+K449+K451</f>
        <v>270000</v>
      </c>
    </row>
    <row r="442" spans="1:11" s="479" customFormat="1" ht="48.75" thickTop="1">
      <c r="A442" s="443">
        <v>85201</v>
      </c>
      <c r="B442" s="475" t="s">
        <v>648</v>
      </c>
      <c r="C442" s="445" t="s">
        <v>403</v>
      </c>
      <c r="D442" s="449">
        <f>SUM(D443:D443)</f>
        <v>737000</v>
      </c>
      <c r="E442" s="446"/>
      <c r="F442" s="446"/>
      <c r="G442" s="447"/>
      <c r="H442" s="448">
        <f>SUM(H443:H443)</f>
        <v>737000</v>
      </c>
      <c r="I442" s="469">
        <f>SUM(I443:I443)</f>
        <v>0</v>
      </c>
      <c r="J442" s="449">
        <f>SUM(J443:J443)</f>
        <v>737000</v>
      </c>
      <c r="K442" s="446">
        <f>SUM(K443:K443)</f>
        <v>0</v>
      </c>
    </row>
    <row r="443" spans="1:11" s="432" customFormat="1" ht="57.75" customHeight="1">
      <c r="A443" s="450">
        <v>2320</v>
      </c>
      <c r="B443" s="462" t="s">
        <v>649</v>
      </c>
      <c r="C443" s="452"/>
      <c r="D443" s="453">
        <f>G443+J443</f>
        <v>737000</v>
      </c>
      <c r="E443" s="454"/>
      <c r="F443" s="454"/>
      <c r="G443" s="455"/>
      <c r="H443" s="456">
        <v>737000</v>
      </c>
      <c r="I443" s="456"/>
      <c r="J443" s="453">
        <f>H443+I443</f>
        <v>737000</v>
      </c>
      <c r="K443" s="454"/>
    </row>
    <row r="444" spans="1:11" s="440" customFormat="1" ht="12">
      <c r="A444" s="425">
        <v>85203</v>
      </c>
      <c r="B444" s="476" t="s">
        <v>650</v>
      </c>
      <c r="C444" s="452"/>
      <c r="D444" s="428">
        <f>G444+J444</f>
        <v>558200</v>
      </c>
      <c r="E444" s="429">
        <f>SUM(E445:E446)</f>
        <v>558200</v>
      </c>
      <c r="F444" s="429">
        <f>SUM(F445:F446)</f>
        <v>0</v>
      </c>
      <c r="G444" s="430">
        <f>SUM(E444:F444)</f>
        <v>558200</v>
      </c>
      <c r="H444" s="431"/>
      <c r="I444" s="431"/>
      <c r="J444" s="428"/>
      <c r="K444" s="429">
        <f>SUM(K445:K446)</f>
        <v>270000</v>
      </c>
    </row>
    <row r="445" spans="1:11" s="440" customFormat="1" ht="60" customHeight="1">
      <c r="A445" s="450">
        <v>2820</v>
      </c>
      <c r="B445" s="462" t="s">
        <v>651</v>
      </c>
      <c r="C445" s="452" t="s">
        <v>403</v>
      </c>
      <c r="D445" s="453">
        <f>G445+J445</f>
        <v>288200</v>
      </c>
      <c r="E445" s="454">
        <v>288200</v>
      </c>
      <c r="F445" s="454"/>
      <c r="G445" s="455">
        <f>SUM(E445:F445)</f>
        <v>288200</v>
      </c>
      <c r="H445" s="456"/>
      <c r="I445" s="457"/>
      <c r="J445" s="458"/>
      <c r="K445" s="454"/>
    </row>
    <row r="446" spans="1:11" s="432" customFormat="1" ht="51.75" customHeight="1">
      <c r="A446" s="450">
        <v>2820</v>
      </c>
      <c r="B446" s="462" t="s">
        <v>652</v>
      </c>
      <c r="C446" s="452" t="s">
        <v>643</v>
      </c>
      <c r="D446" s="453">
        <f>G446+J446</f>
        <v>270000</v>
      </c>
      <c r="E446" s="454">
        <v>270000</v>
      </c>
      <c r="F446" s="454"/>
      <c r="G446" s="455">
        <f>SUM(E446:F446)</f>
        <v>270000</v>
      </c>
      <c r="H446" s="456"/>
      <c r="I446" s="456"/>
      <c r="J446" s="453"/>
      <c r="K446" s="454">
        <f>G446</f>
        <v>270000</v>
      </c>
    </row>
    <row r="447" spans="1:11" s="440" customFormat="1" ht="12">
      <c r="A447" s="425">
        <v>85204</v>
      </c>
      <c r="B447" s="476" t="s">
        <v>653</v>
      </c>
      <c r="C447" s="452" t="s">
        <v>403</v>
      </c>
      <c r="D447" s="428">
        <f>SUM(D448:D448)</f>
        <v>130000</v>
      </c>
      <c r="E447" s="429"/>
      <c r="F447" s="429"/>
      <c r="G447" s="430"/>
      <c r="H447" s="431">
        <f>SUM(H448:H448)</f>
        <v>130000</v>
      </c>
      <c r="I447" s="431">
        <f>SUM(I448:I448)</f>
        <v>0</v>
      </c>
      <c r="J447" s="428">
        <f>SUM(J448:J448)</f>
        <v>130000</v>
      </c>
      <c r="K447" s="429">
        <f>SUM(K448)</f>
        <v>0</v>
      </c>
    </row>
    <row r="448" spans="1:11" s="440" customFormat="1" ht="54" customHeight="1">
      <c r="A448" s="450">
        <v>2320</v>
      </c>
      <c r="B448" s="462" t="s">
        <v>654</v>
      </c>
      <c r="C448" s="452"/>
      <c r="D448" s="453">
        <f aca="true" t="shared" si="54" ref="D448:D453">G448+J448</f>
        <v>130000</v>
      </c>
      <c r="E448" s="454"/>
      <c r="F448" s="454"/>
      <c r="G448" s="455"/>
      <c r="H448" s="456">
        <v>130000</v>
      </c>
      <c r="I448" s="457"/>
      <c r="J448" s="458">
        <f>SUM(H448:I448)</f>
        <v>130000</v>
      </c>
      <c r="K448" s="454"/>
    </row>
    <row r="449" spans="1:11" s="432" customFormat="1" ht="35.25" customHeight="1">
      <c r="A449" s="425">
        <v>85214</v>
      </c>
      <c r="B449" s="476" t="s">
        <v>655</v>
      </c>
      <c r="C449" s="452" t="s">
        <v>519</v>
      </c>
      <c r="D449" s="428">
        <f t="shared" si="54"/>
        <v>2000</v>
      </c>
      <c r="E449" s="429">
        <f>SUM(E450)</f>
        <v>2000</v>
      </c>
      <c r="F449" s="429">
        <f>SUM(F450)</f>
        <v>0</v>
      </c>
      <c r="G449" s="430">
        <f>SUM(E449:F449)</f>
        <v>2000</v>
      </c>
      <c r="H449" s="431"/>
      <c r="I449" s="448"/>
      <c r="J449" s="449"/>
      <c r="K449" s="429"/>
    </row>
    <row r="450" spans="1:11" s="440" customFormat="1" ht="12">
      <c r="A450" s="450">
        <v>3110</v>
      </c>
      <c r="B450" s="462" t="s">
        <v>656</v>
      </c>
      <c r="C450" s="452"/>
      <c r="D450" s="453">
        <f t="shared" si="54"/>
        <v>2000</v>
      </c>
      <c r="E450" s="454">
        <v>2000</v>
      </c>
      <c r="F450" s="454"/>
      <c r="G450" s="455">
        <f>SUM(E450:F450)</f>
        <v>2000</v>
      </c>
      <c r="H450" s="456"/>
      <c r="I450" s="457"/>
      <c r="J450" s="458"/>
      <c r="K450" s="454"/>
    </row>
    <row r="451" spans="1:11" s="432" customFormat="1" ht="12">
      <c r="A451" s="425">
        <v>85295</v>
      </c>
      <c r="B451" s="476" t="s">
        <v>381</v>
      </c>
      <c r="C451" s="452" t="s">
        <v>403</v>
      </c>
      <c r="D451" s="428">
        <f t="shared" si="54"/>
        <v>497000</v>
      </c>
      <c r="E451" s="429">
        <f>E452+SUM(E453:E453)</f>
        <v>497000</v>
      </c>
      <c r="F451" s="429">
        <f>SUM(F452:F453)</f>
        <v>0</v>
      </c>
      <c r="G451" s="430">
        <f>F451+E451</f>
        <v>497000</v>
      </c>
      <c r="H451" s="431"/>
      <c r="I451" s="448"/>
      <c r="J451" s="449"/>
      <c r="K451" s="429"/>
    </row>
    <row r="452" spans="1:11" s="440" customFormat="1" ht="52.5" customHeight="1">
      <c r="A452" s="450">
        <v>2820</v>
      </c>
      <c r="B452" s="462" t="s">
        <v>541</v>
      </c>
      <c r="C452" s="452"/>
      <c r="D452" s="453">
        <f t="shared" si="54"/>
        <v>150000</v>
      </c>
      <c r="E452" s="454">
        <v>150000</v>
      </c>
      <c r="F452" s="454"/>
      <c r="G452" s="455">
        <f>E452+F452</f>
        <v>150000</v>
      </c>
      <c r="H452" s="456"/>
      <c r="I452" s="457"/>
      <c r="J452" s="458"/>
      <c r="K452" s="454"/>
    </row>
    <row r="453" spans="1:11" s="432" customFormat="1" ht="36.75" thickBot="1">
      <c r="A453" s="450">
        <v>3110</v>
      </c>
      <c r="B453" s="462" t="s">
        <v>657</v>
      </c>
      <c r="C453" s="452"/>
      <c r="D453" s="453">
        <f t="shared" si="54"/>
        <v>347000</v>
      </c>
      <c r="E453" s="454">
        <v>347000</v>
      </c>
      <c r="F453" s="454"/>
      <c r="G453" s="455">
        <f>E453+F453</f>
        <v>347000</v>
      </c>
      <c r="H453" s="456"/>
      <c r="I453" s="457"/>
      <c r="J453" s="458"/>
      <c r="K453" s="454"/>
    </row>
    <row r="454" spans="1:11" s="440" customFormat="1" ht="52.5" thickBot="1" thickTop="1">
      <c r="A454" s="417">
        <v>853</v>
      </c>
      <c r="B454" s="441" t="s">
        <v>658</v>
      </c>
      <c r="C454" s="442"/>
      <c r="D454" s="420">
        <f>D455+D458+D460+D462</f>
        <v>2283052</v>
      </c>
      <c r="E454" s="421">
        <f>E455+E458+E460+E462</f>
        <v>165400</v>
      </c>
      <c r="F454" s="421">
        <f>F455+F458+F460+F462</f>
        <v>0</v>
      </c>
      <c r="G454" s="422">
        <f>F454+E454</f>
        <v>165400</v>
      </c>
      <c r="H454" s="423">
        <f>H455+H458+H460+H462</f>
        <v>2117652</v>
      </c>
      <c r="I454" s="423">
        <f>I455+I458+I460+I462</f>
        <v>0</v>
      </c>
      <c r="J454" s="420">
        <f>I454+H454</f>
        <v>2117652</v>
      </c>
      <c r="K454" s="421">
        <f>K455+K458+K460+K462</f>
        <v>0</v>
      </c>
    </row>
    <row r="455" spans="1:11" s="440" customFormat="1" ht="12.75" thickTop="1">
      <c r="A455" s="425">
        <v>85305</v>
      </c>
      <c r="B455" s="476" t="s">
        <v>659</v>
      </c>
      <c r="C455" s="452"/>
      <c r="D455" s="428">
        <f>SUM(D456:D457)</f>
        <v>100000</v>
      </c>
      <c r="E455" s="429">
        <f>SUM(E456:E457)</f>
        <v>100000</v>
      </c>
      <c r="F455" s="429">
        <f>SUM(F456:F457)</f>
        <v>0</v>
      </c>
      <c r="G455" s="430">
        <f>SUM(G456:G457)</f>
        <v>100000</v>
      </c>
      <c r="H455" s="431"/>
      <c r="I455" s="448"/>
      <c r="J455" s="449"/>
      <c r="K455" s="429"/>
    </row>
    <row r="456" spans="1:11" s="424" customFormat="1" ht="25.5" customHeight="1">
      <c r="A456" s="450">
        <v>2510</v>
      </c>
      <c r="B456" s="462" t="s">
        <v>660</v>
      </c>
      <c r="C456" s="452" t="s">
        <v>403</v>
      </c>
      <c r="D456" s="453">
        <f>G456+J456</f>
        <v>0</v>
      </c>
      <c r="E456" s="454">
        <v>0</v>
      </c>
      <c r="F456" s="454"/>
      <c r="G456" s="455">
        <f>E456+F456</f>
        <v>0</v>
      </c>
      <c r="H456" s="456"/>
      <c r="I456" s="457"/>
      <c r="J456" s="458"/>
      <c r="K456" s="454"/>
    </row>
    <row r="457" spans="1:11" s="440" customFormat="1" ht="43.5" customHeight="1">
      <c r="A457" s="450">
        <v>6050</v>
      </c>
      <c r="B457" s="462" t="s">
        <v>661</v>
      </c>
      <c r="C457" s="452" t="s">
        <v>268</v>
      </c>
      <c r="D457" s="453">
        <f>G457+J457</f>
        <v>100000</v>
      </c>
      <c r="E457" s="454">
        <v>100000</v>
      </c>
      <c r="F457" s="454"/>
      <c r="G457" s="455">
        <f>E457+F457</f>
        <v>100000</v>
      </c>
      <c r="H457" s="456"/>
      <c r="I457" s="456"/>
      <c r="J457" s="453"/>
      <c r="K457" s="454"/>
    </row>
    <row r="458" spans="1:11" s="440" customFormat="1" ht="48">
      <c r="A458" s="425">
        <v>85311</v>
      </c>
      <c r="B458" s="476" t="s">
        <v>662</v>
      </c>
      <c r="C458" s="452" t="s">
        <v>403</v>
      </c>
      <c r="D458" s="428">
        <f>SUM(D459:D459)</f>
        <v>163000</v>
      </c>
      <c r="E458" s="429">
        <f>E459</f>
        <v>0</v>
      </c>
      <c r="F458" s="429">
        <f>F459</f>
        <v>0</v>
      </c>
      <c r="G458" s="430">
        <f>G459</f>
        <v>0</v>
      </c>
      <c r="H458" s="431">
        <f>SUM(H459:H459)</f>
        <v>163000</v>
      </c>
      <c r="I458" s="431">
        <f>SUM(I459:I459)</f>
        <v>0</v>
      </c>
      <c r="J458" s="428">
        <f>SUM(H458:I458)</f>
        <v>163000</v>
      </c>
      <c r="K458" s="429"/>
    </row>
    <row r="459" spans="1:11" s="440" customFormat="1" ht="48.75" customHeight="1">
      <c r="A459" s="450">
        <v>2580</v>
      </c>
      <c r="B459" s="462" t="s">
        <v>663</v>
      </c>
      <c r="C459" s="546"/>
      <c r="D459" s="453">
        <f>G459+J459</f>
        <v>163000</v>
      </c>
      <c r="E459" s="454"/>
      <c r="F459" s="454"/>
      <c r="G459" s="455"/>
      <c r="H459" s="456">
        <v>163000</v>
      </c>
      <c r="I459" s="457"/>
      <c r="J459" s="458">
        <f>SUM(H459:I459)</f>
        <v>163000</v>
      </c>
      <c r="K459" s="454"/>
    </row>
    <row r="460" spans="1:11" s="440" customFormat="1" ht="24">
      <c r="A460" s="425">
        <v>85333</v>
      </c>
      <c r="B460" s="476" t="s">
        <v>664</v>
      </c>
      <c r="C460" s="452" t="s">
        <v>384</v>
      </c>
      <c r="D460" s="428">
        <f>G460+J460</f>
        <v>1954652</v>
      </c>
      <c r="E460" s="429"/>
      <c r="F460" s="429"/>
      <c r="G460" s="430"/>
      <c r="H460" s="431">
        <f>SUM(H461)</f>
        <v>1954652</v>
      </c>
      <c r="I460" s="448">
        <f>SUM(I461)</f>
        <v>0</v>
      </c>
      <c r="J460" s="449">
        <f>SUM(H460:I460)</f>
        <v>1954652</v>
      </c>
      <c r="K460" s="429"/>
    </row>
    <row r="461" spans="1:11" s="440" customFormat="1" ht="86.25" customHeight="1">
      <c r="A461" s="450">
        <v>2320</v>
      </c>
      <c r="B461" s="462" t="s">
        <v>665</v>
      </c>
      <c r="C461" s="452"/>
      <c r="D461" s="453">
        <f>G461+J461</f>
        <v>1954652</v>
      </c>
      <c r="E461" s="454">
        <f>K473+K476+K478+K480+K482</f>
        <v>0</v>
      </c>
      <c r="F461" s="454"/>
      <c r="G461" s="455"/>
      <c r="H461" s="456">
        <v>1954652</v>
      </c>
      <c r="I461" s="456"/>
      <c r="J461" s="453">
        <f>SUM(H461:I461)</f>
        <v>1954652</v>
      </c>
      <c r="K461" s="454"/>
    </row>
    <row r="462" spans="1:11" s="432" customFormat="1" ht="12">
      <c r="A462" s="425">
        <v>85395</v>
      </c>
      <c r="B462" s="476" t="s">
        <v>381</v>
      </c>
      <c r="C462" s="445" t="s">
        <v>473</v>
      </c>
      <c r="D462" s="428">
        <f aca="true" t="shared" si="55" ref="D462:D471">G462+J462</f>
        <v>65400</v>
      </c>
      <c r="E462" s="446">
        <f>E463</f>
        <v>65400</v>
      </c>
      <c r="F462" s="446">
        <f>F463</f>
        <v>0</v>
      </c>
      <c r="G462" s="447">
        <f>G463</f>
        <v>65400</v>
      </c>
      <c r="H462" s="457"/>
      <c r="I462" s="457"/>
      <c r="J462" s="458"/>
      <c r="K462" s="471"/>
    </row>
    <row r="463" spans="1:11" s="440" customFormat="1" ht="37.5" customHeight="1">
      <c r="A463" s="425"/>
      <c r="B463" s="526" t="s">
        <v>666</v>
      </c>
      <c r="C463" s="547"/>
      <c r="D463" s="527">
        <f t="shared" si="55"/>
        <v>65400</v>
      </c>
      <c r="E463" s="528">
        <f>SUM(E464:E471)</f>
        <v>65400</v>
      </c>
      <c r="F463" s="528">
        <f>SUM(F464:F471)</f>
        <v>0</v>
      </c>
      <c r="G463" s="529">
        <f>SUM(G464:G471)</f>
        <v>65400</v>
      </c>
      <c r="H463" s="530"/>
      <c r="I463" s="530"/>
      <c r="J463" s="527"/>
      <c r="K463" s="429"/>
    </row>
    <row r="464" spans="1:11" s="440" customFormat="1" ht="24">
      <c r="A464" s="450">
        <v>4017</v>
      </c>
      <c r="B464" s="462" t="s">
        <v>456</v>
      </c>
      <c r="C464" s="452"/>
      <c r="D464" s="453">
        <f t="shared" si="55"/>
        <v>5304</v>
      </c>
      <c r="E464" s="454">
        <v>5304</v>
      </c>
      <c r="F464" s="454"/>
      <c r="G464" s="455">
        <f>F464+E464</f>
        <v>5304</v>
      </c>
      <c r="H464" s="456"/>
      <c r="I464" s="456"/>
      <c r="J464" s="453"/>
      <c r="K464" s="454"/>
    </row>
    <row r="465" spans="1:11" s="440" customFormat="1" ht="24">
      <c r="A465" s="450">
        <v>4019</v>
      </c>
      <c r="B465" s="462" t="s">
        <v>456</v>
      </c>
      <c r="C465" s="452"/>
      <c r="D465" s="453">
        <f t="shared" si="55"/>
        <v>936</v>
      </c>
      <c r="E465" s="454">
        <v>936</v>
      </c>
      <c r="F465" s="454"/>
      <c r="G465" s="455">
        <f>F465+E465</f>
        <v>936</v>
      </c>
      <c r="H465" s="456"/>
      <c r="I465" s="456"/>
      <c r="J465" s="453"/>
      <c r="K465" s="454"/>
    </row>
    <row r="466" spans="1:11" s="440" customFormat="1" ht="36">
      <c r="A466" s="450">
        <v>4117</v>
      </c>
      <c r="B466" s="462" t="s">
        <v>458</v>
      </c>
      <c r="C466" s="452"/>
      <c r="D466" s="453">
        <f t="shared" si="55"/>
        <v>2175</v>
      </c>
      <c r="E466" s="454">
        <v>2175</v>
      </c>
      <c r="F466" s="454"/>
      <c r="G466" s="455">
        <f aca="true" t="shared" si="56" ref="G466:G471">F466+E466</f>
        <v>2175</v>
      </c>
      <c r="H466" s="456"/>
      <c r="I466" s="456"/>
      <c r="J466" s="453"/>
      <c r="K466" s="454"/>
    </row>
    <row r="467" spans="1:11" s="440" customFormat="1" ht="36">
      <c r="A467" s="450">
        <v>4119</v>
      </c>
      <c r="B467" s="462" t="s">
        <v>458</v>
      </c>
      <c r="C467" s="452"/>
      <c r="D467" s="453">
        <f t="shared" si="55"/>
        <v>384</v>
      </c>
      <c r="E467" s="454">
        <v>384</v>
      </c>
      <c r="F467" s="454"/>
      <c r="G467" s="455">
        <f t="shared" si="56"/>
        <v>384</v>
      </c>
      <c r="H467" s="456"/>
      <c r="I467" s="456"/>
      <c r="J467" s="453"/>
      <c r="K467" s="454"/>
    </row>
    <row r="468" spans="1:11" s="440" customFormat="1" ht="12">
      <c r="A468" s="450">
        <v>4127</v>
      </c>
      <c r="B468" s="462" t="s">
        <v>428</v>
      </c>
      <c r="C468" s="452"/>
      <c r="D468" s="453">
        <f t="shared" si="55"/>
        <v>351</v>
      </c>
      <c r="E468" s="454">
        <v>351</v>
      </c>
      <c r="F468" s="454"/>
      <c r="G468" s="455">
        <f t="shared" si="56"/>
        <v>351</v>
      </c>
      <c r="H468" s="456"/>
      <c r="I468" s="456"/>
      <c r="J468" s="453"/>
      <c r="K468" s="454"/>
    </row>
    <row r="469" spans="1:11" s="440" customFormat="1" ht="12">
      <c r="A469" s="450">
        <v>4129</v>
      </c>
      <c r="B469" s="462" t="s">
        <v>428</v>
      </c>
      <c r="C469" s="452"/>
      <c r="D469" s="453">
        <f t="shared" si="55"/>
        <v>62</v>
      </c>
      <c r="E469" s="454">
        <v>62</v>
      </c>
      <c r="F469" s="454"/>
      <c r="G469" s="455">
        <f t="shared" si="56"/>
        <v>62</v>
      </c>
      <c r="H469" s="456"/>
      <c r="I469" s="456"/>
      <c r="J469" s="453"/>
      <c r="K469" s="454"/>
    </row>
    <row r="470" spans="1:11" s="440" customFormat="1" ht="16.5" customHeight="1">
      <c r="A470" s="433">
        <v>4177</v>
      </c>
      <c r="B470" s="460" t="s">
        <v>429</v>
      </c>
      <c r="C470" s="452"/>
      <c r="D470" s="453">
        <f t="shared" si="55"/>
        <v>47760</v>
      </c>
      <c r="E470" s="454">
        <v>47760</v>
      </c>
      <c r="F470" s="454"/>
      <c r="G470" s="455">
        <f t="shared" si="56"/>
        <v>47760</v>
      </c>
      <c r="H470" s="456"/>
      <c r="I470" s="456"/>
      <c r="J470" s="453"/>
      <c r="K470" s="454"/>
    </row>
    <row r="471" spans="1:11" s="440" customFormat="1" ht="14.25" customHeight="1" thickBot="1">
      <c r="A471" s="450">
        <v>4179</v>
      </c>
      <c r="B471" s="462" t="s">
        <v>429</v>
      </c>
      <c r="C471" s="452"/>
      <c r="D471" s="453">
        <f t="shared" si="55"/>
        <v>8428</v>
      </c>
      <c r="E471" s="454">
        <v>8428</v>
      </c>
      <c r="F471" s="454"/>
      <c r="G471" s="455">
        <f t="shared" si="56"/>
        <v>8428</v>
      </c>
      <c r="H471" s="456"/>
      <c r="I471" s="456"/>
      <c r="J471" s="453"/>
      <c r="K471" s="454"/>
    </row>
    <row r="472" spans="1:11" s="440" customFormat="1" ht="39.75" thickBot="1" thickTop="1">
      <c r="A472" s="577">
        <v>854</v>
      </c>
      <c r="B472" s="441" t="s">
        <v>667</v>
      </c>
      <c r="C472" s="575"/>
      <c r="D472" s="420">
        <f>D473+D476+D478+D480+D482</f>
        <v>1883700</v>
      </c>
      <c r="E472" s="421">
        <f>E473+E476+E478+E480+E482</f>
        <v>79000</v>
      </c>
      <c r="F472" s="421">
        <f>F473+F476+F478+F480+F482</f>
        <v>0</v>
      </c>
      <c r="G472" s="422">
        <f>F472+E472</f>
        <v>79000</v>
      </c>
      <c r="H472" s="423">
        <f>H473+H476+H478+H480+H482</f>
        <v>1804700</v>
      </c>
      <c r="I472" s="423">
        <f>I473+I476+I478+I480+I482</f>
        <v>0</v>
      </c>
      <c r="J472" s="420">
        <f>I472+H472</f>
        <v>1804700</v>
      </c>
      <c r="K472" s="421">
        <f>K473</f>
        <v>0</v>
      </c>
    </row>
    <row r="473" spans="1:11" s="440" customFormat="1" ht="15.75" customHeight="1" thickTop="1">
      <c r="A473" s="425">
        <v>85415</v>
      </c>
      <c r="B473" s="476" t="s">
        <v>668</v>
      </c>
      <c r="C473" s="452" t="s">
        <v>473</v>
      </c>
      <c r="D473" s="428">
        <f>G473+J473</f>
        <v>75000</v>
      </c>
      <c r="E473" s="429">
        <f>SUM(E474:E474)</f>
        <v>20000</v>
      </c>
      <c r="F473" s="429">
        <f>SUM(F474:F474)+F475</f>
        <v>0</v>
      </c>
      <c r="G473" s="430">
        <f>SUM(G474:G474)+G475</f>
        <v>20000</v>
      </c>
      <c r="H473" s="431">
        <f>SUM(H474:H474)</f>
        <v>55000</v>
      </c>
      <c r="I473" s="431">
        <f>SUM(I474:I474)</f>
        <v>0</v>
      </c>
      <c r="J473" s="428">
        <f>SUM(J474:J474)</f>
        <v>55000</v>
      </c>
      <c r="K473" s="429"/>
    </row>
    <row r="474" spans="1:11" s="424" customFormat="1" ht="12.75">
      <c r="A474" s="450">
        <v>3240</v>
      </c>
      <c r="B474" s="462" t="s">
        <v>669</v>
      </c>
      <c r="C474" s="546"/>
      <c r="D474" s="453">
        <f>G474+J474</f>
        <v>75000</v>
      </c>
      <c r="E474" s="454">
        <v>20000</v>
      </c>
      <c r="F474" s="454"/>
      <c r="G474" s="455">
        <f>E474+F474</f>
        <v>20000</v>
      </c>
      <c r="H474" s="456">
        <v>55000</v>
      </c>
      <c r="I474" s="457"/>
      <c r="J474" s="458">
        <f aca="true" t="shared" si="57" ref="J474:J479">H474+I474</f>
        <v>55000</v>
      </c>
      <c r="K474" s="454"/>
    </row>
    <row r="475" spans="1:11" s="432" customFormat="1" ht="15" customHeight="1">
      <c r="A475" s="450">
        <v>3260</v>
      </c>
      <c r="B475" s="462" t="s">
        <v>670</v>
      </c>
      <c r="C475" s="452"/>
      <c r="D475" s="453">
        <f>G475+J475</f>
        <v>0</v>
      </c>
      <c r="E475" s="454"/>
      <c r="F475" s="454"/>
      <c r="G475" s="455">
        <f>E475+F475</f>
        <v>0</v>
      </c>
      <c r="H475" s="456"/>
      <c r="I475" s="456"/>
      <c r="J475" s="453"/>
      <c r="K475" s="454"/>
    </row>
    <row r="476" spans="1:11" s="432" customFormat="1" ht="15" customHeight="1">
      <c r="A476" s="425">
        <v>85417</v>
      </c>
      <c r="B476" s="476" t="s">
        <v>671</v>
      </c>
      <c r="C476" s="452" t="s">
        <v>473</v>
      </c>
      <c r="D476" s="428">
        <f>G476+J476</f>
        <v>0</v>
      </c>
      <c r="E476" s="429">
        <f>E477</f>
        <v>0</v>
      </c>
      <c r="F476" s="429">
        <f>F477</f>
        <v>0</v>
      </c>
      <c r="G476" s="430">
        <f>G477</f>
        <v>0</v>
      </c>
      <c r="H476" s="431"/>
      <c r="I476" s="448"/>
      <c r="J476" s="449"/>
      <c r="K476" s="429"/>
    </row>
    <row r="477" spans="1:11" s="440" customFormat="1" ht="24">
      <c r="A477" s="450">
        <v>4300</v>
      </c>
      <c r="B477" s="462" t="s">
        <v>453</v>
      </c>
      <c r="C477" s="452"/>
      <c r="D477" s="453">
        <f>G477+J477</f>
        <v>0</v>
      </c>
      <c r="E477" s="454"/>
      <c r="F477" s="454">
        <f>3100-3100</f>
        <v>0</v>
      </c>
      <c r="G477" s="455">
        <f>F477+E477</f>
        <v>0</v>
      </c>
      <c r="H477" s="456"/>
      <c r="I477" s="456"/>
      <c r="J477" s="453"/>
      <c r="K477" s="454"/>
    </row>
    <row r="478" spans="1:11" s="440" customFormat="1" ht="22.5" customHeight="1">
      <c r="A478" s="425">
        <v>85419</v>
      </c>
      <c r="B478" s="476" t="s">
        <v>672</v>
      </c>
      <c r="C478" s="452" t="s">
        <v>473</v>
      </c>
      <c r="D478" s="428">
        <f>SUM(D479:D479)</f>
        <v>1720000</v>
      </c>
      <c r="E478" s="429"/>
      <c r="F478" s="429"/>
      <c r="G478" s="430"/>
      <c r="H478" s="431">
        <f>SUM(H479:H479)</f>
        <v>1720000</v>
      </c>
      <c r="I478" s="448">
        <f>SUM(I479)</f>
        <v>0</v>
      </c>
      <c r="J478" s="449">
        <f t="shared" si="57"/>
        <v>1720000</v>
      </c>
      <c r="K478" s="429"/>
    </row>
    <row r="479" spans="1:11" s="440" customFormat="1" ht="37.5" customHeight="1">
      <c r="A479" s="450">
        <v>2540</v>
      </c>
      <c r="B479" s="462" t="s">
        <v>673</v>
      </c>
      <c r="C479" s="452"/>
      <c r="D479" s="453">
        <f>G479+J479</f>
        <v>1720000</v>
      </c>
      <c r="E479" s="454"/>
      <c r="F479" s="454"/>
      <c r="G479" s="455"/>
      <c r="H479" s="456">
        <v>1720000</v>
      </c>
      <c r="I479" s="457"/>
      <c r="J479" s="458">
        <f t="shared" si="57"/>
        <v>1720000</v>
      </c>
      <c r="K479" s="454"/>
    </row>
    <row r="480" spans="1:11" s="432" customFormat="1" ht="36">
      <c r="A480" s="425">
        <v>85446</v>
      </c>
      <c r="B480" s="476" t="s">
        <v>591</v>
      </c>
      <c r="C480" s="452" t="s">
        <v>473</v>
      </c>
      <c r="D480" s="428">
        <f>D481</f>
        <v>29700</v>
      </c>
      <c r="E480" s="429"/>
      <c r="F480" s="429"/>
      <c r="G480" s="430"/>
      <c r="H480" s="431">
        <f>H481</f>
        <v>29700</v>
      </c>
      <c r="I480" s="431">
        <f>I481</f>
        <v>0</v>
      </c>
      <c r="J480" s="428">
        <f>J481</f>
        <v>29700</v>
      </c>
      <c r="K480" s="429"/>
    </row>
    <row r="481" spans="1:11" s="440" customFormat="1" ht="24">
      <c r="A481" s="450">
        <v>4300</v>
      </c>
      <c r="B481" s="462" t="s">
        <v>113</v>
      </c>
      <c r="C481" s="452"/>
      <c r="D481" s="453">
        <f>G481+J481</f>
        <v>29700</v>
      </c>
      <c r="E481" s="454"/>
      <c r="F481" s="454"/>
      <c r="G481" s="455"/>
      <c r="H481" s="456">
        <v>29700</v>
      </c>
      <c r="I481" s="457"/>
      <c r="J481" s="458">
        <f>H481+I481</f>
        <v>29700</v>
      </c>
      <c r="K481" s="454"/>
    </row>
    <row r="482" spans="1:11" s="432" customFormat="1" ht="15.75" customHeight="1">
      <c r="A482" s="425">
        <v>85495</v>
      </c>
      <c r="B482" s="476" t="s">
        <v>381</v>
      </c>
      <c r="C482" s="578"/>
      <c r="D482" s="428">
        <f>G482+J482</f>
        <v>59000</v>
      </c>
      <c r="E482" s="429">
        <f aca="true" t="shared" si="58" ref="E482:J482">E483</f>
        <v>59000</v>
      </c>
      <c r="F482" s="429">
        <f t="shared" si="58"/>
        <v>0</v>
      </c>
      <c r="G482" s="430">
        <f t="shared" si="58"/>
        <v>59000</v>
      </c>
      <c r="H482" s="431">
        <f t="shared" si="58"/>
        <v>0</v>
      </c>
      <c r="I482" s="431">
        <f t="shared" si="58"/>
        <v>0</v>
      </c>
      <c r="J482" s="428">
        <f t="shared" si="58"/>
        <v>0</v>
      </c>
      <c r="K482" s="429"/>
    </row>
    <row r="483" spans="1:11" s="440" customFormat="1" ht="12">
      <c r="A483" s="425"/>
      <c r="B483" s="476" t="s">
        <v>674</v>
      </c>
      <c r="C483" s="452"/>
      <c r="D483" s="428">
        <f aca="true" t="shared" si="59" ref="D483:J483">SUM(D484:D488)</f>
        <v>59000</v>
      </c>
      <c r="E483" s="429">
        <f t="shared" si="59"/>
        <v>59000</v>
      </c>
      <c r="F483" s="429">
        <f t="shared" si="59"/>
        <v>0</v>
      </c>
      <c r="G483" s="430">
        <f t="shared" si="59"/>
        <v>59000</v>
      </c>
      <c r="H483" s="431">
        <f t="shared" si="59"/>
        <v>0</v>
      </c>
      <c r="I483" s="431">
        <f t="shared" si="59"/>
        <v>0</v>
      </c>
      <c r="J483" s="428">
        <f t="shared" si="59"/>
        <v>0</v>
      </c>
      <c r="K483" s="429"/>
    </row>
    <row r="484" spans="1:11" s="432" customFormat="1" ht="52.5" customHeight="1">
      <c r="A484" s="450">
        <v>2820</v>
      </c>
      <c r="B484" s="462" t="s">
        <v>675</v>
      </c>
      <c r="C484" s="452" t="s">
        <v>403</v>
      </c>
      <c r="D484" s="453">
        <f>G484+J484</f>
        <v>31000</v>
      </c>
      <c r="E484" s="454">
        <v>31000</v>
      </c>
      <c r="F484" s="454"/>
      <c r="G484" s="455">
        <f>E484+F484</f>
        <v>31000</v>
      </c>
      <c r="H484" s="456"/>
      <c r="I484" s="457"/>
      <c r="J484" s="458">
        <f aca="true" t="shared" si="60" ref="J484:J489">I484+H484</f>
        <v>0</v>
      </c>
      <c r="K484" s="454"/>
    </row>
    <row r="485" spans="1:11" s="432" customFormat="1" ht="20.25" customHeight="1">
      <c r="A485" s="450">
        <v>4210</v>
      </c>
      <c r="B485" s="462" t="s">
        <v>547</v>
      </c>
      <c r="C485" s="452" t="s">
        <v>473</v>
      </c>
      <c r="D485" s="453">
        <f>G485+J485</f>
        <v>50</v>
      </c>
      <c r="E485" s="454">
        <v>50</v>
      </c>
      <c r="F485" s="454"/>
      <c r="G485" s="455">
        <f>E485+F485</f>
        <v>50</v>
      </c>
      <c r="H485" s="456"/>
      <c r="I485" s="457">
        <f>1000-1000</f>
        <v>0</v>
      </c>
      <c r="J485" s="458">
        <f t="shared" si="60"/>
        <v>0</v>
      </c>
      <c r="K485" s="454"/>
    </row>
    <row r="486" spans="1:11" s="440" customFormat="1" ht="22.5" customHeight="1">
      <c r="A486" s="450">
        <v>4210</v>
      </c>
      <c r="B486" s="462" t="s">
        <v>676</v>
      </c>
      <c r="C486" s="452" t="s">
        <v>431</v>
      </c>
      <c r="D486" s="453">
        <f>G486+J486</f>
        <v>12550</v>
      </c>
      <c r="E486" s="454">
        <v>12550</v>
      </c>
      <c r="F486" s="454">
        <f>500-500</f>
        <v>0</v>
      </c>
      <c r="G486" s="455">
        <f>E486+F486</f>
        <v>12550</v>
      </c>
      <c r="H486" s="456"/>
      <c r="I486" s="457"/>
      <c r="J486" s="458">
        <f t="shared" si="60"/>
        <v>0</v>
      </c>
      <c r="K486" s="454"/>
    </row>
    <row r="487" spans="1:11" s="440" customFormat="1" ht="21" customHeight="1">
      <c r="A487" s="450">
        <v>4300</v>
      </c>
      <c r="B487" s="462" t="s">
        <v>677</v>
      </c>
      <c r="C487" s="452" t="s">
        <v>473</v>
      </c>
      <c r="D487" s="453">
        <f>G487+J487</f>
        <v>0</v>
      </c>
      <c r="E487" s="454"/>
      <c r="F487" s="454">
        <f>2774-2774+3030-3030</f>
        <v>0</v>
      </c>
      <c r="G487" s="455">
        <f>E487+F487</f>
        <v>0</v>
      </c>
      <c r="H487" s="456"/>
      <c r="I487" s="457"/>
      <c r="J487" s="458">
        <f t="shared" si="60"/>
        <v>0</v>
      </c>
      <c r="K487" s="454"/>
    </row>
    <row r="488" spans="1:11" s="440" customFormat="1" ht="15" customHeight="1" thickBot="1">
      <c r="A488" s="450">
        <v>4300</v>
      </c>
      <c r="B488" s="462" t="s">
        <v>678</v>
      </c>
      <c r="C488" s="452" t="s">
        <v>431</v>
      </c>
      <c r="D488" s="453">
        <f>G488+J488</f>
        <v>15400</v>
      </c>
      <c r="E488" s="454">
        <v>15400</v>
      </c>
      <c r="F488" s="454"/>
      <c r="G488" s="455">
        <f>E488+F488</f>
        <v>15400</v>
      </c>
      <c r="H488" s="456"/>
      <c r="I488" s="457"/>
      <c r="J488" s="458">
        <f t="shared" si="60"/>
        <v>0</v>
      </c>
      <c r="K488" s="454"/>
    </row>
    <row r="489" spans="1:11" s="440" customFormat="1" ht="31.5" customHeight="1" thickBot="1" thickTop="1">
      <c r="A489" s="417">
        <v>900</v>
      </c>
      <c r="B489" s="441" t="s">
        <v>679</v>
      </c>
      <c r="C489" s="442"/>
      <c r="D489" s="420">
        <f>D490+D513+D533+D538+D541+D546</f>
        <v>37895385</v>
      </c>
      <c r="E489" s="421">
        <f>E490+E513+E533+E538+E541+E546</f>
        <v>37795385</v>
      </c>
      <c r="F489" s="421">
        <f>F490+F513+F533+F538+F541+F546</f>
        <v>0</v>
      </c>
      <c r="G489" s="422">
        <f>F489+E489</f>
        <v>37795385</v>
      </c>
      <c r="H489" s="423">
        <f>H490+H513+H538+H541+H546</f>
        <v>100000</v>
      </c>
      <c r="I489" s="423">
        <f>I490+I513+I533+I538+I541+I546</f>
        <v>0</v>
      </c>
      <c r="J489" s="420">
        <f t="shared" si="60"/>
        <v>100000</v>
      </c>
      <c r="K489" s="421"/>
    </row>
    <row r="490" spans="1:11" s="440" customFormat="1" ht="24.75" thickTop="1">
      <c r="A490" s="443">
        <v>90001</v>
      </c>
      <c r="B490" s="475" t="s">
        <v>680</v>
      </c>
      <c r="C490" s="445"/>
      <c r="D490" s="466">
        <f>SUM(D491:D492)+D502</f>
        <v>17292045</v>
      </c>
      <c r="E490" s="446">
        <f>SUM(E491:E492)+E502</f>
        <v>17292045</v>
      </c>
      <c r="F490" s="446">
        <f>F491+F492+F502</f>
        <v>0</v>
      </c>
      <c r="G490" s="447">
        <f>F490+E490</f>
        <v>17292045</v>
      </c>
      <c r="H490" s="448"/>
      <c r="I490" s="448"/>
      <c r="J490" s="449"/>
      <c r="K490" s="446"/>
    </row>
    <row r="491" spans="1:11" s="424" customFormat="1" ht="35.25" customHeight="1">
      <c r="A491" s="450">
        <v>4430</v>
      </c>
      <c r="B491" s="462" t="s">
        <v>414</v>
      </c>
      <c r="C491" s="546" t="s">
        <v>268</v>
      </c>
      <c r="D491" s="453">
        <f>G491+J491</f>
        <v>5000</v>
      </c>
      <c r="E491" s="454">
        <v>5000</v>
      </c>
      <c r="F491" s="454"/>
      <c r="G491" s="455">
        <f>SUM(E491:F491)</f>
        <v>5000</v>
      </c>
      <c r="H491" s="456"/>
      <c r="I491" s="456"/>
      <c r="J491" s="453"/>
      <c r="K491" s="454"/>
    </row>
    <row r="492" spans="1:11" s="432" customFormat="1" ht="36">
      <c r="A492" s="450">
        <v>6050</v>
      </c>
      <c r="B492" s="462" t="s">
        <v>681</v>
      </c>
      <c r="C492" s="452" t="s">
        <v>682</v>
      </c>
      <c r="D492" s="453">
        <f>G492+J492</f>
        <v>9247045</v>
      </c>
      <c r="E492" s="454">
        <f>E493+E501</f>
        <v>9247045</v>
      </c>
      <c r="F492" s="454">
        <f>F493</f>
        <v>0</v>
      </c>
      <c r="G492" s="455">
        <f>F492+E492</f>
        <v>9247045</v>
      </c>
      <c r="H492" s="456"/>
      <c r="I492" s="456"/>
      <c r="J492" s="453"/>
      <c r="K492" s="454"/>
    </row>
    <row r="493" spans="1:11" s="440" customFormat="1" ht="61.5" customHeight="1">
      <c r="A493" s="489"/>
      <c r="B493" s="579" t="s">
        <v>683</v>
      </c>
      <c r="C493" s="491" t="s">
        <v>268</v>
      </c>
      <c r="D493" s="580">
        <f aca="true" t="shared" si="61" ref="D493:D512">G493+J493</f>
        <v>7047045</v>
      </c>
      <c r="E493" s="581">
        <f>E494</f>
        <v>7047045</v>
      </c>
      <c r="F493" s="581">
        <f>F494</f>
        <v>0</v>
      </c>
      <c r="G493" s="582">
        <f aca="true" t="shared" si="62" ref="G493:G512">E493+F493</f>
        <v>7047045</v>
      </c>
      <c r="H493" s="495"/>
      <c r="I493" s="583"/>
      <c r="J493" s="580"/>
      <c r="K493" s="493"/>
    </row>
    <row r="494" spans="1:11" s="479" customFormat="1" ht="24">
      <c r="A494" s="489"/>
      <c r="B494" s="490" t="s">
        <v>684</v>
      </c>
      <c r="C494" s="491"/>
      <c r="D494" s="492">
        <f t="shared" si="61"/>
        <v>7047045</v>
      </c>
      <c r="E494" s="493">
        <f>SUM(E495:E500)</f>
        <v>7047045</v>
      </c>
      <c r="F494" s="493">
        <f>SUM(F495:F500)</f>
        <v>0</v>
      </c>
      <c r="G494" s="494">
        <f t="shared" si="62"/>
        <v>7047045</v>
      </c>
      <c r="H494" s="495"/>
      <c r="I494" s="583"/>
      <c r="J494" s="580"/>
      <c r="K494" s="493"/>
    </row>
    <row r="495" spans="1:11" s="496" customFormat="1" ht="48">
      <c r="A495" s="489"/>
      <c r="B495" s="490" t="s">
        <v>685</v>
      </c>
      <c r="C495" s="491"/>
      <c r="D495" s="492">
        <f t="shared" si="61"/>
        <v>2861135</v>
      </c>
      <c r="E495" s="493">
        <v>2861135</v>
      </c>
      <c r="F495" s="493"/>
      <c r="G495" s="494">
        <f t="shared" si="62"/>
        <v>2861135</v>
      </c>
      <c r="H495" s="495"/>
      <c r="I495" s="583"/>
      <c r="J495" s="580"/>
      <c r="K495" s="493"/>
    </row>
    <row r="496" spans="1:11" s="496" customFormat="1" ht="48">
      <c r="A496" s="489"/>
      <c r="B496" s="490" t="s">
        <v>686</v>
      </c>
      <c r="C496" s="491"/>
      <c r="D496" s="492">
        <f t="shared" si="61"/>
        <v>2440000</v>
      </c>
      <c r="E496" s="493">
        <v>2440000</v>
      </c>
      <c r="F496" s="493"/>
      <c r="G496" s="494">
        <f t="shared" si="62"/>
        <v>2440000</v>
      </c>
      <c r="H496" s="495"/>
      <c r="I496" s="583"/>
      <c r="J496" s="580"/>
      <c r="K496" s="493"/>
    </row>
    <row r="497" spans="1:11" s="479" customFormat="1" ht="24">
      <c r="A497" s="489"/>
      <c r="B497" s="490" t="s">
        <v>687</v>
      </c>
      <c r="C497" s="491"/>
      <c r="D497" s="492">
        <f t="shared" si="61"/>
        <v>0</v>
      </c>
      <c r="E497" s="493">
        <v>0</v>
      </c>
      <c r="F497" s="493"/>
      <c r="G497" s="494">
        <f t="shared" si="62"/>
        <v>0</v>
      </c>
      <c r="H497" s="495"/>
      <c r="I497" s="583"/>
      <c r="J497" s="580"/>
      <c r="K497" s="493"/>
    </row>
    <row r="498" spans="1:11" s="479" customFormat="1" ht="14.25" customHeight="1">
      <c r="A498" s="489"/>
      <c r="B498" s="490" t="s">
        <v>688</v>
      </c>
      <c r="C498" s="491"/>
      <c r="D498" s="492">
        <f t="shared" si="61"/>
        <v>0</v>
      </c>
      <c r="E498" s="493">
        <v>0</v>
      </c>
      <c r="F498" s="493"/>
      <c r="G498" s="494">
        <f t="shared" si="62"/>
        <v>0</v>
      </c>
      <c r="H498" s="495"/>
      <c r="I498" s="583"/>
      <c r="J498" s="580"/>
      <c r="K498" s="493"/>
    </row>
    <row r="499" spans="1:11" s="479" customFormat="1" ht="25.5" customHeight="1">
      <c r="A499" s="489"/>
      <c r="B499" s="490" t="s">
        <v>691</v>
      </c>
      <c r="C499" s="491"/>
      <c r="D499" s="492">
        <f t="shared" si="61"/>
        <v>1609110</v>
      </c>
      <c r="E499" s="493">
        <v>1609110</v>
      </c>
      <c r="F499" s="493"/>
      <c r="G499" s="494">
        <f t="shared" si="62"/>
        <v>1609110</v>
      </c>
      <c r="H499" s="495"/>
      <c r="I499" s="583"/>
      <c r="J499" s="580"/>
      <c r="K499" s="493"/>
    </row>
    <row r="500" spans="1:11" s="479" customFormat="1" ht="12">
      <c r="A500" s="489"/>
      <c r="B500" s="490" t="s">
        <v>692</v>
      </c>
      <c r="C500" s="491"/>
      <c r="D500" s="492">
        <f t="shared" si="61"/>
        <v>136800</v>
      </c>
      <c r="E500" s="493">
        <v>136800</v>
      </c>
      <c r="F500" s="493"/>
      <c r="G500" s="494">
        <f t="shared" si="62"/>
        <v>136800</v>
      </c>
      <c r="H500" s="495"/>
      <c r="I500" s="583"/>
      <c r="J500" s="580"/>
      <c r="K500" s="493"/>
    </row>
    <row r="501" spans="1:11" s="479" customFormat="1" ht="48">
      <c r="A501" s="520"/>
      <c r="B501" s="584" t="s">
        <v>693</v>
      </c>
      <c r="C501" s="585" t="s">
        <v>268</v>
      </c>
      <c r="D501" s="509">
        <f t="shared" si="61"/>
        <v>2200000</v>
      </c>
      <c r="E501" s="477">
        <v>2200000</v>
      </c>
      <c r="F501" s="477"/>
      <c r="G501" s="478">
        <f t="shared" si="62"/>
        <v>2200000</v>
      </c>
      <c r="H501" s="486"/>
      <c r="I501" s="531"/>
      <c r="J501" s="509"/>
      <c r="K501" s="481"/>
    </row>
    <row r="502" spans="1:11" s="479" customFormat="1" ht="48.75" customHeight="1">
      <c r="A502" s="443"/>
      <c r="B502" s="475" t="s">
        <v>694</v>
      </c>
      <c r="C502" s="586" t="s">
        <v>695</v>
      </c>
      <c r="D502" s="449">
        <f t="shared" si="61"/>
        <v>8040000</v>
      </c>
      <c r="E502" s="446">
        <f>SUM(E503:E512)</f>
        <v>8040000</v>
      </c>
      <c r="F502" s="446">
        <f>SUM(F503:F512)</f>
        <v>0</v>
      </c>
      <c r="G502" s="447">
        <f>F502+E502</f>
        <v>8040000</v>
      </c>
      <c r="H502" s="448"/>
      <c r="I502" s="448"/>
      <c r="J502" s="449"/>
      <c r="K502" s="446"/>
    </row>
    <row r="503" spans="1:11" s="440" customFormat="1" ht="48">
      <c r="A503" s="450">
        <v>6057</v>
      </c>
      <c r="B503" s="462" t="s">
        <v>696</v>
      </c>
      <c r="C503" s="452"/>
      <c r="D503" s="453">
        <f t="shared" si="61"/>
        <v>2830000</v>
      </c>
      <c r="E503" s="454">
        <v>2830000</v>
      </c>
      <c r="F503" s="454"/>
      <c r="G503" s="455">
        <f t="shared" si="62"/>
        <v>2830000</v>
      </c>
      <c r="H503" s="456"/>
      <c r="I503" s="457"/>
      <c r="J503" s="458"/>
      <c r="K503" s="454"/>
    </row>
    <row r="504" spans="1:11" s="440" customFormat="1" ht="48">
      <c r="A504" s="450">
        <v>6059</v>
      </c>
      <c r="B504" s="462" t="s">
        <v>696</v>
      </c>
      <c r="C504" s="452"/>
      <c r="D504" s="453">
        <f t="shared" si="61"/>
        <v>2170000</v>
      </c>
      <c r="E504" s="454">
        <v>2170000</v>
      </c>
      <c r="F504" s="454"/>
      <c r="G504" s="455">
        <f t="shared" si="62"/>
        <v>2170000</v>
      </c>
      <c r="H504" s="456"/>
      <c r="I504" s="457"/>
      <c r="J504" s="458"/>
      <c r="K504" s="454"/>
    </row>
    <row r="505" spans="1:11" s="440" customFormat="1" ht="36">
      <c r="A505" s="450">
        <v>6057</v>
      </c>
      <c r="B505" s="462" t="s">
        <v>697</v>
      </c>
      <c r="C505" s="452"/>
      <c r="D505" s="453">
        <f t="shared" si="61"/>
        <v>362000</v>
      </c>
      <c r="E505" s="454">
        <v>362000</v>
      </c>
      <c r="F505" s="454"/>
      <c r="G505" s="455">
        <f t="shared" si="62"/>
        <v>362000</v>
      </c>
      <c r="H505" s="456"/>
      <c r="I505" s="457"/>
      <c r="J505" s="458"/>
      <c r="K505" s="454"/>
    </row>
    <row r="506" spans="1:11" s="440" customFormat="1" ht="36">
      <c r="A506" s="450">
        <v>6059</v>
      </c>
      <c r="B506" s="462" t="s">
        <v>697</v>
      </c>
      <c r="C506" s="452"/>
      <c r="D506" s="453">
        <f t="shared" si="61"/>
        <v>278000</v>
      </c>
      <c r="E506" s="454">
        <v>278000</v>
      </c>
      <c r="F506" s="454"/>
      <c r="G506" s="455">
        <f t="shared" si="62"/>
        <v>278000</v>
      </c>
      <c r="H506" s="456"/>
      <c r="I506" s="457"/>
      <c r="J506" s="458"/>
      <c r="K506" s="454"/>
    </row>
    <row r="507" spans="1:11" s="440" customFormat="1" ht="48">
      <c r="A507" s="450">
        <v>6057</v>
      </c>
      <c r="B507" s="462" t="s">
        <v>698</v>
      </c>
      <c r="C507" s="452"/>
      <c r="D507" s="453">
        <f t="shared" si="61"/>
        <v>340000</v>
      </c>
      <c r="E507" s="454">
        <v>340000</v>
      </c>
      <c r="F507" s="454"/>
      <c r="G507" s="455">
        <f t="shared" si="62"/>
        <v>340000</v>
      </c>
      <c r="H507" s="456"/>
      <c r="I507" s="457"/>
      <c r="J507" s="458"/>
      <c r="K507" s="454"/>
    </row>
    <row r="508" spans="1:11" s="440" customFormat="1" ht="48">
      <c r="A508" s="450">
        <v>6059</v>
      </c>
      <c r="B508" s="462" t="s">
        <v>698</v>
      </c>
      <c r="C508" s="452"/>
      <c r="D508" s="453">
        <f t="shared" si="61"/>
        <v>260000</v>
      </c>
      <c r="E508" s="454">
        <v>260000</v>
      </c>
      <c r="F508" s="454"/>
      <c r="G508" s="455">
        <f t="shared" si="62"/>
        <v>260000</v>
      </c>
      <c r="H508" s="456"/>
      <c r="I508" s="457"/>
      <c r="J508" s="458"/>
      <c r="K508" s="454"/>
    </row>
    <row r="509" spans="1:11" s="440" customFormat="1" ht="60">
      <c r="A509" s="450">
        <v>6057</v>
      </c>
      <c r="B509" s="462" t="s">
        <v>699</v>
      </c>
      <c r="C509" s="452"/>
      <c r="D509" s="453">
        <f t="shared" si="61"/>
        <v>680000</v>
      </c>
      <c r="E509" s="454">
        <v>680000</v>
      </c>
      <c r="F509" s="454"/>
      <c r="G509" s="455">
        <f t="shared" si="62"/>
        <v>680000</v>
      </c>
      <c r="H509" s="456"/>
      <c r="I509" s="457"/>
      <c r="J509" s="458"/>
      <c r="K509" s="454"/>
    </row>
    <row r="510" spans="1:11" s="440" customFormat="1" ht="60">
      <c r="A510" s="450">
        <v>6059</v>
      </c>
      <c r="B510" s="462" t="s">
        <v>699</v>
      </c>
      <c r="C510" s="452"/>
      <c r="D510" s="453">
        <f t="shared" si="61"/>
        <v>520000</v>
      </c>
      <c r="E510" s="454">
        <v>520000</v>
      </c>
      <c r="F510" s="454"/>
      <c r="G510" s="455">
        <f t="shared" si="62"/>
        <v>520000</v>
      </c>
      <c r="H510" s="456"/>
      <c r="I510" s="456"/>
      <c r="J510" s="453"/>
      <c r="K510" s="454"/>
    </row>
    <row r="511" spans="1:11" s="440" customFormat="1" ht="64.5" customHeight="1">
      <c r="A511" s="450">
        <v>6057</v>
      </c>
      <c r="B511" s="462" t="s">
        <v>700</v>
      </c>
      <c r="C511" s="452"/>
      <c r="D511" s="453">
        <f t="shared" si="61"/>
        <v>340000</v>
      </c>
      <c r="E511" s="454">
        <v>340000</v>
      </c>
      <c r="F511" s="454"/>
      <c r="G511" s="455">
        <f t="shared" si="62"/>
        <v>340000</v>
      </c>
      <c r="H511" s="456"/>
      <c r="I511" s="457"/>
      <c r="J511" s="458"/>
      <c r="K511" s="454"/>
    </row>
    <row r="512" spans="1:11" s="440" customFormat="1" ht="62.25" customHeight="1">
      <c r="A512" s="450">
        <v>6059</v>
      </c>
      <c r="B512" s="462" t="s">
        <v>700</v>
      </c>
      <c r="C512" s="452"/>
      <c r="D512" s="453">
        <f t="shared" si="61"/>
        <v>260000</v>
      </c>
      <c r="E512" s="454">
        <v>260000</v>
      </c>
      <c r="F512" s="454"/>
      <c r="G512" s="455">
        <f t="shared" si="62"/>
        <v>260000</v>
      </c>
      <c r="H512" s="456"/>
      <c r="I512" s="457"/>
      <c r="J512" s="458"/>
      <c r="K512" s="454"/>
    </row>
    <row r="513" spans="1:11" s="440" customFormat="1" ht="24">
      <c r="A513" s="425">
        <v>90002</v>
      </c>
      <c r="B513" s="476" t="s">
        <v>701</v>
      </c>
      <c r="C513" s="452"/>
      <c r="D513" s="428">
        <f>G513+J513</f>
        <v>1184000</v>
      </c>
      <c r="E513" s="429">
        <f>E514+E516</f>
        <v>1184000</v>
      </c>
      <c r="F513" s="429">
        <f>F514+F516</f>
        <v>0</v>
      </c>
      <c r="G513" s="430">
        <f>F513+E513</f>
        <v>1184000</v>
      </c>
      <c r="H513" s="431"/>
      <c r="I513" s="448"/>
      <c r="J513" s="449"/>
      <c r="K513" s="429"/>
    </row>
    <row r="514" spans="1:11" s="440" customFormat="1" ht="24">
      <c r="A514" s="450">
        <v>6050</v>
      </c>
      <c r="B514" s="462" t="s">
        <v>681</v>
      </c>
      <c r="C514" s="452" t="s">
        <v>268</v>
      </c>
      <c r="D514" s="453">
        <f>G514+J514</f>
        <v>1000000</v>
      </c>
      <c r="E514" s="454">
        <f>SUM(E515)</f>
        <v>1000000</v>
      </c>
      <c r="F514" s="454">
        <f>F515</f>
        <v>0</v>
      </c>
      <c r="G514" s="455">
        <f>E514+F514</f>
        <v>1000000</v>
      </c>
      <c r="H514" s="456"/>
      <c r="I514" s="456"/>
      <c r="J514" s="453"/>
      <c r="K514" s="454"/>
    </row>
    <row r="515" spans="1:11" s="432" customFormat="1" ht="63" customHeight="1">
      <c r="A515" s="483"/>
      <c r="B515" s="484" t="s">
        <v>702</v>
      </c>
      <c r="C515" s="587"/>
      <c r="D515" s="485">
        <f>J515+G515</f>
        <v>1000000</v>
      </c>
      <c r="E515" s="588">
        <v>1000000</v>
      </c>
      <c r="F515" s="588"/>
      <c r="G515" s="589">
        <f>SUM(E515:F515)</f>
        <v>1000000</v>
      </c>
      <c r="H515" s="590"/>
      <c r="I515" s="486"/>
      <c r="J515" s="487"/>
      <c r="K515" s="588"/>
    </row>
    <row r="516" spans="1:11" s="440" customFormat="1" ht="27.75" customHeight="1">
      <c r="A516" s="483"/>
      <c r="B516" s="526" t="s">
        <v>703</v>
      </c>
      <c r="C516" s="547" t="s">
        <v>384</v>
      </c>
      <c r="D516" s="527">
        <f aca="true" t="shared" si="63" ref="D516:D530">J516+G516</f>
        <v>184000</v>
      </c>
      <c r="E516" s="528">
        <f>SUM(E517:E532)</f>
        <v>184000</v>
      </c>
      <c r="F516" s="528">
        <f>SUM(F517:F532)</f>
        <v>0</v>
      </c>
      <c r="G516" s="529">
        <f aca="true" t="shared" si="64" ref="G516:G530">SUM(E516:F516)</f>
        <v>184000</v>
      </c>
      <c r="H516" s="530"/>
      <c r="I516" s="531"/>
      <c r="J516" s="509"/>
      <c r="K516" s="528"/>
    </row>
    <row r="517" spans="1:11" s="479" customFormat="1" ht="24">
      <c r="A517" s="450">
        <v>4017</v>
      </c>
      <c r="B517" s="462" t="s">
        <v>456</v>
      </c>
      <c r="C517" s="452"/>
      <c r="D517" s="453">
        <f t="shared" si="63"/>
        <v>25500</v>
      </c>
      <c r="E517" s="454">
        <v>25500</v>
      </c>
      <c r="F517" s="454"/>
      <c r="G517" s="455">
        <f t="shared" si="64"/>
        <v>25500</v>
      </c>
      <c r="H517" s="456"/>
      <c r="I517" s="457"/>
      <c r="J517" s="458"/>
      <c r="K517" s="454"/>
    </row>
    <row r="518" spans="1:11" s="479" customFormat="1" ht="24">
      <c r="A518" s="450">
        <v>4019</v>
      </c>
      <c r="B518" s="462" t="s">
        <v>456</v>
      </c>
      <c r="C518" s="452"/>
      <c r="D518" s="453">
        <f t="shared" si="63"/>
        <v>4500</v>
      </c>
      <c r="E518" s="454">
        <v>4500</v>
      </c>
      <c r="F518" s="454"/>
      <c r="G518" s="455">
        <f t="shared" si="64"/>
        <v>4500</v>
      </c>
      <c r="H518" s="456"/>
      <c r="I518" s="457"/>
      <c r="J518" s="458"/>
      <c r="K518" s="454"/>
    </row>
    <row r="519" spans="1:11" s="479" customFormat="1" ht="36">
      <c r="A519" s="450">
        <v>4117</v>
      </c>
      <c r="B519" s="462" t="s">
        <v>458</v>
      </c>
      <c r="C519" s="452"/>
      <c r="D519" s="453">
        <f t="shared" si="63"/>
        <v>3910</v>
      </c>
      <c r="E519" s="454">
        <v>3910</v>
      </c>
      <c r="F519" s="454"/>
      <c r="G519" s="455">
        <f t="shared" si="64"/>
        <v>3910</v>
      </c>
      <c r="H519" s="456"/>
      <c r="I519" s="457"/>
      <c r="J519" s="458"/>
      <c r="K519" s="454"/>
    </row>
    <row r="520" spans="1:11" s="479" customFormat="1" ht="36">
      <c r="A520" s="450">
        <v>4119</v>
      </c>
      <c r="B520" s="462" t="s">
        <v>458</v>
      </c>
      <c r="C520" s="452"/>
      <c r="D520" s="453">
        <f t="shared" si="63"/>
        <v>690</v>
      </c>
      <c r="E520" s="454">
        <v>690</v>
      </c>
      <c r="F520" s="454"/>
      <c r="G520" s="455">
        <f t="shared" si="64"/>
        <v>690</v>
      </c>
      <c r="H520" s="456"/>
      <c r="I520" s="457"/>
      <c r="J520" s="458"/>
      <c r="K520" s="454"/>
    </row>
    <row r="521" spans="1:11" s="479" customFormat="1" ht="12">
      <c r="A521" s="450">
        <v>4127</v>
      </c>
      <c r="B521" s="462" t="s">
        <v>428</v>
      </c>
      <c r="C521" s="452"/>
      <c r="D521" s="453">
        <f t="shared" si="63"/>
        <v>765</v>
      </c>
      <c r="E521" s="454">
        <v>765</v>
      </c>
      <c r="F521" s="454"/>
      <c r="G521" s="455">
        <f t="shared" si="64"/>
        <v>765</v>
      </c>
      <c r="H521" s="456"/>
      <c r="I521" s="457"/>
      <c r="J521" s="458"/>
      <c r="K521" s="454"/>
    </row>
    <row r="522" spans="1:11" s="479" customFormat="1" ht="12">
      <c r="A522" s="450">
        <v>4129</v>
      </c>
      <c r="B522" s="462" t="s">
        <v>428</v>
      </c>
      <c r="C522" s="452"/>
      <c r="D522" s="453">
        <f t="shared" si="63"/>
        <v>135</v>
      </c>
      <c r="E522" s="454">
        <v>135</v>
      </c>
      <c r="F522" s="454"/>
      <c r="G522" s="455">
        <f t="shared" si="64"/>
        <v>135</v>
      </c>
      <c r="H522" s="456"/>
      <c r="I522" s="457"/>
      <c r="J522" s="458"/>
      <c r="K522" s="454"/>
    </row>
    <row r="523" spans="1:11" s="479" customFormat="1" ht="17.25" customHeight="1">
      <c r="A523" s="450">
        <v>4217</v>
      </c>
      <c r="B523" s="462" t="s">
        <v>111</v>
      </c>
      <c r="C523" s="452"/>
      <c r="D523" s="453">
        <f t="shared" si="63"/>
        <v>0</v>
      </c>
      <c r="E523" s="454"/>
      <c r="F523" s="454"/>
      <c r="G523" s="455">
        <f t="shared" si="64"/>
        <v>0</v>
      </c>
      <c r="H523" s="456"/>
      <c r="I523" s="457"/>
      <c r="J523" s="458"/>
      <c r="K523" s="454"/>
    </row>
    <row r="524" spans="1:11" s="479" customFormat="1" ht="17.25" customHeight="1">
      <c r="A524" s="450">
        <v>4219</v>
      </c>
      <c r="B524" s="462" t="s">
        <v>111</v>
      </c>
      <c r="C524" s="452"/>
      <c r="D524" s="453">
        <f t="shared" si="63"/>
        <v>0</v>
      </c>
      <c r="E524" s="454"/>
      <c r="F524" s="454"/>
      <c r="G524" s="455">
        <f t="shared" si="64"/>
        <v>0</v>
      </c>
      <c r="H524" s="456"/>
      <c r="I524" s="457"/>
      <c r="J524" s="458"/>
      <c r="K524" s="454"/>
    </row>
    <row r="525" spans="1:11" s="479" customFormat="1" ht="24">
      <c r="A525" s="450">
        <v>4307</v>
      </c>
      <c r="B525" s="462" t="s">
        <v>113</v>
      </c>
      <c r="C525" s="452"/>
      <c r="D525" s="453">
        <f t="shared" si="63"/>
        <v>103700</v>
      </c>
      <c r="E525" s="454">
        <v>103700</v>
      </c>
      <c r="F525" s="454"/>
      <c r="G525" s="455">
        <f t="shared" si="64"/>
        <v>103700</v>
      </c>
      <c r="H525" s="456"/>
      <c r="I525" s="457"/>
      <c r="J525" s="458"/>
      <c r="K525" s="454"/>
    </row>
    <row r="526" spans="1:11" s="479" customFormat="1" ht="24">
      <c r="A526" s="450">
        <v>4309</v>
      </c>
      <c r="B526" s="462" t="s">
        <v>113</v>
      </c>
      <c r="C526" s="452"/>
      <c r="D526" s="453">
        <f t="shared" si="63"/>
        <v>18300</v>
      </c>
      <c r="E526" s="454">
        <v>18300</v>
      </c>
      <c r="F526" s="454"/>
      <c r="G526" s="455">
        <f t="shared" si="64"/>
        <v>18300</v>
      </c>
      <c r="H526" s="456"/>
      <c r="I526" s="457"/>
      <c r="J526" s="458"/>
      <c r="K526" s="454"/>
    </row>
    <row r="527" spans="1:11" s="479" customFormat="1" ht="24">
      <c r="A527" s="450">
        <v>4387</v>
      </c>
      <c r="B527" s="462" t="s">
        <v>530</v>
      </c>
      <c r="C527" s="452"/>
      <c r="D527" s="453">
        <f t="shared" si="63"/>
        <v>5100</v>
      </c>
      <c r="E527" s="454">
        <v>5100</v>
      </c>
      <c r="F527" s="454"/>
      <c r="G527" s="455">
        <f t="shared" si="64"/>
        <v>5100</v>
      </c>
      <c r="H527" s="456"/>
      <c r="I527" s="457"/>
      <c r="J527" s="458"/>
      <c r="K527" s="454"/>
    </row>
    <row r="528" spans="1:11" s="479" customFormat="1" ht="24">
      <c r="A528" s="450">
        <v>4389</v>
      </c>
      <c r="B528" s="462" t="s">
        <v>530</v>
      </c>
      <c r="C528" s="452"/>
      <c r="D528" s="453">
        <f t="shared" si="63"/>
        <v>900</v>
      </c>
      <c r="E528" s="454">
        <v>900</v>
      </c>
      <c r="F528" s="454"/>
      <c r="G528" s="455">
        <f t="shared" si="64"/>
        <v>900</v>
      </c>
      <c r="H528" s="456"/>
      <c r="I528" s="457"/>
      <c r="J528" s="458"/>
      <c r="K528" s="454"/>
    </row>
    <row r="529" spans="1:11" s="479" customFormat="1" ht="15" customHeight="1">
      <c r="A529" s="450">
        <v>4417</v>
      </c>
      <c r="B529" s="462" t="s">
        <v>532</v>
      </c>
      <c r="C529" s="452"/>
      <c r="D529" s="453">
        <f t="shared" si="63"/>
        <v>425</v>
      </c>
      <c r="E529" s="454">
        <v>425</v>
      </c>
      <c r="F529" s="454"/>
      <c r="G529" s="455">
        <f t="shared" si="64"/>
        <v>425</v>
      </c>
      <c r="H529" s="456"/>
      <c r="I529" s="457"/>
      <c r="J529" s="458"/>
      <c r="K529" s="454"/>
    </row>
    <row r="530" spans="1:11" s="479" customFormat="1" ht="15.75" customHeight="1">
      <c r="A530" s="450">
        <v>4419</v>
      </c>
      <c r="B530" s="462" t="s">
        <v>532</v>
      </c>
      <c r="C530" s="452"/>
      <c r="D530" s="453">
        <f t="shared" si="63"/>
        <v>75</v>
      </c>
      <c r="E530" s="454">
        <v>75</v>
      </c>
      <c r="F530" s="454"/>
      <c r="G530" s="455">
        <f t="shared" si="64"/>
        <v>75</v>
      </c>
      <c r="H530" s="456"/>
      <c r="I530" s="457"/>
      <c r="J530" s="458"/>
      <c r="K530" s="454"/>
    </row>
    <row r="531" spans="1:11" s="479" customFormat="1" ht="16.5" customHeight="1">
      <c r="A531" s="450">
        <v>4427</v>
      </c>
      <c r="B531" s="462" t="s">
        <v>704</v>
      </c>
      <c r="C531" s="452"/>
      <c r="D531" s="453">
        <f aca="true" t="shared" si="65" ref="D531:D537">G531+J531</f>
        <v>17000</v>
      </c>
      <c r="E531" s="454">
        <v>17000</v>
      </c>
      <c r="F531" s="454"/>
      <c r="G531" s="455">
        <f aca="true" t="shared" si="66" ref="G531:G537">F531+E531</f>
        <v>17000</v>
      </c>
      <c r="H531" s="456"/>
      <c r="I531" s="456"/>
      <c r="J531" s="453"/>
      <c r="K531" s="454"/>
    </row>
    <row r="532" spans="1:11" s="479" customFormat="1" ht="18" customHeight="1">
      <c r="A532" s="450">
        <v>4429</v>
      </c>
      <c r="B532" s="462" t="s">
        <v>704</v>
      </c>
      <c r="C532" s="452"/>
      <c r="D532" s="453">
        <f t="shared" si="65"/>
        <v>3000</v>
      </c>
      <c r="E532" s="454">
        <v>3000</v>
      </c>
      <c r="F532" s="454"/>
      <c r="G532" s="455">
        <f t="shared" si="66"/>
        <v>3000</v>
      </c>
      <c r="H532" s="456"/>
      <c r="I532" s="457"/>
      <c r="J532" s="458"/>
      <c r="K532" s="454"/>
    </row>
    <row r="533" spans="1:11" s="479" customFormat="1" ht="27.75" customHeight="1">
      <c r="A533" s="425">
        <v>90011</v>
      </c>
      <c r="B533" s="475" t="s">
        <v>270</v>
      </c>
      <c r="C533" s="452" t="s">
        <v>268</v>
      </c>
      <c r="D533" s="428">
        <f t="shared" si="65"/>
        <v>13670500</v>
      </c>
      <c r="E533" s="429">
        <f>SUM(E535:E537)</f>
        <v>13670500</v>
      </c>
      <c r="F533" s="429">
        <f>F534</f>
        <v>0</v>
      </c>
      <c r="G533" s="430">
        <f t="shared" si="66"/>
        <v>13670500</v>
      </c>
      <c r="H533" s="431"/>
      <c r="I533" s="448"/>
      <c r="J533" s="449"/>
      <c r="K533" s="429"/>
    </row>
    <row r="534" spans="1:11" s="479" customFormat="1" ht="43.5" customHeight="1">
      <c r="A534" s="425"/>
      <c r="B534" s="526" t="s">
        <v>705</v>
      </c>
      <c r="C534" s="547"/>
      <c r="D534" s="527">
        <f t="shared" si="65"/>
        <v>13670500</v>
      </c>
      <c r="E534" s="528">
        <f>SUM(E535:E537)</f>
        <v>13670500</v>
      </c>
      <c r="F534" s="528">
        <f>F535+F536+F537</f>
        <v>0</v>
      </c>
      <c r="G534" s="529">
        <f t="shared" si="66"/>
        <v>13670500</v>
      </c>
      <c r="H534" s="530"/>
      <c r="I534" s="531"/>
      <c r="J534" s="509"/>
      <c r="K534" s="528"/>
    </row>
    <row r="535" spans="1:11" s="479" customFormat="1" ht="24">
      <c r="A535" s="450">
        <v>6050</v>
      </c>
      <c r="B535" s="462" t="s">
        <v>160</v>
      </c>
      <c r="C535" s="546"/>
      <c r="D535" s="453">
        <f t="shared" si="65"/>
        <v>3605317</v>
      </c>
      <c r="E535" s="454">
        <v>3605317</v>
      </c>
      <c r="F535" s="454"/>
      <c r="G535" s="455">
        <f t="shared" si="66"/>
        <v>3605317</v>
      </c>
      <c r="H535" s="456"/>
      <c r="I535" s="456"/>
      <c r="J535" s="453"/>
      <c r="K535" s="454"/>
    </row>
    <row r="536" spans="1:11" s="479" customFormat="1" ht="24">
      <c r="A536" s="450">
        <v>6057</v>
      </c>
      <c r="B536" s="462" t="s">
        <v>160</v>
      </c>
      <c r="C536" s="546"/>
      <c r="D536" s="453">
        <f t="shared" si="65"/>
        <v>5113275</v>
      </c>
      <c r="E536" s="454">
        <v>5113275</v>
      </c>
      <c r="F536" s="454"/>
      <c r="G536" s="455">
        <f t="shared" si="66"/>
        <v>5113275</v>
      </c>
      <c r="H536" s="456"/>
      <c r="I536" s="457"/>
      <c r="J536" s="458"/>
      <c r="K536" s="454"/>
    </row>
    <row r="537" spans="1:11" s="479" customFormat="1" ht="24">
      <c r="A537" s="450">
        <v>6059</v>
      </c>
      <c r="B537" s="462" t="s">
        <v>160</v>
      </c>
      <c r="C537" s="546"/>
      <c r="D537" s="453">
        <f t="shared" si="65"/>
        <v>4951908</v>
      </c>
      <c r="E537" s="454">
        <v>4951908</v>
      </c>
      <c r="F537" s="454"/>
      <c r="G537" s="455">
        <f t="shared" si="66"/>
        <v>4951908</v>
      </c>
      <c r="H537" s="456"/>
      <c r="I537" s="457"/>
      <c r="J537" s="458"/>
      <c r="K537" s="454"/>
    </row>
    <row r="538" spans="1:11" s="479" customFormat="1" ht="24">
      <c r="A538" s="425">
        <v>90013</v>
      </c>
      <c r="B538" s="476" t="s">
        <v>706</v>
      </c>
      <c r="C538" s="452"/>
      <c r="D538" s="428">
        <f>SUM(D539:D540)</f>
        <v>3070000</v>
      </c>
      <c r="E538" s="429">
        <f>SUM(E539:E540)</f>
        <v>3070000</v>
      </c>
      <c r="F538" s="429">
        <f>SUM(F539:F540)</f>
        <v>0</v>
      </c>
      <c r="G538" s="430">
        <f>SUM(G539:G540)</f>
        <v>3070000</v>
      </c>
      <c r="H538" s="431"/>
      <c r="I538" s="431"/>
      <c r="J538" s="428"/>
      <c r="K538" s="429"/>
    </row>
    <row r="539" spans="1:11" s="479" customFormat="1" ht="49.5" customHeight="1">
      <c r="A539" s="450">
        <v>2820</v>
      </c>
      <c r="B539" s="462" t="s">
        <v>707</v>
      </c>
      <c r="C539" s="452" t="s">
        <v>403</v>
      </c>
      <c r="D539" s="453">
        <f aca="true" t="shared" si="67" ref="D539:D545">G539+J539</f>
        <v>570000</v>
      </c>
      <c r="E539" s="454">
        <v>570000</v>
      </c>
      <c r="F539" s="454"/>
      <c r="G539" s="455">
        <f>E539+F539</f>
        <v>570000</v>
      </c>
      <c r="H539" s="456"/>
      <c r="I539" s="456"/>
      <c r="J539" s="453"/>
      <c r="K539" s="454"/>
    </row>
    <row r="540" spans="1:11" s="432" customFormat="1" ht="36">
      <c r="A540" s="450">
        <v>6050</v>
      </c>
      <c r="B540" s="462" t="s">
        <v>708</v>
      </c>
      <c r="C540" s="452" t="s">
        <v>268</v>
      </c>
      <c r="D540" s="453">
        <f t="shared" si="67"/>
        <v>2500000</v>
      </c>
      <c r="E540" s="454">
        <v>2500000</v>
      </c>
      <c r="F540" s="454"/>
      <c r="G540" s="455">
        <f>E540+F540</f>
        <v>2500000</v>
      </c>
      <c r="H540" s="456"/>
      <c r="I540" s="448"/>
      <c r="J540" s="449"/>
      <c r="K540" s="454"/>
    </row>
    <row r="541" spans="1:11" s="440" customFormat="1" ht="84">
      <c r="A541" s="425">
        <v>90019</v>
      </c>
      <c r="B541" s="476" t="s">
        <v>709</v>
      </c>
      <c r="C541" s="452" t="s">
        <v>380</v>
      </c>
      <c r="D541" s="428">
        <f t="shared" si="67"/>
        <v>900000</v>
      </c>
      <c r="E541" s="429">
        <f>SUM(E542:E545)</f>
        <v>800000</v>
      </c>
      <c r="F541" s="429">
        <f>SUM(F542:F545)</f>
        <v>0</v>
      </c>
      <c r="G541" s="430">
        <f>SUM(G542:G545)</f>
        <v>800000</v>
      </c>
      <c r="H541" s="431">
        <f>SUM(H542:H545)</f>
        <v>100000</v>
      </c>
      <c r="I541" s="448">
        <f>SUM(I542:I545)</f>
        <v>0</v>
      </c>
      <c r="J541" s="449">
        <f>SUM(H541:I541)</f>
        <v>100000</v>
      </c>
      <c r="K541" s="429"/>
    </row>
    <row r="542" spans="1:11" s="440" customFormat="1" ht="15" customHeight="1">
      <c r="A542" s="450">
        <v>4210</v>
      </c>
      <c r="B542" s="462" t="s">
        <v>111</v>
      </c>
      <c r="C542" s="452"/>
      <c r="D542" s="453">
        <f t="shared" si="67"/>
        <v>37000</v>
      </c>
      <c r="E542" s="454">
        <v>37000</v>
      </c>
      <c r="F542" s="454"/>
      <c r="G542" s="455">
        <f aca="true" t="shared" si="68" ref="G542:G547">F542+E542</f>
        <v>37000</v>
      </c>
      <c r="H542" s="456"/>
      <c r="I542" s="448"/>
      <c r="J542" s="449"/>
      <c r="K542" s="454"/>
    </row>
    <row r="543" spans="1:11" s="440" customFormat="1" ht="24">
      <c r="A543" s="450">
        <v>4270</v>
      </c>
      <c r="B543" s="462" t="s">
        <v>112</v>
      </c>
      <c r="C543" s="452"/>
      <c r="D543" s="453">
        <f t="shared" si="67"/>
        <v>0</v>
      </c>
      <c r="E543" s="454"/>
      <c r="F543" s="454"/>
      <c r="G543" s="455">
        <f t="shared" si="68"/>
        <v>0</v>
      </c>
      <c r="H543" s="456"/>
      <c r="I543" s="448"/>
      <c r="J543" s="449"/>
      <c r="K543" s="454"/>
    </row>
    <row r="544" spans="1:11" s="440" customFormat="1" ht="24">
      <c r="A544" s="450">
        <v>4300</v>
      </c>
      <c r="B544" s="462" t="s">
        <v>113</v>
      </c>
      <c r="C544" s="452"/>
      <c r="D544" s="453">
        <f t="shared" si="67"/>
        <v>823000</v>
      </c>
      <c r="E544" s="454">
        <v>723000</v>
      </c>
      <c r="F544" s="454"/>
      <c r="G544" s="455">
        <f t="shared" si="68"/>
        <v>723000</v>
      </c>
      <c r="H544" s="456">
        <v>100000</v>
      </c>
      <c r="I544" s="457"/>
      <c r="J544" s="458">
        <f>I544+H544</f>
        <v>100000</v>
      </c>
      <c r="K544" s="454"/>
    </row>
    <row r="545" spans="1:11" s="440" customFormat="1" ht="24">
      <c r="A545" s="450">
        <v>6050</v>
      </c>
      <c r="B545" s="462" t="s">
        <v>681</v>
      </c>
      <c r="C545" s="452"/>
      <c r="D545" s="453">
        <f t="shared" si="67"/>
        <v>40000</v>
      </c>
      <c r="E545" s="454">
        <v>40000</v>
      </c>
      <c r="F545" s="454"/>
      <c r="G545" s="455">
        <f t="shared" si="68"/>
        <v>40000</v>
      </c>
      <c r="H545" s="456"/>
      <c r="I545" s="431"/>
      <c r="J545" s="428"/>
      <c r="K545" s="454"/>
    </row>
    <row r="546" spans="1:11" s="440" customFormat="1" ht="18" customHeight="1">
      <c r="A546" s="425">
        <v>90095</v>
      </c>
      <c r="B546" s="476" t="s">
        <v>381</v>
      </c>
      <c r="C546" s="452"/>
      <c r="D546" s="428">
        <f>G546+J546</f>
        <v>1778840</v>
      </c>
      <c r="E546" s="429">
        <f>E556+E547+E572</f>
        <v>1778840</v>
      </c>
      <c r="F546" s="429">
        <f>F547+F556+F572</f>
        <v>0</v>
      </c>
      <c r="G546" s="430">
        <f t="shared" si="68"/>
        <v>1778840</v>
      </c>
      <c r="H546" s="431"/>
      <c r="I546" s="431"/>
      <c r="J546" s="428"/>
      <c r="K546" s="429"/>
    </row>
    <row r="547" spans="1:11" s="479" customFormat="1" ht="48">
      <c r="A547" s="450">
        <v>4300</v>
      </c>
      <c r="B547" s="462" t="s">
        <v>113</v>
      </c>
      <c r="C547" s="452" t="s">
        <v>710</v>
      </c>
      <c r="D547" s="453">
        <f>G547+J547</f>
        <v>315000</v>
      </c>
      <c r="E547" s="454">
        <f>SUM(E548:E555)</f>
        <v>315000</v>
      </c>
      <c r="F547" s="454">
        <f>SUM(F548:F555)</f>
        <v>0</v>
      </c>
      <c r="G547" s="455">
        <f t="shared" si="68"/>
        <v>315000</v>
      </c>
      <c r="H547" s="456"/>
      <c r="I547" s="456"/>
      <c r="J547" s="453"/>
      <c r="K547" s="454"/>
    </row>
    <row r="548" spans="1:11" s="479" customFormat="1" ht="27" customHeight="1">
      <c r="A548" s="499"/>
      <c r="B548" s="500" t="s">
        <v>711</v>
      </c>
      <c r="C548" s="560" t="s">
        <v>380</v>
      </c>
      <c r="D548" s="502">
        <f>G548+J548</f>
        <v>100000</v>
      </c>
      <c r="E548" s="503">
        <v>100000</v>
      </c>
      <c r="F548" s="503"/>
      <c r="G548" s="504">
        <f>E548+F548</f>
        <v>100000</v>
      </c>
      <c r="H548" s="505"/>
      <c r="I548" s="495"/>
      <c r="J548" s="492"/>
      <c r="K548" s="503"/>
    </row>
    <row r="549" spans="1:11" s="440" customFormat="1" ht="12">
      <c r="A549" s="591"/>
      <c r="B549" s="521" t="s">
        <v>712</v>
      </c>
      <c r="C549" s="561" t="s">
        <v>380</v>
      </c>
      <c r="D549" s="492">
        <f aca="true" t="shared" si="69" ref="D549:D555">G549+J549</f>
        <v>10000</v>
      </c>
      <c r="E549" s="493">
        <v>10000</v>
      </c>
      <c r="F549" s="493"/>
      <c r="G549" s="494">
        <f aca="true" t="shared" si="70" ref="G549:G555">E549+F549</f>
        <v>10000</v>
      </c>
      <c r="H549" s="495"/>
      <c r="I549" s="495"/>
      <c r="J549" s="492"/>
      <c r="K549" s="493"/>
    </row>
    <row r="550" spans="1:11" s="496" customFormat="1" ht="12">
      <c r="A550" s="591"/>
      <c r="B550" s="521" t="s">
        <v>713</v>
      </c>
      <c r="C550" s="561" t="s">
        <v>380</v>
      </c>
      <c r="D550" s="492">
        <f t="shared" si="69"/>
        <v>40000</v>
      </c>
      <c r="E550" s="493">
        <v>40000</v>
      </c>
      <c r="F550" s="493"/>
      <c r="G550" s="494">
        <f t="shared" si="70"/>
        <v>40000</v>
      </c>
      <c r="H550" s="495"/>
      <c r="I550" s="495"/>
      <c r="J550" s="492"/>
      <c r="K550" s="493"/>
    </row>
    <row r="551" spans="1:11" s="496" customFormat="1" ht="27" customHeight="1">
      <c r="A551" s="489"/>
      <c r="B551" s="521" t="s">
        <v>714</v>
      </c>
      <c r="C551" s="561" t="s">
        <v>380</v>
      </c>
      <c r="D551" s="492">
        <f t="shared" si="69"/>
        <v>20000</v>
      </c>
      <c r="E551" s="493">
        <v>20000</v>
      </c>
      <c r="F551" s="493"/>
      <c r="G551" s="494">
        <f t="shared" si="70"/>
        <v>20000</v>
      </c>
      <c r="H551" s="495"/>
      <c r="I551" s="495"/>
      <c r="J551" s="492"/>
      <c r="K551" s="493"/>
    </row>
    <row r="552" spans="1:11" s="496" customFormat="1" ht="24">
      <c r="A552" s="489"/>
      <c r="B552" s="521" t="s">
        <v>715</v>
      </c>
      <c r="C552" s="561" t="s">
        <v>380</v>
      </c>
      <c r="D552" s="492">
        <f t="shared" si="69"/>
        <v>5000</v>
      </c>
      <c r="E552" s="493">
        <v>5000</v>
      </c>
      <c r="F552" s="493"/>
      <c r="G552" s="494">
        <f t="shared" si="70"/>
        <v>5000</v>
      </c>
      <c r="H552" s="495"/>
      <c r="I552" s="495"/>
      <c r="J552" s="492"/>
      <c r="K552" s="493"/>
    </row>
    <row r="553" spans="1:11" s="496" customFormat="1" ht="23.25" customHeight="1">
      <c r="A553" s="489"/>
      <c r="B553" s="521" t="s">
        <v>716</v>
      </c>
      <c r="C553" s="561" t="s">
        <v>380</v>
      </c>
      <c r="D553" s="492">
        <f t="shared" si="69"/>
        <v>100000</v>
      </c>
      <c r="E553" s="493">
        <v>100000</v>
      </c>
      <c r="F553" s="493"/>
      <c r="G553" s="494">
        <f t="shared" si="70"/>
        <v>100000</v>
      </c>
      <c r="H553" s="495"/>
      <c r="I553" s="495"/>
      <c r="J553" s="492"/>
      <c r="K553" s="493"/>
    </row>
    <row r="554" spans="1:11" s="496" customFormat="1" ht="15.75" customHeight="1">
      <c r="A554" s="489"/>
      <c r="B554" s="521" t="s">
        <v>717</v>
      </c>
      <c r="C554" s="561" t="s">
        <v>380</v>
      </c>
      <c r="D554" s="492">
        <f t="shared" si="69"/>
        <v>0</v>
      </c>
      <c r="E554" s="493"/>
      <c r="F554" s="493"/>
      <c r="G554" s="494">
        <f t="shared" si="70"/>
        <v>0</v>
      </c>
      <c r="H554" s="495"/>
      <c r="I554" s="495"/>
      <c r="J554" s="492"/>
      <c r="K554" s="493"/>
    </row>
    <row r="555" spans="1:11" s="496" customFormat="1" ht="48">
      <c r="A555" s="489"/>
      <c r="B555" s="521" t="s">
        <v>718</v>
      </c>
      <c r="C555" s="561" t="s">
        <v>396</v>
      </c>
      <c r="D555" s="492">
        <f t="shared" si="69"/>
        <v>40000</v>
      </c>
      <c r="E555" s="493">
        <v>40000</v>
      </c>
      <c r="F555" s="493"/>
      <c r="G555" s="494">
        <f t="shared" si="70"/>
        <v>40000</v>
      </c>
      <c r="H555" s="495"/>
      <c r="I555" s="495"/>
      <c r="J555" s="492"/>
      <c r="K555" s="493"/>
    </row>
    <row r="556" spans="1:11" s="496" customFormat="1" ht="28.5" customHeight="1">
      <c r="A556" s="450">
        <v>6050</v>
      </c>
      <c r="B556" s="462" t="s">
        <v>681</v>
      </c>
      <c r="C556" s="452" t="s">
        <v>268</v>
      </c>
      <c r="D556" s="453">
        <f>G556+J556</f>
        <v>1450000</v>
      </c>
      <c r="E556" s="454">
        <f>E557+E568</f>
        <v>1450000</v>
      </c>
      <c r="F556" s="454">
        <f>F557+F568</f>
        <v>0</v>
      </c>
      <c r="G556" s="455">
        <f>F556+E556</f>
        <v>1450000</v>
      </c>
      <c r="H556" s="456"/>
      <c r="I556" s="456"/>
      <c r="J556" s="453"/>
      <c r="K556" s="454"/>
    </row>
    <row r="557" spans="1:11" s="594" customFormat="1" ht="36">
      <c r="A557" s="483"/>
      <c r="B557" s="592" t="s">
        <v>719</v>
      </c>
      <c r="C557" s="593"/>
      <c r="D557" s="485">
        <f aca="true" t="shared" si="71" ref="D557:D588">G557+J557</f>
        <v>250000</v>
      </c>
      <c r="E557" s="588">
        <f>SUM(E558:E567)</f>
        <v>250000</v>
      </c>
      <c r="F557" s="588">
        <f>SUM(F558:F567)</f>
        <v>0</v>
      </c>
      <c r="G557" s="589">
        <f aca="true" t="shared" si="72" ref="G557:G582">E557+F557</f>
        <v>250000</v>
      </c>
      <c r="H557" s="590"/>
      <c r="I557" s="590"/>
      <c r="J557" s="485"/>
      <c r="K557" s="588"/>
    </row>
    <row r="558" spans="1:11" s="440" customFormat="1" ht="12">
      <c r="A558" s="595"/>
      <c r="B558" s="596" t="s">
        <v>720</v>
      </c>
      <c r="C558" s="597"/>
      <c r="D558" s="598">
        <f t="shared" si="71"/>
        <v>5000</v>
      </c>
      <c r="E558" s="599">
        <v>5000</v>
      </c>
      <c r="F558" s="599"/>
      <c r="G558" s="600">
        <f t="shared" si="72"/>
        <v>5000</v>
      </c>
      <c r="H558" s="601"/>
      <c r="I558" s="601"/>
      <c r="J558" s="598"/>
      <c r="K558" s="599"/>
    </row>
    <row r="559" spans="1:11" s="496" customFormat="1" ht="45">
      <c r="A559" s="595"/>
      <c r="B559" s="596" t="s">
        <v>721</v>
      </c>
      <c r="C559" s="597"/>
      <c r="D559" s="598">
        <f t="shared" si="71"/>
        <v>5000</v>
      </c>
      <c r="E559" s="599">
        <v>5000</v>
      </c>
      <c r="F559" s="599"/>
      <c r="G559" s="600">
        <f t="shared" si="72"/>
        <v>5000</v>
      </c>
      <c r="H559" s="601"/>
      <c r="I559" s="601"/>
      <c r="J559" s="598"/>
      <c r="K559" s="599"/>
    </row>
    <row r="560" spans="1:11" s="602" customFormat="1" ht="11.25">
      <c r="A560" s="595"/>
      <c r="B560" s="596" t="s">
        <v>722</v>
      </c>
      <c r="C560" s="597"/>
      <c r="D560" s="598">
        <f t="shared" si="71"/>
        <v>5000</v>
      </c>
      <c r="E560" s="599">
        <v>5000</v>
      </c>
      <c r="F560" s="599"/>
      <c r="G560" s="600">
        <f t="shared" si="72"/>
        <v>5000</v>
      </c>
      <c r="H560" s="601"/>
      <c r="I560" s="601"/>
      <c r="J560" s="598"/>
      <c r="K560" s="599"/>
    </row>
    <row r="561" spans="1:11" s="602" customFormat="1" ht="22.5" customHeight="1">
      <c r="A561" s="595"/>
      <c r="B561" s="596" t="s">
        <v>723</v>
      </c>
      <c r="C561" s="597"/>
      <c r="D561" s="598">
        <f t="shared" si="71"/>
        <v>20000</v>
      </c>
      <c r="E561" s="599">
        <v>20000</v>
      </c>
      <c r="F561" s="599"/>
      <c r="G561" s="600">
        <f t="shared" si="72"/>
        <v>20000</v>
      </c>
      <c r="H561" s="601"/>
      <c r="I561" s="601"/>
      <c r="J561" s="598"/>
      <c r="K561" s="599"/>
    </row>
    <row r="562" spans="1:11" s="602" customFormat="1" ht="13.5" customHeight="1">
      <c r="A562" s="595"/>
      <c r="B562" s="596" t="s">
        <v>724</v>
      </c>
      <c r="C562" s="597"/>
      <c r="D562" s="598">
        <f t="shared" si="71"/>
        <v>10000</v>
      </c>
      <c r="E562" s="599">
        <v>10000</v>
      </c>
      <c r="F562" s="599"/>
      <c r="G562" s="600">
        <f t="shared" si="72"/>
        <v>10000</v>
      </c>
      <c r="H562" s="601"/>
      <c r="I562" s="601"/>
      <c r="J562" s="598"/>
      <c r="K562" s="599"/>
    </row>
    <row r="563" spans="1:11" s="602" customFormat="1" ht="32.25" customHeight="1">
      <c r="A563" s="595"/>
      <c r="B563" s="596" t="s">
        <v>725</v>
      </c>
      <c r="C563" s="597"/>
      <c r="D563" s="598">
        <f t="shared" si="71"/>
        <v>60000</v>
      </c>
      <c r="E563" s="599">
        <v>60000</v>
      </c>
      <c r="F563" s="599"/>
      <c r="G563" s="600">
        <f t="shared" si="72"/>
        <v>60000</v>
      </c>
      <c r="H563" s="601"/>
      <c r="I563" s="601"/>
      <c r="J563" s="598"/>
      <c r="K563" s="599"/>
    </row>
    <row r="564" spans="1:11" s="602" customFormat="1" ht="73.5" customHeight="1">
      <c r="A564" s="595"/>
      <c r="B564" s="596" t="s">
        <v>726</v>
      </c>
      <c r="C564" s="597"/>
      <c r="D564" s="598">
        <f t="shared" si="71"/>
        <v>100000</v>
      </c>
      <c r="E564" s="599">
        <v>100000</v>
      </c>
      <c r="F564" s="599"/>
      <c r="G564" s="600">
        <f t="shared" si="72"/>
        <v>100000</v>
      </c>
      <c r="H564" s="601"/>
      <c r="I564" s="601"/>
      <c r="J564" s="598"/>
      <c r="K564" s="599"/>
    </row>
    <row r="565" spans="1:11" s="602" customFormat="1" ht="9.75" customHeight="1">
      <c r="A565" s="595"/>
      <c r="B565" s="596" t="s">
        <v>727</v>
      </c>
      <c r="C565" s="597"/>
      <c r="D565" s="598">
        <f t="shared" si="71"/>
        <v>20000</v>
      </c>
      <c r="E565" s="599">
        <v>20000</v>
      </c>
      <c r="F565" s="599"/>
      <c r="G565" s="600">
        <f t="shared" si="72"/>
        <v>20000</v>
      </c>
      <c r="H565" s="601"/>
      <c r="I565" s="601"/>
      <c r="J565" s="598"/>
      <c r="K565" s="599"/>
    </row>
    <row r="566" spans="1:11" s="602" customFormat="1" ht="44.25" customHeight="1">
      <c r="A566" s="595"/>
      <c r="B566" s="596" t="s">
        <v>728</v>
      </c>
      <c r="C566" s="597"/>
      <c r="D566" s="598">
        <f t="shared" si="71"/>
        <v>5000</v>
      </c>
      <c r="E566" s="599">
        <v>5000</v>
      </c>
      <c r="F566" s="599"/>
      <c r="G566" s="600">
        <f t="shared" si="72"/>
        <v>5000</v>
      </c>
      <c r="H566" s="601"/>
      <c r="I566" s="601"/>
      <c r="J566" s="598"/>
      <c r="K566" s="599"/>
    </row>
    <row r="567" spans="1:11" s="602" customFormat="1" ht="27.75" customHeight="1">
      <c r="A567" s="595"/>
      <c r="B567" s="596" t="s">
        <v>729</v>
      </c>
      <c r="C567" s="597"/>
      <c r="D567" s="598">
        <f t="shared" si="71"/>
        <v>20000</v>
      </c>
      <c r="E567" s="599">
        <v>20000</v>
      </c>
      <c r="F567" s="599"/>
      <c r="G567" s="600">
        <f t="shared" si="72"/>
        <v>20000</v>
      </c>
      <c r="H567" s="601"/>
      <c r="I567" s="601"/>
      <c r="J567" s="598"/>
      <c r="K567" s="599"/>
    </row>
    <row r="568" spans="1:11" s="496" customFormat="1" ht="24">
      <c r="A568" s="489"/>
      <c r="B568" s="490" t="s">
        <v>730</v>
      </c>
      <c r="C568" s="491"/>
      <c r="D568" s="492">
        <f t="shared" si="71"/>
        <v>1200000</v>
      </c>
      <c r="E568" s="493">
        <f>SUM(E569:E571)</f>
        <v>1200000</v>
      </c>
      <c r="F568" s="493">
        <f>SUM(F569:F571)</f>
        <v>0</v>
      </c>
      <c r="G568" s="494">
        <f t="shared" si="72"/>
        <v>1200000</v>
      </c>
      <c r="H568" s="495"/>
      <c r="I568" s="495"/>
      <c r="J568" s="492"/>
      <c r="K568" s="493"/>
    </row>
    <row r="569" spans="1:11" s="496" customFormat="1" ht="22.5">
      <c r="A569" s="489"/>
      <c r="B569" s="596" t="s">
        <v>731</v>
      </c>
      <c r="C569" s="491"/>
      <c r="D569" s="598">
        <f t="shared" si="71"/>
        <v>30000</v>
      </c>
      <c r="E569" s="599">
        <v>30000</v>
      </c>
      <c r="F569" s="599"/>
      <c r="G569" s="600">
        <f t="shared" si="72"/>
        <v>30000</v>
      </c>
      <c r="H569" s="495"/>
      <c r="I569" s="495"/>
      <c r="J569" s="492"/>
      <c r="K569" s="493"/>
    </row>
    <row r="570" spans="1:11" s="496" customFormat="1" ht="22.5">
      <c r="A570" s="520"/>
      <c r="B570" s="603" t="s">
        <v>732</v>
      </c>
      <c r="C570" s="585"/>
      <c r="D570" s="604">
        <f t="shared" si="71"/>
        <v>680000</v>
      </c>
      <c r="E570" s="605">
        <v>680000</v>
      </c>
      <c r="F570" s="605"/>
      <c r="G570" s="606">
        <f t="shared" si="72"/>
        <v>680000</v>
      </c>
      <c r="H570" s="486"/>
      <c r="I570" s="486"/>
      <c r="J570" s="487"/>
      <c r="K570" s="481"/>
    </row>
    <row r="571" spans="1:11" s="496" customFormat="1" ht="22.5">
      <c r="A571" s="520"/>
      <c r="B571" s="603" t="s">
        <v>733</v>
      </c>
      <c r="C571" s="585"/>
      <c r="D571" s="604">
        <f t="shared" si="71"/>
        <v>490000</v>
      </c>
      <c r="E571" s="605">
        <v>490000</v>
      </c>
      <c r="F571" s="605"/>
      <c r="G571" s="606">
        <f t="shared" si="72"/>
        <v>490000</v>
      </c>
      <c r="H571" s="486"/>
      <c r="I571" s="486"/>
      <c r="J571" s="487"/>
      <c r="K571" s="481"/>
    </row>
    <row r="572" spans="1:11" ht="24">
      <c r="A572" s="425"/>
      <c r="B572" s="476" t="s">
        <v>734</v>
      </c>
      <c r="C572" s="452" t="s">
        <v>384</v>
      </c>
      <c r="D572" s="428">
        <f t="shared" si="71"/>
        <v>13840</v>
      </c>
      <c r="E572" s="429">
        <f>SUM(E573:E582)</f>
        <v>13840</v>
      </c>
      <c r="F572" s="429">
        <f>SUM(F573:F582)</f>
        <v>0</v>
      </c>
      <c r="G572" s="430">
        <f t="shared" si="72"/>
        <v>13840</v>
      </c>
      <c r="H572" s="431"/>
      <c r="I572" s="431"/>
      <c r="J572" s="428"/>
      <c r="K572" s="429"/>
    </row>
    <row r="573" spans="1:11" ht="24">
      <c r="A573" s="489">
        <v>4177</v>
      </c>
      <c r="B573" s="521" t="s">
        <v>429</v>
      </c>
      <c r="C573" s="516"/>
      <c r="D573" s="436">
        <f t="shared" si="71"/>
        <v>2000</v>
      </c>
      <c r="E573" s="437">
        <v>2000</v>
      </c>
      <c r="F573" s="437"/>
      <c r="G573" s="438">
        <f t="shared" si="72"/>
        <v>2000</v>
      </c>
      <c r="H573" s="607"/>
      <c r="I573" s="608"/>
      <c r="J573" s="609"/>
      <c r="K573" s="610"/>
    </row>
    <row r="574" spans="1:11" s="432" customFormat="1" ht="24">
      <c r="A574" s="489">
        <v>4178</v>
      </c>
      <c r="B574" s="521" t="s">
        <v>429</v>
      </c>
      <c r="C574" s="522"/>
      <c r="D574" s="492">
        <f t="shared" si="71"/>
        <v>0</v>
      </c>
      <c r="E574" s="493">
        <v>0</v>
      </c>
      <c r="F574" s="493"/>
      <c r="G574" s="494">
        <f t="shared" si="72"/>
        <v>0</v>
      </c>
      <c r="H574" s="495"/>
      <c r="I574" s="495"/>
      <c r="J574" s="492"/>
      <c r="K574" s="493"/>
    </row>
    <row r="575" spans="1:11" s="432" customFormat="1" ht="14.25" customHeight="1">
      <c r="A575" s="489">
        <v>4210</v>
      </c>
      <c r="B575" s="521" t="s">
        <v>111</v>
      </c>
      <c r="C575" s="522"/>
      <c r="D575" s="492">
        <f t="shared" si="71"/>
        <v>200</v>
      </c>
      <c r="E575" s="493">
        <v>200</v>
      </c>
      <c r="F575" s="493"/>
      <c r="G575" s="494">
        <f t="shared" si="72"/>
        <v>200</v>
      </c>
      <c r="H575" s="495"/>
      <c r="I575" s="495"/>
      <c r="J575" s="492"/>
      <c r="K575" s="493"/>
    </row>
    <row r="576" spans="1:11" s="479" customFormat="1" ht="14.25" customHeight="1">
      <c r="A576" s="489">
        <v>4217</v>
      </c>
      <c r="B576" s="521" t="s">
        <v>111</v>
      </c>
      <c r="C576" s="522"/>
      <c r="D576" s="492">
        <f t="shared" si="71"/>
        <v>1000</v>
      </c>
      <c r="E576" s="493">
        <v>1000</v>
      </c>
      <c r="F576" s="493"/>
      <c r="G576" s="494">
        <f t="shared" si="72"/>
        <v>1000</v>
      </c>
      <c r="H576" s="495"/>
      <c r="I576" s="495"/>
      <c r="J576" s="492"/>
      <c r="K576" s="493"/>
    </row>
    <row r="577" spans="1:11" s="479" customFormat="1" ht="13.5" customHeight="1">
      <c r="A577" s="489">
        <v>4219</v>
      </c>
      <c r="B577" s="521" t="s">
        <v>111</v>
      </c>
      <c r="C577" s="522"/>
      <c r="D577" s="492">
        <f t="shared" si="71"/>
        <v>220</v>
      </c>
      <c r="E577" s="493">
        <v>220</v>
      </c>
      <c r="F577" s="493"/>
      <c r="G577" s="494">
        <f t="shared" si="72"/>
        <v>220</v>
      </c>
      <c r="H577" s="495"/>
      <c r="I577" s="495"/>
      <c r="J577" s="492"/>
      <c r="K577" s="493"/>
    </row>
    <row r="578" spans="1:11" s="479" customFormat="1" ht="24">
      <c r="A578" s="489">
        <v>4307</v>
      </c>
      <c r="B578" s="521" t="s">
        <v>113</v>
      </c>
      <c r="C578" s="522"/>
      <c r="D578" s="492">
        <f t="shared" si="71"/>
        <v>1000</v>
      </c>
      <c r="E578" s="493">
        <v>1000</v>
      </c>
      <c r="F578" s="493"/>
      <c r="G578" s="494">
        <f t="shared" si="72"/>
        <v>1000</v>
      </c>
      <c r="H578" s="495"/>
      <c r="I578" s="495"/>
      <c r="J578" s="492"/>
      <c r="K578" s="493"/>
    </row>
    <row r="579" spans="1:11" s="479" customFormat="1" ht="24">
      <c r="A579" s="489">
        <v>4309</v>
      </c>
      <c r="B579" s="521" t="s">
        <v>113</v>
      </c>
      <c r="C579" s="522"/>
      <c r="D579" s="492">
        <f t="shared" si="71"/>
        <v>220</v>
      </c>
      <c r="E579" s="493">
        <v>220</v>
      </c>
      <c r="F579" s="493"/>
      <c r="G579" s="494">
        <f t="shared" si="72"/>
        <v>220</v>
      </c>
      <c r="H579" s="495"/>
      <c r="I579" s="495"/>
      <c r="J579" s="492"/>
      <c r="K579" s="493"/>
    </row>
    <row r="580" spans="1:11" s="479" customFormat="1" ht="20.25" customHeight="1">
      <c r="A580" s="489">
        <v>4387</v>
      </c>
      <c r="B580" s="521" t="s">
        <v>530</v>
      </c>
      <c r="C580" s="522"/>
      <c r="D580" s="492">
        <f t="shared" si="71"/>
        <v>1000</v>
      </c>
      <c r="E580" s="493">
        <v>1000</v>
      </c>
      <c r="F580" s="493"/>
      <c r="G580" s="494">
        <f t="shared" si="72"/>
        <v>1000</v>
      </c>
      <c r="H580" s="495"/>
      <c r="I580" s="495"/>
      <c r="J580" s="492"/>
      <c r="K580" s="493"/>
    </row>
    <row r="581" spans="1:11" s="479" customFormat="1" ht="11.25" customHeight="1">
      <c r="A581" s="489">
        <v>4420</v>
      </c>
      <c r="B581" s="521" t="s">
        <v>704</v>
      </c>
      <c r="C581" s="522"/>
      <c r="D581" s="492">
        <f t="shared" si="71"/>
        <v>200</v>
      </c>
      <c r="E581" s="493">
        <v>200</v>
      </c>
      <c r="F581" s="493"/>
      <c r="G581" s="494">
        <f t="shared" si="72"/>
        <v>200</v>
      </c>
      <c r="H581" s="495"/>
      <c r="I581" s="495"/>
      <c r="J581" s="492"/>
      <c r="K581" s="493"/>
    </row>
    <row r="582" spans="1:11" s="479" customFormat="1" ht="15" customHeight="1" thickBot="1">
      <c r="A582" s="489">
        <v>4427</v>
      </c>
      <c r="B582" s="521" t="s">
        <v>704</v>
      </c>
      <c r="C582" s="522"/>
      <c r="D582" s="492">
        <f t="shared" si="71"/>
        <v>8000</v>
      </c>
      <c r="E582" s="493">
        <v>8000</v>
      </c>
      <c r="F582" s="493"/>
      <c r="G582" s="494">
        <f t="shared" si="72"/>
        <v>8000</v>
      </c>
      <c r="H582" s="495"/>
      <c r="I582" s="495"/>
      <c r="J582" s="492"/>
      <c r="K582" s="493"/>
    </row>
    <row r="583" spans="1:11" s="479" customFormat="1" ht="29.25" customHeight="1" thickBot="1" thickTop="1">
      <c r="A583" s="417">
        <v>921</v>
      </c>
      <c r="B583" s="441" t="s">
        <v>735</v>
      </c>
      <c r="C583" s="611"/>
      <c r="D583" s="420">
        <f t="shared" si="71"/>
        <v>34213177</v>
      </c>
      <c r="E583" s="421">
        <f>E584+E589+E596+E605+E618+E627+E635</f>
        <v>5093000</v>
      </c>
      <c r="F583" s="421">
        <f>F584+F589+F596+F605+F618+F627+F635</f>
        <v>0</v>
      </c>
      <c r="G583" s="422">
        <f>F583+E583</f>
        <v>5093000</v>
      </c>
      <c r="H583" s="423">
        <f>H584+H589+H596+H605+H618+H627+H635</f>
        <v>29120177</v>
      </c>
      <c r="I583" s="423">
        <f>I584+I589+I596+I605+I618+I627+I635</f>
        <v>0</v>
      </c>
      <c r="J583" s="420">
        <f>I583+H583</f>
        <v>29120177</v>
      </c>
      <c r="K583" s="421">
        <f>K596+K589+K618+K627+K605</f>
        <v>0</v>
      </c>
    </row>
    <row r="584" spans="1:11" s="479" customFormat="1" ht="24.75" thickTop="1">
      <c r="A584" s="443">
        <v>92105</v>
      </c>
      <c r="B584" s="475" t="s">
        <v>736</v>
      </c>
      <c r="C584" s="445" t="s">
        <v>403</v>
      </c>
      <c r="D584" s="449">
        <f t="shared" si="71"/>
        <v>365000</v>
      </c>
      <c r="E584" s="467">
        <f>SUM(E585:E586)+E587+E588</f>
        <v>365000</v>
      </c>
      <c r="F584" s="467">
        <f>SUM(F585:F586)+F587+F588</f>
        <v>0</v>
      </c>
      <c r="G584" s="468">
        <f>F584+E584</f>
        <v>365000</v>
      </c>
      <c r="H584" s="448"/>
      <c r="I584" s="448"/>
      <c r="J584" s="449"/>
      <c r="K584" s="446"/>
    </row>
    <row r="585" spans="1:11" s="424" customFormat="1" ht="48">
      <c r="A585" s="450">
        <v>3040</v>
      </c>
      <c r="B585" s="462" t="s">
        <v>621</v>
      </c>
      <c r="C585" s="452"/>
      <c r="D585" s="453">
        <f t="shared" si="71"/>
        <v>55000</v>
      </c>
      <c r="E585" s="454">
        <v>55000</v>
      </c>
      <c r="F585" s="454"/>
      <c r="G585" s="455">
        <f>E585+F585</f>
        <v>55000</v>
      </c>
      <c r="H585" s="456"/>
      <c r="I585" s="457"/>
      <c r="J585" s="458"/>
      <c r="K585" s="454"/>
    </row>
    <row r="586" spans="1:11" s="432" customFormat="1" ht="12.75" customHeight="1">
      <c r="A586" s="450">
        <v>4210</v>
      </c>
      <c r="B586" s="462" t="s">
        <v>547</v>
      </c>
      <c r="C586" s="452"/>
      <c r="D586" s="453">
        <f t="shared" si="71"/>
        <v>10000</v>
      </c>
      <c r="E586" s="454">
        <v>10000</v>
      </c>
      <c r="F586" s="454"/>
      <c r="G586" s="455">
        <f>E586+F586</f>
        <v>10000</v>
      </c>
      <c r="H586" s="456"/>
      <c r="I586" s="457"/>
      <c r="J586" s="458"/>
      <c r="K586" s="454"/>
    </row>
    <row r="587" spans="1:11" s="440" customFormat="1" ht="13.5" customHeight="1">
      <c r="A587" s="450">
        <v>4300</v>
      </c>
      <c r="B587" s="462" t="s">
        <v>113</v>
      </c>
      <c r="C587" s="452"/>
      <c r="D587" s="453">
        <f t="shared" si="71"/>
        <v>50000</v>
      </c>
      <c r="E587" s="454">
        <v>50000</v>
      </c>
      <c r="F587" s="454"/>
      <c r="G587" s="455">
        <f>F587+E587</f>
        <v>50000</v>
      </c>
      <c r="H587" s="456"/>
      <c r="I587" s="456"/>
      <c r="J587" s="453"/>
      <c r="K587" s="454"/>
    </row>
    <row r="588" spans="1:11" s="479" customFormat="1" ht="49.5" customHeight="1">
      <c r="A588" s="450">
        <v>2820</v>
      </c>
      <c r="B588" s="462" t="s">
        <v>550</v>
      </c>
      <c r="C588" s="452"/>
      <c r="D588" s="453">
        <f t="shared" si="71"/>
        <v>250000</v>
      </c>
      <c r="E588" s="454">
        <v>250000</v>
      </c>
      <c r="F588" s="454"/>
      <c r="G588" s="455">
        <f>E588+F588</f>
        <v>250000</v>
      </c>
      <c r="H588" s="456"/>
      <c r="I588" s="457"/>
      <c r="J588" s="458"/>
      <c r="K588" s="454"/>
    </row>
    <row r="589" spans="1:11" s="440" customFormat="1" ht="12">
      <c r="A589" s="425">
        <v>92106</v>
      </c>
      <c r="B589" s="476" t="s">
        <v>737</v>
      </c>
      <c r="C589" s="452"/>
      <c r="D589" s="428">
        <f>D590+D592+D593+D594+D595</f>
        <v>6255382</v>
      </c>
      <c r="E589" s="429">
        <f>E590+E593+E595</f>
        <v>0</v>
      </c>
      <c r="F589" s="429">
        <f>F590+F593+F595</f>
        <v>0</v>
      </c>
      <c r="G589" s="430">
        <f>F589+E589</f>
        <v>0</v>
      </c>
      <c r="H589" s="431">
        <f>H590+H592+H593+H594+H595</f>
        <v>6255382</v>
      </c>
      <c r="I589" s="431">
        <f>SUM(I591:I595)</f>
        <v>0</v>
      </c>
      <c r="J589" s="428">
        <f>I589+H589</f>
        <v>6255382</v>
      </c>
      <c r="K589" s="429">
        <f>K590</f>
        <v>0</v>
      </c>
    </row>
    <row r="590" spans="1:11" s="440" customFormat="1" ht="35.25" customHeight="1">
      <c r="A590" s="450">
        <v>2480</v>
      </c>
      <c r="B590" s="462" t="s">
        <v>738</v>
      </c>
      <c r="C590" s="452" t="s">
        <v>403</v>
      </c>
      <c r="D590" s="453">
        <f>SUM(D591:D591)</f>
        <v>2600000</v>
      </c>
      <c r="E590" s="454"/>
      <c r="F590" s="454"/>
      <c r="G590" s="455"/>
      <c r="H590" s="456">
        <f>SUM(H591:H591)</f>
        <v>2600000</v>
      </c>
      <c r="I590" s="456">
        <f>I591</f>
        <v>0</v>
      </c>
      <c r="J590" s="453">
        <f>SUM(J591:J591)</f>
        <v>2600000</v>
      </c>
      <c r="K590" s="454">
        <f>SUM(K591:K591)</f>
        <v>0</v>
      </c>
    </row>
    <row r="591" spans="1:11" s="432" customFormat="1" ht="12">
      <c r="A591" s="483"/>
      <c r="B591" s="484" t="s">
        <v>739</v>
      </c>
      <c r="C591" s="547"/>
      <c r="D591" s="485">
        <f aca="true" t="shared" si="73" ref="D591:D596">G591+J591</f>
        <v>2600000</v>
      </c>
      <c r="E591" s="588"/>
      <c r="F591" s="588"/>
      <c r="G591" s="589"/>
      <c r="H591" s="590">
        <v>2600000</v>
      </c>
      <c r="I591" s="590"/>
      <c r="J591" s="485">
        <f>H591+I591</f>
        <v>2600000</v>
      </c>
      <c r="K591" s="588"/>
    </row>
    <row r="592" spans="1:11" s="432" customFormat="1" ht="45.75" customHeight="1">
      <c r="A592" s="450">
        <v>6057</v>
      </c>
      <c r="B592" s="462" t="s">
        <v>740</v>
      </c>
      <c r="C592" s="452" t="s">
        <v>268</v>
      </c>
      <c r="D592" s="453">
        <f t="shared" si="73"/>
        <v>1300577</v>
      </c>
      <c r="E592" s="588"/>
      <c r="F592" s="588"/>
      <c r="G592" s="589"/>
      <c r="H592" s="456">
        <v>1300577</v>
      </c>
      <c r="I592" s="590"/>
      <c r="J592" s="453">
        <f>H592+I592</f>
        <v>1300577</v>
      </c>
      <c r="K592" s="588"/>
    </row>
    <row r="593" spans="1:11" s="440" customFormat="1" ht="46.5" customHeight="1">
      <c r="A593" s="450">
        <v>6059</v>
      </c>
      <c r="B593" s="462" t="s">
        <v>740</v>
      </c>
      <c r="C593" s="452" t="s">
        <v>268</v>
      </c>
      <c r="D593" s="453">
        <f t="shared" si="73"/>
        <v>574805</v>
      </c>
      <c r="E593" s="588"/>
      <c r="F593" s="588"/>
      <c r="G593" s="589"/>
      <c r="H593" s="456">
        <v>574805</v>
      </c>
      <c r="I593" s="456"/>
      <c r="J593" s="453">
        <f>H593+I593</f>
        <v>574805</v>
      </c>
      <c r="K593" s="588"/>
    </row>
    <row r="594" spans="1:11" s="440" customFormat="1" ht="54.75" customHeight="1">
      <c r="A594" s="450">
        <v>6067</v>
      </c>
      <c r="B594" s="462" t="s">
        <v>741</v>
      </c>
      <c r="C594" s="452" t="s">
        <v>403</v>
      </c>
      <c r="D594" s="453">
        <f t="shared" si="73"/>
        <v>1234430</v>
      </c>
      <c r="E594" s="588"/>
      <c r="F594" s="588"/>
      <c r="G594" s="589"/>
      <c r="H594" s="456">
        <v>1234430</v>
      </c>
      <c r="I594" s="456"/>
      <c r="J594" s="453">
        <f>H594+I594</f>
        <v>1234430</v>
      </c>
      <c r="K594" s="588"/>
    </row>
    <row r="595" spans="1:11" s="479" customFormat="1" ht="57" customHeight="1">
      <c r="A595" s="450">
        <v>6069</v>
      </c>
      <c r="B595" s="462" t="s">
        <v>741</v>
      </c>
      <c r="C595" s="452" t="s">
        <v>403</v>
      </c>
      <c r="D595" s="453">
        <f t="shared" si="73"/>
        <v>545570</v>
      </c>
      <c r="E595" s="454"/>
      <c r="F595" s="454"/>
      <c r="G595" s="455"/>
      <c r="H595" s="456">
        <v>545570</v>
      </c>
      <c r="I595" s="456"/>
      <c r="J595" s="453">
        <f>H595+I595</f>
        <v>545570</v>
      </c>
      <c r="K595" s="454"/>
    </row>
    <row r="596" spans="1:11" s="479" customFormat="1" ht="22.5" customHeight="1">
      <c r="A596" s="425">
        <v>92108</v>
      </c>
      <c r="B596" s="476" t="s">
        <v>742</v>
      </c>
      <c r="C596" s="452"/>
      <c r="D596" s="428">
        <f t="shared" si="73"/>
        <v>15947000</v>
      </c>
      <c r="E596" s="429">
        <f>SUM(E597:E602)</f>
        <v>0</v>
      </c>
      <c r="F596" s="429">
        <f>SUM(F597:F602)</f>
        <v>0</v>
      </c>
      <c r="G596" s="430">
        <f>SUM(E596:F596)</f>
        <v>0</v>
      </c>
      <c r="H596" s="431">
        <f>SUM(H598:H604)</f>
        <v>15947000</v>
      </c>
      <c r="I596" s="431">
        <f>SUM(I598:I604)</f>
        <v>0</v>
      </c>
      <c r="J596" s="428">
        <f>I596+H596</f>
        <v>15947000</v>
      </c>
      <c r="K596" s="429">
        <f>SUM(K597:K602)</f>
        <v>0</v>
      </c>
    </row>
    <row r="597" spans="1:11" s="440" customFormat="1" ht="33.75" customHeight="1">
      <c r="A597" s="450">
        <v>2480</v>
      </c>
      <c r="B597" s="462" t="s">
        <v>738</v>
      </c>
      <c r="C597" s="452" t="s">
        <v>403</v>
      </c>
      <c r="D597" s="453">
        <f>SUM(D598:D601)</f>
        <v>3447000</v>
      </c>
      <c r="E597" s="454"/>
      <c r="F597" s="454"/>
      <c r="G597" s="455"/>
      <c r="H597" s="456">
        <f>SUM(H598:H601)</f>
        <v>3447000</v>
      </c>
      <c r="I597" s="456">
        <f>SUM(I598:I601)</f>
        <v>0</v>
      </c>
      <c r="J597" s="453">
        <f>SUM(J598:J601)</f>
        <v>3447000</v>
      </c>
      <c r="K597" s="454"/>
    </row>
    <row r="598" spans="1:11" s="432" customFormat="1" ht="12">
      <c r="A598" s="433"/>
      <c r="B598" s="500" t="s">
        <v>739</v>
      </c>
      <c r="C598" s="511"/>
      <c r="D598" s="502">
        <f aca="true" t="shared" si="74" ref="D598:D604">G598+J598</f>
        <v>3270000</v>
      </c>
      <c r="E598" s="437"/>
      <c r="F598" s="437"/>
      <c r="G598" s="438"/>
      <c r="H598" s="505">
        <v>3270000</v>
      </c>
      <c r="I598" s="505"/>
      <c r="J598" s="502">
        <f aca="true" t="shared" si="75" ref="J598:J604">H598+I598</f>
        <v>3270000</v>
      </c>
      <c r="K598" s="437"/>
    </row>
    <row r="599" spans="1:11" s="440" customFormat="1" ht="22.5" customHeight="1">
      <c r="A599" s="489"/>
      <c r="B599" s="521" t="s">
        <v>743</v>
      </c>
      <c r="C599" s="522"/>
      <c r="D599" s="492">
        <f t="shared" si="74"/>
        <v>72000</v>
      </c>
      <c r="E599" s="493"/>
      <c r="F599" s="493"/>
      <c r="G599" s="494"/>
      <c r="H599" s="495">
        <v>72000</v>
      </c>
      <c r="I599" s="495"/>
      <c r="J599" s="492">
        <f t="shared" si="75"/>
        <v>72000</v>
      </c>
      <c r="K599" s="493"/>
    </row>
    <row r="600" spans="1:11" s="440" customFormat="1" ht="12">
      <c r="A600" s="489"/>
      <c r="B600" s="521" t="s">
        <v>744</v>
      </c>
      <c r="C600" s="522"/>
      <c r="D600" s="492">
        <f t="shared" si="74"/>
        <v>50000</v>
      </c>
      <c r="E600" s="493"/>
      <c r="F600" s="493"/>
      <c r="G600" s="494"/>
      <c r="H600" s="495">
        <v>50000</v>
      </c>
      <c r="I600" s="495"/>
      <c r="J600" s="492">
        <f t="shared" si="75"/>
        <v>50000</v>
      </c>
      <c r="K600" s="493"/>
    </row>
    <row r="601" spans="1:11" s="479" customFormat="1" ht="11.25" customHeight="1">
      <c r="A601" s="520"/>
      <c r="B601" s="507" t="s">
        <v>745</v>
      </c>
      <c r="C601" s="480"/>
      <c r="D601" s="487">
        <f t="shared" si="74"/>
        <v>55000</v>
      </c>
      <c r="E601" s="481"/>
      <c r="F601" s="481"/>
      <c r="G601" s="482"/>
      <c r="H601" s="486">
        <v>55000</v>
      </c>
      <c r="I601" s="486"/>
      <c r="J601" s="487">
        <f t="shared" si="75"/>
        <v>55000</v>
      </c>
      <c r="K601" s="481"/>
    </row>
    <row r="602" spans="1:11" s="479" customFormat="1" ht="26.25" customHeight="1">
      <c r="A602" s="450">
        <v>6050</v>
      </c>
      <c r="B602" s="462" t="s">
        <v>746</v>
      </c>
      <c r="C602" s="452" t="s">
        <v>268</v>
      </c>
      <c r="D602" s="453">
        <f t="shared" si="74"/>
        <v>100000</v>
      </c>
      <c r="E602" s="454"/>
      <c r="F602" s="454"/>
      <c r="G602" s="455">
        <f>SUM(E602:F602)</f>
        <v>0</v>
      </c>
      <c r="H602" s="456">
        <v>100000</v>
      </c>
      <c r="I602" s="456"/>
      <c r="J602" s="453">
        <f t="shared" si="75"/>
        <v>100000</v>
      </c>
      <c r="K602" s="454"/>
    </row>
    <row r="603" spans="1:11" s="479" customFormat="1" ht="23.25" customHeight="1">
      <c r="A603" s="450">
        <v>6057</v>
      </c>
      <c r="B603" s="462" t="s">
        <v>746</v>
      </c>
      <c r="C603" s="452" t="s">
        <v>268</v>
      </c>
      <c r="D603" s="453">
        <f t="shared" si="74"/>
        <v>5838750</v>
      </c>
      <c r="E603" s="454"/>
      <c r="F603" s="454"/>
      <c r="G603" s="455"/>
      <c r="H603" s="456">
        <v>5838750</v>
      </c>
      <c r="I603" s="457"/>
      <c r="J603" s="458">
        <f t="shared" si="75"/>
        <v>5838750</v>
      </c>
      <c r="K603" s="454"/>
    </row>
    <row r="604" spans="1:11" s="479" customFormat="1" ht="22.5" customHeight="1">
      <c r="A604" s="450">
        <v>6059</v>
      </c>
      <c r="B604" s="462" t="s">
        <v>746</v>
      </c>
      <c r="C604" s="452" t="s">
        <v>268</v>
      </c>
      <c r="D604" s="453">
        <f t="shared" si="74"/>
        <v>6561250</v>
      </c>
      <c r="E604" s="454"/>
      <c r="F604" s="454"/>
      <c r="G604" s="455"/>
      <c r="H604" s="456">
        <v>6561250</v>
      </c>
      <c r="I604" s="457"/>
      <c r="J604" s="458">
        <f t="shared" si="75"/>
        <v>6561250</v>
      </c>
      <c r="K604" s="454"/>
    </row>
    <row r="605" spans="1:11" s="440" customFormat="1" ht="21.75" customHeight="1">
      <c r="A605" s="425">
        <v>92109</v>
      </c>
      <c r="B605" s="476" t="s">
        <v>747</v>
      </c>
      <c r="C605" s="452" t="s">
        <v>403</v>
      </c>
      <c r="D605" s="428">
        <f>G605+J605</f>
        <v>3257000</v>
      </c>
      <c r="E605" s="429">
        <f>E606</f>
        <v>3257000</v>
      </c>
      <c r="F605" s="429">
        <f>F606</f>
        <v>0</v>
      </c>
      <c r="G605" s="430">
        <f>F605+E605</f>
        <v>3257000</v>
      </c>
      <c r="H605" s="431"/>
      <c r="I605" s="448"/>
      <c r="J605" s="449"/>
      <c r="K605" s="429">
        <f>K606</f>
        <v>0</v>
      </c>
    </row>
    <row r="606" spans="1:11" s="479" customFormat="1" ht="12">
      <c r="A606" s="425"/>
      <c r="B606" s="476" t="s">
        <v>748</v>
      </c>
      <c r="C606" s="452"/>
      <c r="D606" s="428">
        <f>G606+J606</f>
        <v>3257000</v>
      </c>
      <c r="E606" s="429">
        <f>SUM(E607:E607)</f>
        <v>3257000</v>
      </c>
      <c r="F606" s="429">
        <f>SUM(F607:F607)</f>
        <v>0</v>
      </c>
      <c r="G606" s="430">
        <f>F606+E606</f>
        <v>3257000</v>
      </c>
      <c r="H606" s="431"/>
      <c r="I606" s="431"/>
      <c r="J606" s="428"/>
      <c r="K606" s="429">
        <f>K607</f>
        <v>0</v>
      </c>
    </row>
    <row r="607" spans="1:11" s="432" customFormat="1" ht="33" customHeight="1">
      <c r="A607" s="450">
        <v>2480</v>
      </c>
      <c r="B607" s="462" t="s">
        <v>738</v>
      </c>
      <c r="C607" s="452"/>
      <c r="D607" s="453">
        <f>G607+J607</f>
        <v>3257000</v>
      </c>
      <c r="E607" s="454">
        <f>SUM(E608:E617)</f>
        <v>3257000</v>
      </c>
      <c r="F607" s="454">
        <f>SUM(F608:F617)</f>
        <v>0</v>
      </c>
      <c r="G607" s="455">
        <f>SUM(G608:G617)</f>
        <v>3257000</v>
      </c>
      <c r="H607" s="456"/>
      <c r="I607" s="457"/>
      <c r="J607" s="458"/>
      <c r="K607" s="454">
        <f>SUM(K608:K612)</f>
        <v>0</v>
      </c>
    </row>
    <row r="608" spans="1:11" s="432" customFormat="1" ht="12">
      <c r="A608" s="499"/>
      <c r="B608" s="500" t="s">
        <v>749</v>
      </c>
      <c r="C608" s="511"/>
      <c r="D608" s="502">
        <f>G608+J608</f>
        <v>2350000</v>
      </c>
      <c r="E608" s="503">
        <v>2350000</v>
      </c>
      <c r="F608" s="503"/>
      <c r="G608" s="504">
        <f>E608+F608</f>
        <v>2350000</v>
      </c>
      <c r="H608" s="505"/>
      <c r="I608" s="505"/>
      <c r="J608" s="502"/>
      <c r="K608" s="503"/>
    </row>
    <row r="609" spans="1:11" s="440" customFormat="1" ht="11.25" customHeight="1">
      <c r="A609" s="489"/>
      <c r="B609" s="521" t="s">
        <v>750</v>
      </c>
      <c r="C609" s="522"/>
      <c r="D609" s="492">
        <f aca="true" t="shared" si="76" ref="D609:D617">G609+J609</f>
        <v>550000</v>
      </c>
      <c r="E609" s="493">
        <v>550000</v>
      </c>
      <c r="F609" s="493"/>
      <c r="G609" s="494">
        <f aca="true" t="shared" si="77" ref="G609:G617">E609+F609</f>
        <v>550000</v>
      </c>
      <c r="H609" s="495"/>
      <c r="I609" s="495"/>
      <c r="J609" s="492"/>
      <c r="K609" s="493"/>
    </row>
    <row r="610" spans="1:11" s="479" customFormat="1" ht="23.25" customHeight="1">
      <c r="A610" s="489"/>
      <c r="B610" s="521" t="s">
        <v>751</v>
      </c>
      <c r="C610" s="522"/>
      <c r="D610" s="492">
        <f t="shared" si="76"/>
        <v>0</v>
      </c>
      <c r="E610" s="493"/>
      <c r="F610" s="493"/>
      <c r="G610" s="494">
        <f t="shared" si="77"/>
        <v>0</v>
      </c>
      <c r="H610" s="495"/>
      <c r="I610" s="495"/>
      <c r="J610" s="492"/>
      <c r="K610" s="493"/>
    </row>
    <row r="611" spans="1:11" s="479" customFormat="1" ht="21.75" customHeight="1">
      <c r="A611" s="489"/>
      <c r="B611" s="521" t="s">
        <v>752</v>
      </c>
      <c r="C611" s="522"/>
      <c r="D611" s="492">
        <f t="shared" si="76"/>
        <v>0</v>
      </c>
      <c r="E611" s="493"/>
      <c r="F611" s="493"/>
      <c r="G611" s="494">
        <f t="shared" si="77"/>
        <v>0</v>
      </c>
      <c r="H611" s="495"/>
      <c r="I611" s="495"/>
      <c r="J611" s="492"/>
      <c r="K611" s="493"/>
    </row>
    <row r="612" spans="1:11" s="479" customFormat="1" ht="12">
      <c r="A612" s="489"/>
      <c r="B612" s="521" t="s">
        <v>753</v>
      </c>
      <c r="C612" s="522"/>
      <c r="D612" s="492">
        <f t="shared" si="76"/>
        <v>62000</v>
      </c>
      <c r="E612" s="493">
        <v>62000</v>
      </c>
      <c r="F612" s="493"/>
      <c r="G612" s="494">
        <f t="shared" si="77"/>
        <v>62000</v>
      </c>
      <c r="H612" s="495"/>
      <c r="I612" s="495"/>
      <c r="J612" s="492"/>
      <c r="K612" s="493"/>
    </row>
    <row r="613" spans="1:11" s="479" customFormat="1" ht="11.25" customHeight="1">
      <c r="A613" s="489"/>
      <c r="B613" s="612" t="s">
        <v>754</v>
      </c>
      <c r="C613" s="522"/>
      <c r="D613" s="492">
        <f t="shared" si="76"/>
        <v>250000</v>
      </c>
      <c r="E613" s="493">
        <v>250000</v>
      </c>
      <c r="F613" s="493"/>
      <c r="G613" s="494">
        <f t="shared" si="77"/>
        <v>250000</v>
      </c>
      <c r="H613" s="495"/>
      <c r="I613" s="495"/>
      <c r="J613" s="492"/>
      <c r="K613" s="493"/>
    </row>
    <row r="614" spans="1:11" s="479" customFormat="1" ht="24">
      <c r="A614" s="489"/>
      <c r="B614" s="612" t="s">
        <v>755</v>
      </c>
      <c r="C614" s="522"/>
      <c r="D614" s="492">
        <f t="shared" si="76"/>
        <v>0</v>
      </c>
      <c r="E614" s="493"/>
      <c r="F614" s="493"/>
      <c r="G614" s="494">
        <f t="shared" si="77"/>
        <v>0</v>
      </c>
      <c r="H614" s="495"/>
      <c r="I614" s="495"/>
      <c r="J614" s="492"/>
      <c r="K614" s="493"/>
    </row>
    <row r="615" spans="1:11" s="479" customFormat="1" ht="9.75" customHeight="1">
      <c r="A615" s="489"/>
      <c r="B615" s="521" t="s">
        <v>756</v>
      </c>
      <c r="C615" s="522"/>
      <c r="D615" s="492">
        <f t="shared" si="76"/>
        <v>15000</v>
      </c>
      <c r="E615" s="493">
        <v>15000</v>
      </c>
      <c r="F615" s="493"/>
      <c r="G615" s="494">
        <f t="shared" si="77"/>
        <v>15000</v>
      </c>
      <c r="H615" s="495"/>
      <c r="I615" s="495"/>
      <c r="J615" s="492"/>
      <c r="K615" s="493"/>
    </row>
    <row r="616" spans="1:11" s="479" customFormat="1" ht="12">
      <c r="A616" s="489"/>
      <c r="B616" s="521" t="s">
        <v>757</v>
      </c>
      <c r="C616" s="522"/>
      <c r="D616" s="492"/>
      <c r="E616" s="493"/>
      <c r="F616" s="493"/>
      <c r="G616" s="494">
        <f t="shared" si="77"/>
        <v>0</v>
      </c>
      <c r="H616" s="495"/>
      <c r="I616" s="495"/>
      <c r="J616" s="492"/>
      <c r="K616" s="493"/>
    </row>
    <row r="617" spans="1:11" s="479" customFormat="1" ht="12">
      <c r="A617" s="520"/>
      <c r="B617" s="507" t="s">
        <v>758</v>
      </c>
      <c r="C617" s="480"/>
      <c r="D617" s="487">
        <f t="shared" si="76"/>
        <v>30000</v>
      </c>
      <c r="E617" s="481">
        <v>30000</v>
      </c>
      <c r="F617" s="481"/>
      <c r="G617" s="482">
        <f t="shared" si="77"/>
        <v>30000</v>
      </c>
      <c r="H617" s="486"/>
      <c r="I617" s="486"/>
      <c r="J617" s="487"/>
      <c r="K617" s="481"/>
    </row>
    <row r="618" spans="1:11" s="479" customFormat="1" ht="12.75" customHeight="1">
      <c r="A618" s="425">
        <v>92116</v>
      </c>
      <c r="B618" s="476" t="s">
        <v>759</v>
      </c>
      <c r="C618" s="452" t="s">
        <v>403</v>
      </c>
      <c r="D618" s="428">
        <f>G618+J618</f>
        <v>5965795</v>
      </c>
      <c r="E618" s="429">
        <f>E619</f>
        <v>1395000</v>
      </c>
      <c r="F618" s="429">
        <f>F619</f>
        <v>0</v>
      </c>
      <c r="G618" s="430">
        <f>G619</f>
        <v>1395000</v>
      </c>
      <c r="H618" s="431">
        <f>H619+H626</f>
        <v>4570795</v>
      </c>
      <c r="I618" s="431">
        <f>I619+I626</f>
        <v>0</v>
      </c>
      <c r="J618" s="428">
        <f>I618+H618</f>
        <v>4570795</v>
      </c>
      <c r="K618" s="429">
        <f>K619</f>
        <v>0</v>
      </c>
    </row>
    <row r="619" spans="1:11" s="479" customFormat="1" ht="34.5" customHeight="1">
      <c r="A619" s="450">
        <v>2480</v>
      </c>
      <c r="B619" s="462" t="s">
        <v>738</v>
      </c>
      <c r="C619" s="452"/>
      <c r="D619" s="453">
        <f>G619+J619</f>
        <v>4060400</v>
      </c>
      <c r="E619" s="454">
        <f>SUM(E620:E624)</f>
        <v>1395000</v>
      </c>
      <c r="F619" s="454">
        <f>SUM(F620:F625)</f>
        <v>0</v>
      </c>
      <c r="G619" s="455">
        <f>SUM(G620:G624)</f>
        <v>1395000</v>
      </c>
      <c r="H619" s="456">
        <f>SUM(H620:H625)</f>
        <v>2665400</v>
      </c>
      <c r="I619" s="456">
        <f>SUM(I621:I625)</f>
        <v>0</v>
      </c>
      <c r="J619" s="453">
        <f>SUM(J620:J625)</f>
        <v>2665400</v>
      </c>
      <c r="K619" s="454"/>
    </row>
    <row r="620" spans="1:11" s="432" customFormat="1" ht="12.75" customHeight="1">
      <c r="A620" s="499"/>
      <c r="B620" s="500" t="s">
        <v>760</v>
      </c>
      <c r="C620" s="511"/>
      <c r="D620" s="502">
        <f>G620+J620</f>
        <v>1395000</v>
      </c>
      <c r="E620" s="503">
        <v>1395000</v>
      </c>
      <c r="F620" s="503"/>
      <c r="G620" s="504">
        <f>E620+F620</f>
        <v>1395000</v>
      </c>
      <c r="H620" s="505"/>
      <c r="I620" s="505"/>
      <c r="J620" s="502"/>
      <c r="K620" s="503"/>
    </row>
    <row r="621" spans="1:11" s="440" customFormat="1" ht="24">
      <c r="A621" s="489"/>
      <c r="B621" s="521" t="s">
        <v>761</v>
      </c>
      <c r="C621" s="522"/>
      <c r="D621" s="492">
        <f aca="true" t="shared" si="78" ref="D621:D626">G621+J621</f>
        <v>2500000</v>
      </c>
      <c r="E621" s="493"/>
      <c r="F621" s="493"/>
      <c r="G621" s="494"/>
      <c r="H621" s="495">
        <v>2500000</v>
      </c>
      <c r="I621" s="495"/>
      <c r="J621" s="492">
        <f aca="true" t="shared" si="79" ref="J621:J626">H621+I621</f>
        <v>2500000</v>
      </c>
      <c r="K621" s="493"/>
    </row>
    <row r="622" spans="1:11" s="479" customFormat="1" ht="12">
      <c r="A622" s="489"/>
      <c r="B622" s="612" t="s">
        <v>762</v>
      </c>
      <c r="C622" s="522"/>
      <c r="D622" s="492">
        <f t="shared" si="78"/>
        <v>41000</v>
      </c>
      <c r="E622" s="493"/>
      <c r="F622" s="493"/>
      <c r="G622" s="494"/>
      <c r="H622" s="495">
        <v>41000</v>
      </c>
      <c r="I622" s="495"/>
      <c r="J622" s="492">
        <f t="shared" si="79"/>
        <v>41000</v>
      </c>
      <c r="K622" s="493"/>
    </row>
    <row r="623" spans="1:11" s="479" customFormat="1" ht="22.5" customHeight="1">
      <c r="A623" s="489"/>
      <c r="B623" s="521" t="s">
        <v>763</v>
      </c>
      <c r="C623" s="522"/>
      <c r="D623" s="492">
        <f t="shared" si="78"/>
        <v>63000</v>
      </c>
      <c r="E623" s="493"/>
      <c r="F623" s="493"/>
      <c r="G623" s="494"/>
      <c r="H623" s="495">
        <v>63000</v>
      </c>
      <c r="I623" s="495"/>
      <c r="J623" s="492">
        <f t="shared" si="79"/>
        <v>63000</v>
      </c>
      <c r="K623" s="493"/>
    </row>
    <row r="624" spans="1:11" s="479" customFormat="1" ht="11.25" customHeight="1">
      <c r="A624" s="489"/>
      <c r="B624" s="495" t="s">
        <v>764</v>
      </c>
      <c r="C624" s="613"/>
      <c r="D624" s="492">
        <f>G624+J624</f>
        <v>15400</v>
      </c>
      <c r="E624" s="493"/>
      <c r="F624" s="493"/>
      <c r="G624" s="494"/>
      <c r="H624" s="495">
        <v>15400</v>
      </c>
      <c r="I624" s="495"/>
      <c r="J624" s="492">
        <f t="shared" si="79"/>
        <v>15400</v>
      </c>
      <c r="K624" s="493"/>
    </row>
    <row r="625" spans="1:11" s="479" customFormat="1" ht="10.5" customHeight="1">
      <c r="A625" s="520"/>
      <c r="B625" s="507" t="s">
        <v>765</v>
      </c>
      <c r="C625" s="480"/>
      <c r="D625" s="487">
        <f t="shared" si="78"/>
        <v>46000</v>
      </c>
      <c r="E625" s="481"/>
      <c r="F625" s="481"/>
      <c r="G625" s="482"/>
      <c r="H625" s="486">
        <v>46000</v>
      </c>
      <c r="I625" s="486"/>
      <c r="J625" s="487">
        <f t="shared" si="79"/>
        <v>46000</v>
      </c>
      <c r="K625" s="481"/>
    </row>
    <row r="626" spans="1:11" s="479" customFormat="1" ht="80.25" customHeight="1">
      <c r="A626" s="450">
        <v>6220</v>
      </c>
      <c r="B626" s="462" t="s">
        <v>766</v>
      </c>
      <c r="C626" s="452"/>
      <c r="D626" s="453">
        <f t="shared" si="78"/>
        <v>1905395</v>
      </c>
      <c r="E626" s="454"/>
      <c r="F626" s="454"/>
      <c r="G626" s="455"/>
      <c r="H626" s="456">
        <v>1905395</v>
      </c>
      <c r="I626" s="456"/>
      <c r="J626" s="485">
        <f t="shared" si="79"/>
        <v>1905395</v>
      </c>
      <c r="K626" s="454"/>
    </row>
    <row r="627" spans="1:11" s="479" customFormat="1" ht="13.5" customHeight="1">
      <c r="A627" s="425">
        <v>92118</v>
      </c>
      <c r="B627" s="476" t="s">
        <v>767</v>
      </c>
      <c r="C627" s="452" t="s">
        <v>403</v>
      </c>
      <c r="D627" s="428">
        <f>D628</f>
        <v>2347000</v>
      </c>
      <c r="E627" s="429"/>
      <c r="F627" s="429"/>
      <c r="G627" s="430"/>
      <c r="H627" s="431">
        <f>H628</f>
        <v>2347000</v>
      </c>
      <c r="I627" s="431">
        <f>I628</f>
        <v>0</v>
      </c>
      <c r="J627" s="428">
        <f>J628</f>
        <v>2347000</v>
      </c>
      <c r="K627" s="429">
        <f>K628</f>
        <v>0</v>
      </c>
    </row>
    <row r="628" spans="1:11" s="479" customFormat="1" ht="36" customHeight="1">
      <c r="A628" s="450">
        <v>2480</v>
      </c>
      <c r="B628" s="462" t="s">
        <v>738</v>
      </c>
      <c r="C628" s="452"/>
      <c r="D628" s="453">
        <f>SUM(D629:D634)</f>
        <v>2347000</v>
      </c>
      <c r="E628" s="454"/>
      <c r="F628" s="454"/>
      <c r="G628" s="455"/>
      <c r="H628" s="456">
        <f>SUM(H629:H634)</f>
        <v>2347000</v>
      </c>
      <c r="I628" s="456">
        <f>SUM(I629:I634)</f>
        <v>0</v>
      </c>
      <c r="J628" s="453">
        <f>SUM(J629:J634)</f>
        <v>2347000</v>
      </c>
      <c r="K628" s="454">
        <f>SUM(K629:K634)</f>
        <v>0</v>
      </c>
    </row>
    <row r="629" spans="1:11" s="432" customFormat="1" ht="12">
      <c r="A629" s="499"/>
      <c r="B629" s="500" t="s">
        <v>768</v>
      </c>
      <c r="C629" s="511"/>
      <c r="D629" s="502">
        <f aca="true" t="shared" si="80" ref="D629:D640">G629+J629</f>
        <v>2238000</v>
      </c>
      <c r="E629" s="503"/>
      <c r="F629" s="503"/>
      <c r="G629" s="504"/>
      <c r="H629" s="505">
        <v>2238000</v>
      </c>
      <c r="I629" s="505"/>
      <c r="J629" s="502">
        <f aca="true" t="shared" si="81" ref="J629:J634">H629+I629</f>
        <v>2238000</v>
      </c>
      <c r="K629" s="503"/>
    </row>
    <row r="630" spans="1:11" s="440" customFormat="1" ht="12">
      <c r="A630" s="489"/>
      <c r="B630" s="521" t="s">
        <v>769</v>
      </c>
      <c r="C630" s="522"/>
      <c r="D630" s="492">
        <f t="shared" si="80"/>
        <v>25000</v>
      </c>
      <c r="E630" s="493"/>
      <c r="F630" s="493"/>
      <c r="G630" s="494"/>
      <c r="H630" s="495">
        <v>25000</v>
      </c>
      <c r="I630" s="495"/>
      <c r="J630" s="492">
        <f t="shared" si="81"/>
        <v>25000</v>
      </c>
      <c r="K630" s="493"/>
    </row>
    <row r="631" spans="1:11" s="479" customFormat="1" ht="46.5" customHeight="1">
      <c r="A631" s="489"/>
      <c r="B631" s="521" t="s">
        <v>770</v>
      </c>
      <c r="C631" s="522"/>
      <c r="D631" s="492">
        <f t="shared" si="80"/>
        <v>15000</v>
      </c>
      <c r="E631" s="493"/>
      <c r="F631" s="493"/>
      <c r="G631" s="494"/>
      <c r="H631" s="495">
        <v>15000</v>
      </c>
      <c r="I631" s="495"/>
      <c r="J631" s="492">
        <f t="shared" si="81"/>
        <v>15000</v>
      </c>
      <c r="K631" s="493"/>
    </row>
    <row r="632" spans="1:11" s="479" customFormat="1" ht="21.75" customHeight="1">
      <c r="A632" s="489"/>
      <c r="B632" s="612" t="s">
        <v>771</v>
      </c>
      <c r="C632" s="522"/>
      <c r="D632" s="492">
        <f t="shared" si="80"/>
        <v>40000</v>
      </c>
      <c r="E632" s="493"/>
      <c r="F632" s="493"/>
      <c r="G632" s="494"/>
      <c r="H632" s="495">
        <v>40000</v>
      </c>
      <c r="I632" s="495"/>
      <c r="J632" s="492">
        <f t="shared" si="81"/>
        <v>40000</v>
      </c>
      <c r="K632" s="493"/>
    </row>
    <row r="633" spans="1:11" s="479" customFormat="1" ht="24">
      <c r="A633" s="489"/>
      <c r="B633" s="521" t="s">
        <v>772</v>
      </c>
      <c r="C633" s="522"/>
      <c r="D633" s="492">
        <f t="shared" si="80"/>
        <v>14000</v>
      </c>
      <c r="E633" s="493"/>
      <c r="F633" s="493"/>
      <c r="G633" s="494"/>
      <c r="H633" s="495">
        <v>14000</v>
      </c>
      <c r="I633" s="495"/>
      <c r="J633" s="492">
        <f t="shared" si="81"/>
        <v>14000</v>
      </c>
      <c r="K633" s="493"/>
    </row>
    <row r="634" spans="1:11" s="479" customFormat="1" ht="24.75" customHeight="1">
      <c r="A634" s="520"/>
      <c r="B634" s="507" t="s">
        <v>773</v>
      </c>
      <c r="C634" s="480"/>
      <c r="D634" s="487">
        <f t="shared" si="80"/>
        <v>15000</v>
      </c>
      <c r="E634" s="481"/>
      <c r="F634" s="481"/>
      <c r="G634" s="482"/>
      <c r="H634" s="486">
        <v>15000</v>
      </c>
      <c r="I634" s="486"/>
      <c r="J634" s="487">
        <f t="shared" si="81"/>
        <v>15000</v>
      </c>
      <c r="K634" s="481"/>
    </row>
    <row r="635" spans="1:11" s="440" customFormat="1" ht="12">
      <c r="A635" s="425">
        <v>92195</v>
      </c>
      <c r="B635" s="476" t="s">
        <v>381</v>
      </c>
      <c r="C635" s="452" t="s">
        <v>431</v>
      </c>
      <c r="D635" s="428">
        <f t="shared" si="80"/>
        <v>76000</v>
      </c>
      <c r="E635" s="429">
        <f>SUM(E636:E640)</f>
        <v>76000</v>
      </c>
      <c r="F635" s="429">
        <f>SUM(F636:F640)</f>
        <v>0</v>
      </c>
      <c r="G635" s="430">
        <f>F635+E635</f>
        <v>76000</v>
      </c>
      <c r="H635" s="431"/>
      <c r="I635" s="431"/>
      <c r="J635" s="428"/>
      <c r="K635" s="429"/>
    </row>
    <row r="636" spans="1:11" s="440" customFormat="1" ht="22.5" customHeight="1">
      <c r="A636" s="450">
        <v>4110</v>
      </c>
      <c r="B636" s="462" t="s">
        <v>774</v>
      </c>
      <c r="C636" s="452"/>
      <c r="D636" s="453">
        <f t="shared" si="80"/>
        <v>300</v>
      </c>
      <c r="E636" s="454">
        <v>300</v>
      </c>
      <c r="F636" s="454"/>
      <c r="G636" s="455">
        <f>F636+E636</f>
        <v>300</v>
      </c>
      <c r="H636" s="456"/>
      <c r="I636" s="457"/>
      <c r="J636" s="458"/>
      <c r="K636" s="454"/>
    </row>
    <row r="637" spans="1:11" s="440" customFormat="1" ht="13.5" customHeight="1">
      <c r="A637" s="450">
        <v>4170</v>
      </c>
      <c r="B637" s="462" t="s">
        <v>775</v>
      </c>
      <c r="C637" s="452"/>
      <c r="D637" s="453">
        <f t="shared" si="80"/>
        <v>1800</v>
      </c>
      <c r="E637" s="454">
        <v>1800</v>
      </c>
      <c r="F637" s="454"/>
      <c r="G637" s="455">
        <f>F637+E637</f>
        <v>1800</v>
      </c>
      <c r="H637" s="456"/>
      <c r="I637" s="457"/>
      <c r="J637" s="458"/>
      <c r="K637" s="454"/>
    </row>
    <row r="638" spans="1:11" s="440" customFormat="1" ht="20.25" customHeight="1">
      <c r="A638" s="450">
        <v>4210</v>
      </c>
      <c r="B638" s="462" t="s">
        <v>776</v>
      </c>
      <c r="C638" s="452"/>
      <c r="D638" s="453">
        <f t="shared" si="80"/>
        <v>35100</v>
      </c>
      <c r="E638" s="454">
        <v>35100</v>
      </c>
      <c r="F638" s="454"/>
      <c r="G638" s="455">
        <f>E638+F638</f>
        <v>35100</v>
      </c>
      <c r="H638" s="456"/>
      <c r="I638" s="457"/>
      <c r="J638" s="458"/>
      <c r="K638" s="454"/>
    </row>
    <row r="639" spans="1:11" s="440" customFormat="1" ht="14.25" customHeight="1">
      <c r="A639" s="450">
        <v>4300</v>
      </c>
      <c r="B639" s="462" t="s">
        <v>777</v>
      </c>
      <c r="C639" s="452"/>
      <c r="D639" s="453">
        <f t="shared" si="80"/>
        <v>38300</v>
      </c>
      <c r="E639" s="454">
        <v>38300</v>
      </c>
      <c r="F639" s="454"/>
      <c r="G639" s="455">
        <f>E639+F639</f>
        <v>38300</v>
      </c>
      <c r="H639" s="456"/>
      <c r="I639" s="456"/>
      <c r="J639" s="453"/>
      <c r="K639" s="454"/>
    </row>
    <row r="640" spans="1:11" s="440" customFormat="1" ht="13.5" customHeight="1" thickBot="1">
      <c r="A640" s="450">
        <v>4430</v>
      </c>
      <c r="B640" s="462" t="s">
        <v>778</v>
      </c>
      <c r="C640" s="452"/>
      <c r="D640" s="453">
        <f t="shared" si="80"/>
        <v>500</v>
      </c>
      <c r="E640" s="454">
        <v>500</v>
      </c>
      <c r="F640" s="454"/>
      <c r="G640" s="455">
        <f>E640+F640</f>
        <v>500</v>
      </c>
      <c r="H640" s="456"/>
      <c r="I640" s="456"/>
      <c r="J640" s="453"/>
      <c r="K640" s="454"/>
    </row>
    <row r="641" spans="1:11" s="440" customFormat="1" ht="18" customHeight="1" thickBot="1" thickTop="1">
      <c r="A641" s="417">
        <v>926</v>
      </c>
      <c r="B641" s="441" t="s">
        <v>779</v>
      </c>
      <c r="C641" s="442"/>
      <c r="D641" s="420">
        <f>D642+D649+D652</f>
        <v>17050000</v>
      </c>
      <c r="E641" s="421">
        <f>E642+E649+E652</f>
        <v>14750000</v>
      </c>
      <c r="F641" s="421">
        <f>F642+F649+F652</f>
        <v>2300000</v>
      </c>
      <c r="G641" s="422">
        <f>F641+E641</f>
        <v>17050000</v>
      </c>
      <c r="H641" s="423"/>
      <c r="I641" s="423"/>
      <c r="J641" s="420"/>
      <c r="K641" s="421"/>
    </row>
    <row r="642" spans="1:11" s="440" customFormat="1" ht="15" customHeight="1" thickTop="1">
      <c r="A642" s="443">
        <v>92601</v>
      </c>
      <c r="B642" s="475" t="s">
        <v>780</v>
      </c>
      <c r="C642" s="452"/>
      <c r="D642" s="449">
        <f aca="true" t="shared" si="82" ref="D642:D661">G642+J642</f>
        <v>10034300</v>
      </c>
      <c r="E642" s="446">
        <f>SUM(E643:E646)-E645</f>
        <v>10034300</v>
      </c>
      <c r="F642" s="446">
        <f>F643+F644+F646</f>
        <v>0</v>
      </c>
      <c r="G642" s="447">
        <f>F642+E642</f>
        <v>10034300</v>
      </c>
      <c r="H642" s="448"/>
      <c r="I642" s="448"/>
      <c r="J642" s="449"/>
      <c r="K642" s="446"/>
    </row>
    <row r="643" spans="1:11" s="424" customFormat="1" ht="20.25" customHeight="1">
      <c r="A643" s="450">
        <v>4300</v>
      </c>
      <c r="B643" s="462" t="s">
        <v>781</v>
      </c>
      <c r="C643" s="452" t="s">
        <v>403</v>
      </c>
      <c r="D643" s="453">
        <f t="shared" si="82"/>
        <v>237000</v>
      </c>
      <c r="E643" s="454">
        <v>237000</v>
      </c>
      <c r="F643" s="454"/>
      <c r="G643" s="455">
        <f>F643+E643</f>
        <v>237000</v>
      </c>
      <c r="H643" s="456"/>
      <c r="I643" s="456"/>
      <c r="J643" s="453"/>
      <c r="K643" s="454"/>
    </row>
    <row r="644" spans="1:11" s="479" customFormat="1" ht="81" customHeight="1">
      <c r="A644" s="450">
        <v>6010</v>
      </c>
      <c r="B644" s="462" t="s">
        <v>782</v>
      </c>
      <c r="C644" s="452" t="s">
        <v>403</v>
      </c>
      <c r="D644" s="453">
        <f t="shared" si="82"/>
        <v>1087600</v>
      </c>
      <c r="E644" s="454">
        <f>E645</f>
        <v>1087600</v>
      </c>
      <c r="F644" s="454">
        <f>SUM(F645:F645)</f>
        <v>0</v>
      </c>
      <c r="G644" s="455">
        <f>SUM(G645:G645)</f>
        <v>1087600</v>
      </c>
      <c r="H644" s="456"/>
      <c r="I644" s="457"/>
      <c r="J644" s="458"/>
      <c r="K644" s="454"/>
    </row>
    <row r="645" spans="1:11" s="440" customFormat="1" ht="11.25" customHeight="1">
      <c r="A645" s="506"/>
      <c r="B645" s="383" t="s">
        <v>783</v>
      </c>
      <c r="C645" s="480"/>
      <c r="D645" s="487">
        <f t="shared" si="82"/>
        <v>1087600</v>
      </c>
      <c r="E645" s="481">
        <v>1087600</v>
      </c>
      <c r="F645" s="481"/>
      <c r="G645" s="482">
        <f>F645+E645</f>
        <v>1087600</v>
      </c>
      <c r="H645" s="486"/>
      <c r="I645" s="486"/>
      <c r="J645" s="487"/>
      <c r="K645" s="481"/>
    </row>
    <row r="646" spans="1:11" s="440" customFormat="1" ht="21.75" customHeight="1">
      <c r="A646" s="450">
        <v>6050</v>
      </c>
      <c r="B646" s="462" t="s">
        <v>160</v>
      </c>
      <c r="C646" s="452" t="s">
        <v>268</v>
      </c>
      <c r="D646" s="453">
        <f t="shared" si="82"/>
        <v>8709700</v>
      </c>
      <c r="E646" s="454">
        <f>E647+E648</f>
        <v>8709700</v>
      </c>
      <c r="F646" s="454">
        <f>F647+F648</f>
        <v>0</v>
      </c>
      <c r="G646" s="455">
        <f>E646+F646</f>
        <v>8709700</v>
      </c>
      <c r="H646" s="456"/>
      <c r="I646" s="457"/>
      <c r="J646" s="458"/>
      <c r="K646" s="454"/>
    </row>
    <row r="647" spans="1:11" s="440" customFormat="1" ht="33" customHeight="1">
      <c r="A647" s="483"/>
      <c r="B647" s="484" t="s">
        <v>784</v>
      </c>
      <c r="C647" s="547"/>
      <c r="D647" s="485">
        <f t="shared" si="82"/>
        <v>1668000</v>
      </c>
      <c r="E647" s="588">
        <v>1668000</v>
      </c>
      <c r="F647" s="588"/>
      <c r="G647" s="589">
        <f>E647+F647</f>
        <v>1668000</v>
      </c>
      <c r="H647" s="590"/>
      <c r="I647" s="590"/>
      <c r="J647" s="485"/>
      <c r="K647" s="588"/>
    </row>
    <row r="648" spans="1:11" s="479" customFormat="1" ht="11.25" customHeight="1">
      <c r="A648" s="520"/>
      <c r="B648" s="507" t="s">
        <v>785</v>
      </c>
      <c r="C648" s="480"/>
      <c r="D648" s="487">
        <f t="shared" si="82"/>
        <v>7041700</v>
      </c>
      <c r="E648" s="481">
        <v>7041700</v>
      </c>
      <c r="F648" s="481"/>
      <c r="G648" s="482">
        <f>E648+F648</f>
        <v>7041700</v>
      </c>
      <c r="H648" s="486"/>
      <c r="I648" s="486"/>
      <c r="J648" s="487"/>
      <c r="K648" s="481"/>
    </row>
    <row r="649" spans="1:11" s="479" customFormat="1" ht="24" customHeight="1">
      <c r="A649" s="425">
        <v>92605</v>
      </c>
      <c r="B649" s="476" t="s">
        <v>786</v>
      </c>
      <c r="C649" s="452" t="s">
        <v>403</v>
      </c>
      <c r="D649" s="428">
        <f t="shared" si="82"/>
        <v>6800000</v>
      </c>
      <c r="E649" s="429">
        <f>E650+E651</f>
        <v>4500000</v>
      </c>
      <c r="F649" s="429">
        <f>F650+F651</f>
        <v>2300000</v>
      </c>
      <c r="G649" s="430">
        <f>F649+E649</f>
        <v>6800000</v>
      </c>
      <c r="H649" s="431"/>
      <c r="I649" s="448"/>
      <c r="J649" s="449"/>
      <c r="K649" s="429"/>
    </row>
    <row r="650" spans="1:11" s="440" customFormat="1" ht="47.25" customHeight="1">
      <c r="A650" s="450">
        <v>2820</v>
      </c>
      <c r="B650" s="462" t="s">
        <v>541</v>
      </c>
      <c r="C650" s="452"/>
      <c r="D650" s="453">
        <f t="shared" si="82"/>
        <v>4500000</v>
      </c>
      <c r="E650" s="454">
        <v>4500000</v>
      </c>
      <c r="F650" s="454"/>
      <c r="G650" s="455">
        <f>E650+F650</f>
        <v>4500000</v>
      </c>
      <c r="H650" s="456"/>
      <c r="I650" s="456"/>
      <c r="J650" s="453"/>
      <c r="K650" s="454"/>
    </row>
    <row r="651" spans="1:11" s="440" customFormat="1" ht="67.5" customHeight="1">
      <c r="A651" s="450">
        <v>2830</v>
      </c>
      <c r="B651" s="462" t="s">
        <v>787</v>
      </c>
      <c r="C651" s="452"/>
      <c r="D651" s="453">
        <f t="shared" si="82"/>
        <v>2300000</v>
      </c>
      <c r="E651" s="454"/>
      <c r="F651" s="454">
        <v>2300000</v>
      </c>
      <c r="G651" s="455">
        <f>E651+F651</f>
        <v>2300000</v>
      </c>
      <c r="H651" s="456"/>
      <c r="I651" s="457"/>
      <c r="J651" s="458"/>
      <c r="K651" s="454"/>
    </row>
    <row r="652" spans="1:11" s="432" customFormat="1" ht="12">
      <c r="A652" s="425">
        <v>92695</v>
      </c>
      <c r="B652" s="476" t="s">
        <v>788</v>
      </c>
      <c r="C652" s="452"/>
      <c r="D652" s="428">
        <f t="shared" si="82"/>
        <v>215700</v>
      </c>
      <c r="E652" s="429">
        <f>SUM(E653:E661)</f>
        <v>215700</v>
      </c>
      <c r="F652" s="429">
        <f>SUM(F653:F661)</f>
        <v>0</v>
      </c>
      <c r="G652" s="430">
        <f>F652+E652</f>
        <v>215700</v>
      </c>
      <c r="H652" s="431"/>
      <c r="I652" s="448">
        <v>0</v>
      </c>
      <c r="J652" s="449"/>
      <c r="K652" s="429"/>
    </row>
    <row r="653" spans="1:11" s="440" customFormat="1" ht="23.25" customHeight="1">
      <c r="A653" s="450">
        <v>4210</v>
      </c>
      <c r="B653" s="462" t="s">
        <v>676</v>
      </c>
      <c r="C653" s="452" t="s">
        <v>431</v>
      </c>
      <c r="D653" s="453">
        <f t="shared" si="82"/>
        <v>36150</v>
      </c>
      <c r="E653" s="454">
        <v>36150</v>
      </c>
      <c r="F653" s="454"/>
      <c r="G653" s="455">
        <f aca="true" t="shared" si="83" ref="G653:G661">E653+F653</f>
        <v>36150</v>
      </c>
      <c r="H653" s="456"/>
      <c r="I653" s="457"/>
      <c r="J653" s="458"/>
      <c r="K653" s="454"/>
    </row>
    <row r="654" spans="1:11" s="432" customFormat="1" ht="12" customHeight="1">
      <c r="A654" s="450">
        <v>4210</v>
      </c>
      <c r="B654" s="462" t="s">
        <v>547</v>
      </c>
      <c r="C654" s="452" t="s">
        <v>403</v>
      </c>
      <c r="D654" s="453">
        <f t="shared" si="82"/>
        <v>20000</v>
      </c>
      <c r="E654" s="454">
        <v>20000</v>
      </c>
      <c r="F654" s="454"/>
      <c r="G654" s="455">
        <f t="shared" si="83"/>
        <v>20000</v>
      </c>
      <c r="H654" s="456"/>
      <c r="I654" s="457"/>
      <c r="J654" s="458"/>
      <c r="K654" s="454"/>
    </row>
    <row r="655" spans="1:11" s="440" customFormat="1" ht="13.5" customHeight="1">
      <c r="A655" s="450">
        <v>4300</v>
      </c>
      <c r="B655" s="462" t="s">
        <v>777</v>
      </c>
      <c r="C655" s="452" t="s">
        <v>431</v>
      </c>
      <c r="D655" s="453">
        <f t="shared" si="82"/>
        <v>38550</v>
      </c>
      <c r="E655" s="454">
        <v>38550</v>
      </c>
      <c r="F655" s="454"/>
      <c r="G655" s="455">
        <f t="shared" si="83"/>
        <v>38550</v>
      </c>
      <c r="H655" s="456"/>
      <c r="I655" s="457"/>
      <c r="J655" s="458"/>
      <c r="K655" s="454"/>
    </row>
    <row r="656" spans="1:11" s="440" customFormat="1" ht="24">
      <c r="A656" s="450">
        <v>4300</v>
      </c>
      <c r="B656" s="462" t="s">
        <v>789</v>
      </c>
      <c r="C656" s="452" t="s">
        <v>403</v>
      </c>
      <c r="D656" s="453">
        <f t="shared" si="82"/>
        <v>8000</v>
      </c>
      <c r="E656" s="454">
        <v>8000</v>
      </c>
      <c r="F656" s="454"/>
      <c r="G656" s="455">
        <f t="shared" si="83"/>
        <v>8000</v>
      </c>
      <c r="H656" s="456"/>
      <c r="I656" s="457"/>
      <c r="J656" s="458"/>
      <c r="K656" s="454"/>
    </row>
    <row r="657" spans="1:11" s="440" customFormat="1" ht="12" customHeight="1">
      <c r="A657" s="450">
        <v>4430</v>
      </c>
      <c r="B657" s="462" t="s">
        <v>790</v>
      </c>
      <c r="C657" s="452" t="s">
        <v>431</v>
      </c>
      <c r="D657" s="453">
        <f t="shared" si="82"/>
        <v>500</v>
      </c>
      <c r="E657" s="454">
        <v>500</v>
      </c>
      <c r="F657" s="454"/>
      <c r="G657" s="455">
        <f t="shared" si="83"/>
        <v>500</v>
      </c>
      <c r="H657" s="456"/>
      <c r="I657" s="457"/>
      <c r="J657" s="458"/>
      <c r="K657" s="454"/>
    </row>
    <row r="658" spans="1:11" s="440" customFormat="1" ht="12">
      <c r="A658" s="450">
        <v>3250</v>
      </c>
      <c r="B658" s="462" t="s">
        <v>791</v>
      </c>
      <c r="C658" s="452" t="s">
        <v>403</v>
      </c>
      <c r="D658" s="453">
        <f t="shared" si="82"/>
        <v>72000</v>
      </c>
      <c r="E658" s="454">
        <v>72000</v>
      </c>
      <c r="F658" s="454"/>
      <c r="G658" s="455">
        <f t="shared" si="83"/>
        <v>72000</v>
      </c>
      <c r="H658" s="456"/>
      <c r="I658" s="456"/>
      <c r="J658" s="453"/>
      <c r="K658" s="454"/>
    </row>
    <row r="659" spans="1:11" s="440" customFormat="1" ht="33.75" customHeight="1">
      <c r="A659" s="450">
        <v>3040</v>
      </c>
      <c r="B659" s="462" t="s">
        <v>621</v>
      </c>
      <c r="C659" s="452" t="s">
        <v>403</v>
      </c>
      <c r="D659" s="453">
        <f t="shared" si="82"/>
        <v>37000</v>
      </c>
      <c r="E659" s="454">
        <v>37000</v>
      </c>
      <c r="F659" s="454"/>
      <c r="G659" s="455">
        <f t="shared" si="83"/>
        <v>37000</v>
      </c>
      <c r="H659" s="456"/>
      <c r="I659" s="457"/>
      <c r="J659" s="458"/>
      <c r="K659" s="454"/>
    </row>
    <row r="660" spans="1:11" s="440" customFormat="1" ht="21.75" customHeight="1">
      <c r="A660" s="450">
        <v>4110</v>
      </c>
      <c r="B660" s="462" t="s">
        <v>458</v>
      </c>
      <c r="C660" s="452" t="s">
        <v>403</v>
      </c>
      <c r="D660" s="453">
        <f t="shared" si="82"/>
        <v>3000</v>
      </c>
      <c r="E660" s="454">
        <v>3000</v>
      </c>
      <c r="F660" s="454"/>
      <c r="G660" s="455">
        <f t="shared" si="83"/>
        <v>3000</v>
      </c>
      <c r="H660" s="456"/>
      <c r="I660" s="457"/>
      <c r="J660" s="458"/>
      <c r="K660" s="454"/>
    </row>
    <row r="661" spans="1:11" s="440" customFormat="1" ht="12.75" thickBot="1">
      <c r="A661" s="506">
        <v>4120</v>
      </c>
      <c r="B661" s="513" t="s">
        <v>428</v>
      </c>
      <c r="C661" s="452" t="s">
        <v>403</v>
      </c>
      <c r="D661" s="453">
        <f t="shared" si="82"/>
        <v>500</v>
      </c>
      <c r="E661" s="454">
        <v>500</v>
      </c>
      <c r="F661" s="454"/>
      <c r="G661" s="455">
        <f t="shared" si="83"/>
        <v>500</v>
      </c>
      <c r="H661" s="456"/>
      <c r="I661" s="457"/>
      <c r="J661" s="458"/>
      <c r="K661" s="454"/>
    </row>
    <row r="662" spans="1:11" s="440" customFormat="1" ht="23.25" customHeight="1" thickBot="1" thickTop="1">
      <c r="A662" s="614"/>
      <c r="B662" s="615" t="s">
        <v>104</v>
      </c>
      <c r="C662" s="616"/>
      <c r="D662" s="617">
        <f>D641+D583+D489+D472+D454+D441+D404+D397+D344+D334+D330+D314+D308+D302+D102+D84+D54+D47+D23+D16+D13</f>
        <v>229549163</v>
      </c>
      <c r="E662" s="618">
        <f>E641+E583+E489+E472+E454+E441+E404+E397+E344+E334+E330+E314+E308+E302+E102+E84+E54+E47+E23+E16+E13</f>
        <v>173033681</v>
      </c>
      <c r="F662" s="618">
        <f>F641+F583+F489+F472+F454+F441+F404+F397+F344+F334+F330+F314+F308+F302+F102+F84+F54+F47+F23+F16+F13</f>
        <v>0</v>
      </c>
      <c r="G662" s="619">
        <f>G641+G583+G489+G472+G454+G441+G404+G397+G344+G334+G330+G314+G308+G302+G102+G84+G54+G47+G23+G16+G13</f>
        <v>173033681</v>
      </c>
      <c r="H662" s="620">
        <f>H641+H583+H489+H472+H454+H441+H404+H397+H344+H334+H330+H314+H308+H302+H102+H84+H54+H47+H23+H16+H13</f>
        <v>56515482</v>
      </c>
      <c r="I662" s="620">
        <f>I13+I16+I23+I47+I54+I84+I102+I302+I308+I314+I330+I334+I344+I397+I404+I441+I454+I472+I489+I583+I641</f>
        <v>0</v>
      </c>
      <c r="J662" s="617">
        <f>J641+J583+J489+J472+J454+J441+J404+J397+J344+J334+J330+J314+J308+J302+J102+J84+J54+J47+J23+J16+J13</f>
        <v>56515482</v>
      </c>
      <c r="K662" s="618">
        <f>K641+K583+K489+K472+K454+K441+K404+K397+K344+K334+K330+K314+K308+K302+K102+K84+K54+K47+K23+K16+K13</f>
        <v>1462142</v>
      </c>
    </row>
    <row r="663" ht="13.5" thickTop="1"/>
  </sheetData>
  <mergeCells count="11">
    <mergeCell ref="A10:A11"/>
    <mergeCell ref="B10:B11"/>
    <mergeCell ref="C10:C11"/>
    <mergeCell ref="D10:D11"/>
    <mergeCell ref="I10:I11"/>
    <mergeCell ref="J10:J11"/>
    <mergeCell ref="K10:K11"/>
    <mergeCell ref="E10:E11"/>
    <mergeCell ref="F10:F11"/>
    <mergeCell ref="G10:G11"/>
    <mergeCell ref="H10:H11"/>
  </mergeCells>
  <printOptions/>
  <pageMargins left="0.75" right="0.75" top="1" bottom="1" header="0.5" footer="0.5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J9" sqref="J9"/>
    </sheetView>
  </sheetViews>
  <sheetFormatPr defaultColWidth="9.33203125" defaultRowHeight="12.75"/>
  <cols>
    <col min="1" max="1" width="4.83203125" style="4" bestFit="1" customWidth="1"/>
    <col min="2" max="2" width="66.5" style="4" customWidth="1"/>
    <col min="3" max="3" width="15.83203125" style="4" customWidth="1"/>
    <col min="4" max="4" width="14.33203125" style="4" hidden="1" customWidth="1"/>
    <col min="5" max="5" width="14.66015625" style="148" hidden="1" customWidth="1"/>
    <col min="6" max="6" width="15.5" style="4" hidden="1" customWidth="1"/>
    <col min="7" max="16384" width="9.33203125" style="4" customWidth="1"/>
  </cols>
  <sheetData>
    <row r="1" spans="2:6" ht="12.75">
      <c r="B1" s="676"/>
      <c r="C1" s="677" t="s">
        <v>17</v>
      </c>
      <c r="D1" s="676"/>
      <c r="F1" s="677" t="s">
        <v>826</v>
      </c>
    </row>
    <row r="2" spans="2:6" ht="7.5" customHeight="1">
      <c r="B2" s="676"/>
      <c r="C2" s="676"/>
      <c r="D2" s="676"/>
      <c r="E2" s="715"/>
      <c r="F2" s="676"/>
    </row>
    <row r="3" spans="1:5" s="718" customFormat="1" ht="17.25" customHeight="1">
      <c r="A3" s="773" t="s">
        <v>18</v>
      </c>
      <c r="B3" s="778"/>
      <c r="C3" s="778"/>
      <c r="D3" s="716"/>
      <c r="E3" s="717"/>
    </row>
    <row r="4" spans="1:6" s="718" customFormat="1" ht="24" customHeight="1">
      <c r="A4" s="779" t="s">
        <v>19</v>
      </c>
      <c r="B4" s="778"/>
      <c r="C4" s="778"/>
      <c r="D4" s="717"/>
      <c r="E4" s="717"/>
      <c r="F4" s="716"/>
    </row>
    <row r="5" spans="1:5" s="680" customFormat="1" ht="19.5" customHeight="1">
      <c r="A5" s="773" t="s">
        <v>20</v>
      </c>
      <c r="B5" s="778"/>
      <c r="C5" s="778"/>
      <c r="D5" s="719"/>
      <c r="E5" s="621"/>
    </row>
    <row r="6" spans="3:6" ht="19.5" customHeight="1" thickBot="1">
      <c r="C6" s="5" t="s">
        <v>237</v>
      </c>
      <c r="F6" s="1" t="s">
        <v>237</v>
      </c>
    </row>
    <row r="7" spans="1:6" s="621" customFormat="1" ht="27" customHeight="1" thickTop="1">
      <c r="A7" s="681" t="s">
        <v>799</v>
      </c>
      <c r="B7" s="720" t="s">
        <v>21</v>
      </c>
      <c r="C7" s="721" t="s">
        <v>801</v>
      </c>
      <c r="D7" s="722" t="s">
        <v>122</v>
      </c>
      <c r="E7" s="685" t="s">
        <v>22</v>
      </c>
      <c r="F7" s="685" t="s">
        <v>831</v>
      </c>
    </row>
    <row r="8" spans="1:6" s="655" customFormat="1" ht="9.75" customHeight="1" thickBot="1">
      <c r="A8" s="723">
        <v>1</v>
      </c>
      <c r="B8" s="724">
        <v>2</v>
      </c>
      <c r="C8" s="725">
        <v>3</v>
      </c>
      <c r="D8" s="726">
        <v>4</v>
      </c>
      <c r="E8" s="725">
        <v>5</v>
      </c>
      <c r="F8" s="727">
        <v>3</v>
      </c>
    </row>
    <row r="9" spans="1:6" s="52" customFormat="1" ht="20.25" customHeight="1" thickTop="1">
      <c r="A9" s="363">
        <v>1</v>
      </c>
      <c r="B9" s="106" t="s">
        <v>23</v>
      </c>
      <c r="C9" s="728">
        <v>173900</v>
      </c>
      <c r="D9" s="729"/>
      <c r="E9" s="728">
        <f aca="true" t="shared" si="0" ref="E9:E39">C9+D9</f>
        <v>173900</v>
      </c>
      <c r="F9" s="730">
        <v>49950</v>
      </c>
    </row>
    <row r="10" spans="1:6" s="52" customFormat="1" ht="25.5" hidden="1">
      <c r="A10" s="636">
        <v>5</v>
      </c>
      <c r="B10" s="110" t="s">
        <v>24</v>
      </c>
      <c r="C10" s="731"/>
      <c r="D10" s="732"/>
      <c r="E10" s="731">
        <f t="shared" si="0"/>
        <v>0</v>
      </c>
      <c r="F10" s="730">
        <v>105300</v>
      </c>
    </row>
    <row r="11" spans="1:6" s="52" customFormat="1" ht="25.5">
      <c r="A11" s="636">
        <v>2</v>
      </c>
      <c r="B11" s="110" t="s">
        <v>25</v>
      </c>
      <c r="C11" s="731">
        <v>23500</v>
      </c>
      <c r="D11" s="732"/>
      <c r="E11" s="731">
        <f t="shared" si="0"/>
        <v>23500</v>
      </c>
      <c r="F11" s="730">
        <v>198450</v>
      </c>
    </row>
    <row r="12" spans="1:6" s="52" customFormat="1" ht="25.5">
      <c r="A12" s="636">
        <v>3</v>
      </c>
      <c r="B12" s="110" t="s">
        <v>26</v>
      </c>
      <c r="C12" s="731">
        <v>132800</v>
      </c>
      <c r="D12" s="732"/>
      <c r="E12" s="731">
        <f t="shared" si="0"/>
        <v>132800</v>
      </c>
      <c r="F12" s="730">
        <v>25650</v>
      </c>
    </row>
    <row r="13" spans="1:6" s="52" customFormat="1" ht="25.5">
      <c r="A13" s="636">
        <v>4</v>
      </c>
      <c r="B13" s="110" t="s">
        <v>27</v>
      </c>
      <c r="C13" s="731">
        <v>47000</v>
      </c>
      <c r="D13" s="732"/>
      <c r="E13" s="731">
        <f t="shared" si="0"/>
        <v>47000</v>
      </c>
      <c r="F13" s="730">
        <v>27000</v>
      </c>
    </row>
    <row r="14" spans="1:6" s="52" customFormat="1" ht="25.5">
      <c r="A14" s="636">
        <v>5</v>
      </c>
      <c r="B14" s="110" t="s">
        <v>28</v>
      </c>
      <c r="C14" s="731">
        <v>470000</v>
      </c>
      <c r="D14" s="732"/>
      <c r="E14" s="731">
        <f t="shared" si="0"/>
        <v>470000</v>
      </c>
      <c r="F14" s="730">
        <v>113400</v>
      </c>
    </row>
    <row r="15" spans="1:6" s="52" customFormat="1" ht="33" customHeight="1">
      <c r="A15" s="636">
        <v>6</v>
      </c>
      <c r="B15" s="110" t="s">
        <v>29</v>
      </c>
      <c r="C15" s="731">
        <v>138650</v>
      </c>
      <c r="D15" s="732"/>
      <c r="E15" s="731">
        <f t="shared" si="0"/>
        <v>138650</v>
      </c>
      <c r="F15" s="730">
        <v>62100</v>
      </c>
    </row>
    <row r="16" spans="1:6" s="52" customFormat="1" ht="20.25" customHeight="1">
      <c r="A16" s="636">
        <v>7</v>
      </c>
      <c r="B16" s="110" t="s">
        <v>30</v>
      </c>
      <c r="C16" s="731">
        <v>72850</v>
      </c>
      <c r="D16" s="732"/>
      <c r="E16" s="731">
        <f t="shared" si="0"/>
        <v>72850</v>
      </c>
      <c r="F16" s="730">
        <v>44550</v>
      </c>
    </row>
    <row r="17" spans="1:6" s="52" customFormat="1" ht="16.5" customHeight="1">
      <c r="A17" s="636">
        <v>8</v>
      </c>
      <c r="B17" s="110" t="s">
        <v>31</v>
      </c>
      <c r="C17" s="731">
        <v>526400</v>
      </c>
      <c r="D17" s="732"/>
      <c r="E17" s="731">
        <f t="shared" si="0"/>
        <v>526400</v>
      </c>
      <c r="F17" s="730">
        <v>15820</v>
      </c>
    </row>
    <row r="18" spans="1:6" s="52" customFormat="1" ht="17.25" customHeight="1">
      <c r="A18" s="636">
        <v>9</v>
      </c>
      <c r="B18" s="110" t="s">
        <v>32</v>
      </c>
      <c r="C18" s="733">
        <v>185650</v>
      </c>
      <c r="D18" s="734"/>
      <c r="E18" s="731">
        <f t="shared" si="0"/>
        <v>185650</v>
      </c>
      <c r="F18" s="730"/>
    </row>
    <row r="19" spans="1:6" s="52" customFormat="1" ht="20.25" customHeight="1">
      <c r="A19" s="636">
        <v>10</v>
      </c>
      <c r="B19" s="110" t="s">
        <v>33</v>
      </c>
      <c r="C19" s="731">
        <v>171550</v>
      </c>
      <c r="D19" s="732"/>
      <c r="E19" s="731">
        <f t="shared" si="0"/>
        <v>171550</v>
      </c>
      <c r="F19" s="730"/>
    </row>
    <row r="20" spans="1:6" s="52" customFormat="1" ht="21.75" customHeight="1">
      <c r="A20" s="636">
        <v>11</v>
      </c>
      <c r="B20" s="110" t="s">
        <v>34</v>
      </c>
      <c r="C20" s="731">
        <v>32900</v>
      </c>
      <c r="D20" s="732"/>
      <c r="E20" s="731">
        <f t="shared" si="0"/>
        <v>32900</v>
      </c>
      <c r="F20" s="730"/>
    </row>
    <row r="21" spans="1:6" s="52" customFormat="1" ht="25.5">
      <c r="A21" s="636">
        <v>12</v>
      </c>
      <c r="B21" s="110" t="s">
        <v>35</v>
      </c>
      <c r="C21" s="731">
        <v>65182</v>
      </c>
      <c r="D21" s="732"/>
      <c r="E21" s="731">
        <f t="shared" si="0"/>
        <v>65182</v>
      </c>
      <c r="F21" s="730"/>
    </row>
    <row r="22" spans="1:6" s="52" customFormat="1" ht="12.75">
      <c r="A22" s="636">
        <v>13</v>
      </c>
      <c r="B22" s="110" t="s">
        <v>36</v>
      </c>
      <c r="C22" s="731">
        <v>142100</v>
      </c>
      <c r="D22" s="732"/>
      <c r="E22" s="731">
        <f t="shared" si="0"/>
        <v>142100</v>
      </c>
      <c r="F22" s="730"/>
    </row>
    <row r="23" spans="1:6" s="52" customFormat="1" ht="16.5" customHeight="1">
      <c r="A23" s="636">
        <v>14</v>
      </c>
      <c r="B23" s="110" t="s">
        <v>37</v>
      </c>
      <c r="C23" s="731">
        <v>175708</v>
      </c>
      <c r="D23" s="732"/>
      <c r="E23" s="731">
        <f t="shared" si="0"/>
        <v>175708</v>
      </c>
      <c r="F23" s="730">
        <v>21470</v>
      </c>
    </row>
    <row r="24" spans="1:6" s="52" customFormat="1" ht="24.75" customHeight="1">
      <c r="A24" s="636">
        <v>15</v>
      </c>
      <c r="B24" s="110" t="s">
        <v>38</v>
      </c>
      <c r="C24" s="731">
        <v>94000</v>
      </c>
      <c r="D24" s="732"/>
      <c r="E24" s="731">
        <f t="shared" si="0"/>
        <v>94000</v>
      </c>
      <c r="F24" s="730"/>
    </row>
    <row r="25" spans="1:6" s="52" customFormat="1" ht="19.5" customHeight="1">
      <c r="A25" s="636">
        <v>16</v>
      </c>
      <c r="B25" s="110" t="s">
        <v>39</v>
      </c>
      <c r="C25" s="731">
        <v>77550</v>
      </c>
      <c r="D25" s="732"/>
      <c r="E25" s="731">
        <f t="shared" si="0"/>
        <v>77550</v>
      </c>
      <c r="F25" s="730">
        <v>58760</v>
      </c>
    </row>
    <row r="26" spans="1:6" s="52" customFormat="1" ht="18.75" customHeight="1">
      <c r="A26" s="636">
        <v>17</v>
      </c>
      <c r="B26" s="110" t="s">
        <v>40</v>
      </c>
      <c r="C26" s="731">
        <v>348750</v>
      </c>
      <c r="D26" s="732"/>
      <c r="E26" s="731">
        <f t="shared" si="0"/>
        <v>348750</v>
      </c>
      <c r="F26" s="730"/>
    </row>
    <row r="27" spans="1:6" s="52" customFormat="1" ht="38.25">
      <c r="A27" s="636">
        <v>18</v>
      </c>
      <c r="B27" s="735" t="s">
        <v>41</v>
      </c>
      <c r="C27" s="731">
        <v>108100</v>
      </c>
      <c r="D27" s="732"/>
      <c r="E27" s="731">
        <f t="shared" si="0"/>
        <v>108100</v>
      </c>
      <c r="F27" s="736"/>
    </row>
    <row r="28" spans="1:6" s="52" customFormat="1" ht="25.5">
      <c r="A28" s="636">
        <v>19</v>
      </c>
      <c r="B28" s="735" t="s">
        <v>42</v>
      </c>
      <c r="C28" s="733">
        <v>284350</v>
      </c>
      <c r="D28" s="734"/>
      <c r="E28" s="731">
        <f t="shared" si="0"/>
        <v>284350</v>
      </c>
      <c r="F28" s="736"/>
    </row>
    <row r="29" spans="1:6" s="52" customFormat="1" ht="25.5">
      <c r="A29" s="636">
        <v>20</v>
      </c>
      <c r="B29" s="735" t="s">
        <v>43</v>
      </c>
      <c r="C29" s="733">
        <v>79900</v>
      </c>
      <c r="D29" s="737"/>
      <c r="E29" s="731">
        <f t="shared" si="0"/>
        <v>79900</v>
      </c>
      <c r="F29" s="736"/>
    </row>
    <row r="30" spans="1:6" s="52" customFormat="1" ht="25.5">
      <c r="A30" s="636">
        <v>21</v>
      </c>
      <c r="B30" s="735" t="s">
        <v>44</v>
      </c>
      <c r="C30" s="733">
        <v>96350</v>
      </c>
      <c r="D30" s="734"/>
      <c r="E30" s="731">
        <f t="shared" si="0"/>
        <v>96350</v>
      </c>
      <c r="F30" s="736"/>
    </row>
    <row r="31" spans="1:6" s="52" customFormat="1" ht="25.5">
      <c r="A31" s="636">
        <v>22</v>
      </c>
      <c r="B31" s="735" t="s">
        <v>45</v>
      </c>
      <c r="C31" s="733">
        <v>96350</v>
      </c>
      <c r="D31" s="734"/>
      <c r="E31" s="731">
        <f t="shared" si="0"/>
        <v>96350</v>
      </c>
      <c r="F31" s="736"/>
    </row>
    <row r="32" spans="1:6" s="52" customFormat="1" ht="17.25" customHeight="1">
      <c r="A32" s="636">
        <v>23</v>
      </c>
      <c r="B32" s="735" t="s">
        <v>46</v>
      </c>
      <c r="C32" s="733">
        <v>543680</v>
      </c>
      <c r="D32" s="734"/>
      <c r="E32" s="731">
        <f>C32+D32</f>
        <v>543680</v>
      </c>
      <c r="F32" s="736"/>
    </row>
    <row r="33" spans="1:6" s="52" customFormat="1" ht="22.5" customHeight="1">
      <c r="A33" s="636">
        <v>24</v>
      </c>
      <c r="B33" s="110" t="s">
        <v>47</v>
      </c>
      <c r="C33" s="731">
        <v>296100</v>
      </c>
      <c r="D33" s="732"/>
      <c r="E33" s="731">
        <f t="shared" si="0"/>
        <v>296100</v>
      </c>
      <c r="F33" s="736"/>
    </row>
    <row r="34" spans="1:6" s="52" customFormat="1" ht="25.5" hidden="1">
      <c r="A34" s="636">
        <v>25</v>
      </c>
      <c r="B34" s="110" t="s">
        <v>48</v>
      </c>
      <c r="C34" s="733"/>
      <c r="D34" s="734"/>
      <c r="E34" s="731">
        <f t="shared" si="0"/>
        <v>0</v>
      </c>
      <c r="F34" s="736"/>
    </row>
    <row r="35" spans="1:6" s="52" customFormat="1" ht="25.5" hidden="1">
      <c r="A35" s="636">
        <v>26</v>
      </c>
      <c r="B35" s="110" t="s">
        <v>49</v>
      </c>
      <c r="C35" s="733"/>
      <c r="D35" s="734"/>
      <c r="E35" s="731">
        <f t="shared" si="0"/>
        <v>0</v>
      </c>
      <c r="F35" s="736"/>
    </row>
    <row r="36" spans="1:6" s="52" customFormat="1" ht="25.5" hidden="1">
      <c r="A36" s="636">
        <v>27</v>
      </c>
      <c r="B36" s="110" t="s">
        <v>50</v>
      </c>
      <c r="C36" s="733"/>
      <c r="D36" s="734"/>
      <c r="E36" s="731">
        <f t="shared" si="0"/>
        <v>0</v>
      </c>
      <c r="F36" s="736"/>
    </row>
    <row r="37" spans="1:6" s="52" customFormat="1" ht="12.75" hidden="1">
      <c r="A37" s="636">
        <v>28</v>
      </c>
      <c r="B37" s="110" t="s">
        <v>51</v>
      </c>
      <c r="C37" s="733"/>
      <c r="D37" s="734"/>
      <c r="E37" s="731">
        <f t="shared" si="0"/>
        <v>0</v>
      </c>
      <c r="F37" s="736"/>
    </row>
    <row r="38" spans="1:6" s="52" customFormat="1" ht="12.75" hidden="1">
      <c r="A38" s="636">
        <v>29</v>
      </c>
      <c r="B38" s="110" t="s">
        <v>52</v>
      </c>
      <c r="C38" s="733"/>
      <c r="D38" s="734"/>
      <c r="E38" s="731">
        <f t="shared" si="0"/>
        <v>0</v>
      </c>
      <c r="F38" s="736"/>
    </row>
    <row r="39" spans="1:6" s="52" customFormat="1" ht="26.25" thickBot="1">
      <c r="A39" s="636">
        <v>25</v>
      </c>
      <c r="B39" s="114" t="s">
        <v>53</v>
      </c>
      <c r="C39" s="733">
        <v>56680</v>
      </c>
      <c r="D39" s="734"/>
      <c r="E39" s="731">
        <f t="shared" si="0"/>
        <v>56680</v>
      </c>
      <c r="F39" s="736"/>
    </row>
    <row r="40" spans="1:6" s="739" customFormat="1" ht="26.25" customHeight="1" thickBot="1" thickTop="1">
      <c r="A40" s="738"/>
      <c r="B40" s="706" t="s">
        <v>104</v>
      </c>
      <c r="C40" s="707">
        <f>SUM(C9:C39)</f>
        <v>4440000</v>
      </c>
      <c r="D40" s="708">
        <f>SUM(D9:D39)</f>
        <v>0</v>
      </c>
      <c r="E40" s="709">
        <f>SUM(E9:E39)</f>
        <v>4440000</v>
      </c>
      <c r="F40" s="710">
        <f>SUM(F17:F39)</f>
        <v>96050</v>
      </c>
    </row>
    <row r="41" spans="1:6" s="52" customFormat="1" ht="24" customHeight="1" thickTop="1">
      <c r="A41" s="740"/>
      <c r="B41" s="712"/>
      <c r="C41" s="741"/>
      <c r="D41" s="741"/>
      <c r="E41" s="742"/>
      <c r="F41" s="742"/>
    </row>
    <row r="42" ht="15">
      <c r="B42" s="743"/>
    </row>
    <row r="43" ht="15">
      <c r="B43" s="743"/>
    </row>
    <row r="44" ht="15">
      <c r="B44" s="743"/>
    </row>
    <row r="45" ht="15">
      <c r="B45" s="743"/>
    </row>
    <row r="46" ht="15">
      <c r="B46" s="743"/>
    </row>
    <row r="47" ht="15">
      <c r="B47" s="743"/>
    </row>
  </sheetData>
  <mergeCells count="3">
    <mergeCell ref="A3:C3"/>
    <mergeCell ref="A4:C4"/>
    <mergeCell ref="A5:C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selection activeCell="H16" sqref="H16"/>
    </sheetView>
  </sheetViews>
  <sheetFormatPr defaultColWidth="9.33203125" defaultRowHeight="12.75"/>
  <cols>
    <col min="1" max="1" width="11.66015625" style="1" customWidth="1"/>
    <col min="2" max="2" width="41.5" style="2" customWidth="1"/>
    <col min="3" max="3" width="9.83203125" style="3" customWidth="1"/>
    <col min="4" max="4" width="17.83203125" style="4" customWidth="1"/>
    <col min="5" max="5" width="12.83203125" style="4" hidden="1" customWidth="1"/>
    <col min="6" max="6" width="12.33203125" style="4" hidden="1" customWidth="1"/>
    <col min="7" max="15" width="9.33203125" style="4" customWidth="1"/>
    <col min="16" max="16" width="9" style="4" customWidth="1"/>
    <col min="17" max="16384" width="9.33203125" style="4" customWidth="1"/>
  </cols>
  <sheetData>
    <row r="1" spans="4:5" ht="18.75" customHeight="1">
      <c r="D1" s="303" t="s">
        <v>350</v>
      </c>
      <c r="E1" s="5"/>
    </row>
    <row r="2" spans="1:6" ht="37.5" customHeight="1">
      <c r="A2" s="780" t="s">
        <v>269</v>
      </c>
      <c r="B2" s="780"/>
      <c r="C2" s="780"/>
      <c r="D2" s="780"/>
      <c r="E2" s="780"/>
      <c r="F2" s="780"/>
    </row>
    <row r="3" spans="2:6" ht="5.25" customHeight="1">
      <c r="B3" s="6"/>
      <c r="C3" s="7"/>
      <c r="D3" s="8"/>
      <c r="E3" s="8"/>
      <c r="F3" s="8"/>
    </row>
    <row r="4" spans="4:5" ht="13.5" thickBot="1">
      <c r="D4" s="5" t="s">
        <v>237</v>
      </c>
      <c r="E4" s="5"/>
    </row>
    <row r="5" spans="1:6" s="12" customFormat="1" ht="39" customHeight="1" thickBot="1" thickTop="1">
      <c r="A5" s="259" t="s">
        <v>118</v>
      </c>
      <c r="B5" s="260" t="s">
        <v>87</v>
      </c>
      <c r="C5" s="237" t="s">
        <v>125</v>
      </c>
      <c r="D5" s="261" t="s">
        <v>315</v>
      </c>
      <c r="E5" s="339" t="s">
        <v>122</v>
      </c>
      <c r="F5" s="261" t="s">
        <v>123</v>
      </c>
    </row>
    <row r="6" spans="1:6" s="296" customFormat="1" ht="16.5" customHeight="1" thickBot="1" thickTop="1">
      <c r="A6" s="291">
        <v>1</v>
      </c>
      <c r="B6" s="292" t="s">
        <v>351</v>
      </c>
      <c r="C6" s="293">
        <v>3</v>
      </c>
      <c r="D6" s="295">
        <v>4</v>
      </c>
      <c r="E6" s="294"/>
      <c r="F6" s="295"/>
    </row>
    <row r="7" spans="1:6" s="17" customFormat="1" ht="32.25" customHeight="1" thickBot="1" thickTop="1">
      <c r="A7" s="262">
        <v>900</v>
      </c>
      <c r="B7" s="263" t="s">
        <v>248</v>
      </c>
      <c r="C7" s="237" t="s">
        <v>268</v>
      </c>
      <c r="D7" s="265">
        <f>D8</f>
        <v>13670500</v>
      </c>
      <c r="E7" s="264">
        <f>E8</f>
        <v>0</v>
      </c>
      <c r="F7" s="265">
        <f>E7+D7</f>
        <v>13670500</v>
      </c>
    </row>
    <row r="8" spans="1:6" s="17" customFormat="1" ht="26.25" customHeight="1" thickTop="1">
      <c r="A8" s="266">
        <v>90011</v>
      </c>
      <c r="B8" s="267" t="s">
        <v>270</v>
      </c>
      <c r="C8" s="268"/>
      <c r="D8" s="270">
        <f>SUM(D9:D11)</f>
        <v>13670500</v>
      </c>
      <c r="E8" s="269">
        <f>E9+E10+E11</f>
        <v>0</v>
      </c>
      <c r="F8" s="270">
        <f>E8+D8</f>
        <v>13670500</v>
      </c>
    </row>
    <row r="9" spans="1:6" s="17" customFormat="1" ht="24" customHeight="1">
      <c r="A9" s="170">
        <v>6050</v>
      </c>
      <c r="B9" s="223" t="s">
        <v>160</v>
      </c>
      <c r="C9" s="271"/>
      <c r="D9" s="283">
        <v>3605317</v>
      </c>
      <c r="E9" s="272"/>
      <c r="F9" s="225">
        <f>E9+D9</f>
        <v>3605317</v>
      </c>
    </row>
    <row r="10" spans="1:6" s="17" customFormat="1" ht="25.5" customHeight="1">
      <c r="A10" s="170">
        <v>6057</v>
      </c>
      <c r="B10" s="223" t="s">
        <v>160</v>
      </c>
      <c r="C10" s="271"/>
      <c r="D10" s="283">
        <v>5113275</v>
      </c>
      <c r="E10" s="272"/>
      <c r="F10" s="225">
        <f>E10+D10</f>
        <v>5113275</v>
      </c>
    </row>
    <row r="11" spans="1:6" s="52" customFormat="1" ht="26.25" customHeight="1">
      <c r="A11" s="273">
        <v>6059</v>
      </c>
      <c r="B11" s="223" t="s">
        <v>160</v>
      </c>
      <c r="C11" s="274"/>
      <c r="D11" s="225">
        <v>4951908</v>
      </c>
      <c r="E11" s="340"/>
      <c r="F11" s="225">
        <f>E11+D11</f>
        <v>4951908</v>
      </c>
    </row>
    <row r="12" spans="1:6" s="52" customFormat="1" ht="15" customHeight="1">
      <c r="A12" s="275"/>
      <c r="B12" s="276" t="s">
        <v>271</v>
      </c>
      <c r="C12" s="78"/>
      <c r="D12" s="239"/>
      <c r="E12" s="341"/>
      <c r="F12" s="239"/>
    </row>
    <row r="13" spans="1:6" s="52" customFormat="1" ht="24" customHeight="1">
      <c r="A13" s="50"/>
      <c r="B13" s="277" t="s">
        <v>60</v>
      </c>
      <c r="C13" s="278"/>
      <c r="D13" s="257">
        <f>SUM(D14:D16)</f>
        <v>647600</v>
      </c>
      <c r="E13" s="342">
        <f>SUM(E14:E16)</f>
        <v>0</v>
      </c>
      <c r="F13" s="257">
        <f>E13+D13</f>
        <v>647600</v>
      </c>
    </row>
    <row r="14" spans="1:6" s="52" customFormat="1" ht="12.75" customHeight="1">
      <c r="A14" s="69">
        <v>6050</v>
      </c>
      <c r="B14" s="244" t="s">
        <v>160</v>
      </c>
      <c r="C14" s="78"/>
      <c r="D14" s="239">
        <v>200000</v>
      </c>
      <c r="E14" s="341"/>
      <c r="F14" s="239">
        <f>E14+D14</f>
        <v>200000</v>
      </c>
    </row>
    <row r="15" spans="1:6" s="52" customFormat="1" ht="14.25" customHeight="1">
      <c r="A15" s="69">
        <v>6057</v>
      </c>
      <c r="B15" s="244" t="s">
        <v>160</v>
      </c>
      <c r="C15" s="78"/>
      <c r="D15" s="239">
        <v>223800</v>
      </c>
      <c r="E15" s="341"/>
      <c r="F15" s="239">
        <f>E15+D15</f>
        <v>223800</v>
      </c>
    </row>
    <row r="16" spans="1:6" s="12" customFormat="1" ht="15.75" customHeight="1">
      <c r="A16" s="69">
        <v>6059</v>
      </c>
      <c r="B16" s="244" t="s">
        <v>160</v>
      </c>
      <c r="C16" s="240"/>
      <c r="D16" s="346">
        <v>223800</v>
      </c>
      <c r="E16" s="343"/>
      <c r="F16" s="239">
        <f>E16+D16</f>
        <v>223800</v>
      </c>
    </row>
    <row r="17" spans="1:6" s="12" customFormat="1" ht="21" customHeight="1" hidden="1">
      <c r="A17" s="50"/>
      <c r="B17" s="252"/>
      <c r="C17" s="64"/>
      <c r="D17" s="347"/>
      <c r="E17" s="344"/>
      <c r="F17" s="258"/>
    </row>
    <row r="18" spans="1:6" s="12" customFormat="1" ht="22.5" customHeight="1">
      <c r="A18" s="50"/>
      <c r="B18" s="279" t="s">
        <v>61</v>
      </c>
      <c r="C18" s="280"/>
      <c r="D18" s="348">
        <f>SUM(D19:D21)</f>
        <v>1281400</v>
      </c>
      <c r="E18" s="345">
        <f>SUM(E19:E21)</f>
        <v>0</v>
      </c>
      <c r="F18" s="257">
        <f>E18+D18</f>
        <v>1281400</v>
      </c>
    </row>
    <row r="19" spans="1:6" s="12" customFormat="1" ht="15.75" customHeight="1">
      <c r="A19" s="69">
        <v>6050</v>
      </c>
      <c r="B19" s="244" t="s">
        <v>160</v>
      </c>
      <c r="C19" s="240"/>
      <c r="D19" s="346">
        <v>258500</v>
      </c>
      <c r="E19" s="343"/>
      <c r="F19" s="239">
        <f>E19+D19</f>
        <v>258500</v>
      </c>
    </row>
    <row r="20" spans="1:6" s="12" customFormat="1" ht="13.5" customHeight="1">
      <c r="A20" s="69">
        <v>6057</v>
      </c>
      <c r="B20" s="244" t="s">
        <v>160</v>
      </c>
      <c r="C20" s="240"/>
      <c r="D20" s="346">
        <v>511400</v>
      </c>
      <c r="E20" s="343"/>
      <c r="F20" s="239">
        <f>E20+D20</f>
        <v>511400</v>
      </c>
    </row>
    <row r="21" spans="1:6" s="12" customFormat="1" ht="14.25" customHeight="1">
      <c r="A21" s="69">
        <v>6059</v>
      </c>
      <c r="B21" s="244" t="s">
        <v>160</v>
      </c>
      <c r="C21" s="240"/>
      <c r="D21" s="346">
        <v>511500</v>
      </c>
      <c r="E21" s="343"/>
      <c r="F21" s="239">
        <f>E21+D21</f>
        <v>511500</v>
      </c>
    </row>
    <row r="22" spans="1:6" s="12" customFormat="1" ht="20.25" customHeight="1">
      <c r="A22" s="29"/>
      <c r="B22" s="281" t="s">
        <v>62</v>
      </c>
      <c r="C22" s="280"/>
      <c r="D22" s="348">
        <f>SUM(D23:D28)</f>
        <v>1731200</v>
      </c>
      <c r="E22" s="345">
        <f>SUM(E23:E28)</f>
        <v>0</v>
      </c>
      <c r="F22" s="257">
        <f>E22+D22</f>
        <v>1731200</v>
      </c>
    </row>
    <row r="23" spans="1:6" s="12" customFormat="1" ht="14.25" customHeight="1">
      <c r="A23" s="69">
        <v>6050</v>
      </c>
      <c r="B23" s="244" t="s">
        <v>160</v>
      </c>
      <c r="C23" s="64"/>
      <c r="D23" s="346">
        <v>738000</v>
      </c>
      <c r="E23" s="343"/>
      <c r="F23" s="239">
        <f aca="true" t="shared" si="0" ref="F23:F28">E23+D23</f>
        <v>738000</v>
      </c>
    </row>
    <row r="24" spans="1:6" s="12" customFormat="1" ht="14.25" customHeight="1">
      <c r="A24" s="69">
        <v>6057</v>
      </c>
      <c r="B24" s="244" t="s">
        <v>160</v>
      </c>
      <c r="C24" s="64"/>
      <c r="D24" s="346">
        <v>496600</v>
      </c>
      <c r="E24" s="343"/>
      <c r="F24" s="239">
        <f t="shared" si="0"/>
        <v>496600</v>
      </c>
    </row>
    <row r="25" spans="1:6" s="52" customFormat="1" ht="19.5" customHeight="1" hidden="1">
      <c r="A25" s="69">
        <v>6059</v>
      </c>
      <c r="B25" s="244" t="s">
        <v>160</v>
      </c>
      <c r="C25" s="236"/>
      <c r="D25" s="239"/>
      <c r="E25" s="341"/>
      <c r="F25" s="239">
        <f t="shared" si="0"/>
        <v>0</v>
      </c>
    </row>
    <row r="26" spans="1:6" s="52" customFormat="1" ht="18" customHeight="1" hidden="1">
      <c r="A26" s="69">
        <v>6050</v>
      </c>
      <c r="B26" s="30"/>
      <c r="C26" s="236"/>
      <c r="D26" s="239"/>
      <c r="E26" s="341"/>
      <c r="F26" s="239">
        <f t="shared" si="0"/>
        <v>0</v>
      </c>
    </row>
    <row r="27" spans="1:6" s="52" customFormat="1" ht="18" customHeight="1" hidden="1">
      <c r="A27" s="69">
        <v>6057</v>
      </c>
      <c r="B27" s="30"/>
      <c r="C27" s="236"/>
      <c r="D27" s="239"/>
      <c r="E27" s="341"/>
      <c r="F27" s="239">
        <f t="shared" si="0"/>
        <v>0</v>
      </c>
    </row>
    <row r="28" spans="1:6" s="52" customFormat="1" ht="13.5" customHeight="1">
      <c r="A28" s="69">
        <v>6059</v>
      </c>
      <c r="B28" s="244" t="s">
        <v>160</v>
      </c>
      <c r="C28" s="236"/>
      <c r="D28" s="239">
        <v>496600</v>
      </c>
      <c r="E28" s="341"/>
      <c r="F28" s="239">
        <f t="shared" si="0"/>
        <v>496600</v>
      </c>
    </row>
    <row r="29" spans="1:6" s="52" customFormat="1" ht="20.25" customHeight="1">
      <c r="A29" s="246"/>
      <c r="B29" s="281" t="s">
        <v>63</v>
      </c>
      <c r="C29" s="278"/>
      <c r="D29" s="257">
        <f>SUM(D30:D32)</f>
        <v>1696117</v>
      </c>
      <c r="E29" s="342">
        <f>SUM(E30:E32)</f>
        <v>0</v>
      </c>
      <c r="F29" s="257">
        <f aca="true" t="shared" si="1" ref="F29:F56">E29+D29</f>
        <v>1696117</v>
      </c>
    </row>
    <row r="30" spans="1:6" s="52" customFormat="1" ht="13.5" customHeight="1">
      <c r="A30" s="69">
        <v>6050</v>
      </c>
      <c r="B30" s="244" t="s">
        <v>160</v>
      </c>
      <c r="C30" s="236"/>
      <c r="D30" s="239">
        <v>441717</v>
      </c>
      <c r="E30" s="341"/>
      <c r="F30" s="239">
        <f t="shared" si="1"/>
        <v>441717</v>
      </c>
    </row>
    <row r="31" spans="1:6" s="52" customFormat="1" ht="13.5" customHeight="1">
      <c r="A31" s="69">
        <v>6057</v>
      </c>
      <c r="B31" s="244" t="s">
        <v>160</v>
      </c>
      <c r="C31" s="236"/>
      <c r="D31" s="239">
        <v>637200</v>
      </c>
      <c r="E31" s="341"/>
      <c r="F31" s="239">
        <f t="shared" si="1"/>
        <v>637200</v>
      </c>
    </row>
    <row r="32" spans="1:6" s="52" customFormat="1" ht="13.5" customHeight="1">
      <c r="A32" s="69">
        <v>6059</v>
      </c>
      <c r="B32" s="244" t="s">
        <v>160</v>
      </c>
      <c r="C32" s="236"/>
      <c r="D32" s="239">
        <v>617200</v>
      </c>
      <c r="E32" s="341"/>
      <c r="F32" s="239">
        <f t="shared" si="1"/>
        <v>617200</v>
      </c>
    </row>
    <row r="33" spans="1:6" s="52" customFormat="1" ht="21" customHeight="1">
      <c r="A33" s="238"/>
      <c r="B33" s="281" t="s">
        <v>64</v>
      </c>
      <c r="C33" s="278"/>
      <c r="D33" s="257">
        <f>SUM(D34:D36)</f>
        <v>1339067</v>
      </c>
      <c r="E33" s="342">
        <f>SUM(E34:E36)</f>
        <v>0</v>
      </c>
      <c r="F33" s="257">
        <f t="shared" si="1"/>
        <v>1339067</v>
      </c>
    </row>
    <row r="34" spans="1:6" s="52" customFormat="1" ht="13.5" customHeight="1">
      <c r="A34" s="69">
        <v>6050</v>
      </c>
      <c r="B34" s="244" t="s">
        <v>160</v>
      </c>
      <c r="C34" s="236"/>
      <c r="D34" s="239">
        <v>480300</v>
      </c>
      <c r="E34" s="341"/>
      <c r="F34" s="239">
        <f t="shared" si="1"/>
        <v>480300</v>
      </c>
    </row>
    <row r="35" spans="1:6" s="52" customFormat="1" ht="13.5" customHeight="1">
      <c r="A35" s="69">
        <v>6057</v>
      </c>
      <c r="B35" s="244" t="s">
        <v>160</v>
      </c>
      <c r="C35" s="236"/>
      <c r="D35" s="239">
        <v>440467</v>
      </c>
      <c r="E35" s="341"/>
      <c r="F35" s="239">
        <f t="shared" si="1"/>
        <v>440467</v>
      </c>
    </row>
    <row r="36" spans="1:6" s="52" customFormat="1" ht="13.5" customHeight="1">
      <c r="A36" s="69">
        <v>6059</v>
      </c>
      <c r="B36" s="244" t="s">
        <v>160</v>
      </c>
      <c r="C36" s="236"/>
      <c r="D36" s="239">
        <v>418300</v>
      </c>
      <c r="E36" s="341"/>
      <c r="F36" s="239">
        <f t="shared" si="1"/>
        <v>418300</v>
      </c>
    </row>
    <row r="37" spans="1:6" s="52" customFormat="1" ht="27.75" customHeight="1">
      <c r="A37" s="238"/>
      <c r="B37" s="281" t="s">
        <v>272</v>
      </c>
      <c r="C37" s="278"/>
      <c r="D37" s="257">
        <f>SUM(D38:D40)</f>
        <v>1434900</v>
      </c>
      <c r="E37" s="342">
        <f>SUM(E38:E40)</f>
        <v>0</v>
      </c>
      <c r="F37" s="257">
        <f t="shared" si="1"/>
        <v>1434900</v>
      </c>
    </row>
    <row r="38" spans="1:6" s="52" customFormat="1" ht="13.5" customHeight="1">
      <c r="A38" s="69">
        <v>6050</v>
      </c>
      <c r="B38" s="244" t="s">
        <v>160</v>
      </c>
      <c r="C38" s="236"/>
      <c r="D38" s="239">
        <v>275300</v>
      </c>
      <c r="E38" s="341"/>
      <c r="F38" s="239">
        <f t="shared" si="1"/>
        <v>275300</v>
      </c>
    </row>
    <row r="39" spans="1:6" s="52" customFormat="1" ht="13.5" customHeight="1">
      <c r="A39" s="69">
        <v>6057</v>
      </c>
      <c r="B39" s="244" t="s">
        <v>160</v>
      </c>
      <c r="C39" s="236"/>
      <c r="D39" s="239">
        <v>559500</v>
      </c>
      <c r="E39" s="341"/>
      <c r="F39" s="239">
        <f t="shared" si="1"/>
        <v>559500</v>
      </c>
    </row>
    <row r="40" spans="1:6" s="52" customFormat="1" ht="12.75" customHeight="1">
      <c r="A40" s="69">
        <v>6059</v>
      </c>
      <c r="B40" s="244" t="s">
        <v>160</v>
      </c>
      <c r="C40" s="236"/>
      <c r="D40" s="239">
        <v>600100</v>
      </c>
      <c r="E40" s="341"/>
      <c r="F40" s="239">
        <f t="shared" si="1"/>
        <v>600100</v>
      </c>
    </row>
    <row r="41" spans="1:6" s="52" customFormat="1" ht="27.75" customHeight="1">
      <c r="A41" s="351"/>
      <c r="B41" s="352" t="s">
        <v>273</v>
      </c>
      <c r="C41" s="353"/>
      <c r="D41" s="354">
        <f>SUM(D42:D44)</f>
        <v>1009800</v>
      </c>
      <c r="E41" s="342">
        <f>SUM(E42:E44)</f>
        <v>0</v>
      </c>
      <c r="F41" s="257">
        <f t="shared" si="1"/>
        <v>1009800</v>
      </c>
    </row>
    <row r="42" spans="1:6" s="52" customFormat="1" ht="14.25" customHeight="1">
      <c r="A42" s="69">
        <v>6050</v>
      </c>
      <c r="B42" s="244" t="s">
        <v>160</v>
      </c>
      <c r="C42" s="236"/>
      <c r="D42" s="239">
        <v>43200</v>
      </c>
      <c r="E42" s="341"/>
      <c r="F42" s="239">
        <f t="shared" si="1"/>
        <v>43200</v>
      </c>
    </row>
    <row r="43" spans="1:6" s="52" customFormat="1" ht="15.75" customHeight="1">
      <c r="A43" s="69">
        <v>6057</v>
      </c>
      <c r="B43" s="244" t="s">
        <v>160</v>
      </c>
      <c r="C43" s="236"/>
      <c r="D43" s="239">
        <v>483300</v>
      </c>
      <c r="E43" s="341"/>
      <c r="F43" s="239">
        <f t="shared" si="1"/>
        <v>483300</v>
      </c>
    </row>
    <row r="44" spans="1:6" s="350" customFormat="1" ht="15" customHeight="1">
      <c r="A44" s="69">
        <v>6059</v>
      </c>
      <c r="B44" s="244" t="s">
        <v>160</v>
      </c>
      <c r="C44" s="236"/>
      <c r="D44" s="239">
        <v>483300</v>
      </c>
      <c r="E44" s="341"/>
      <c r="F44" s="239">
        <f t="shared" si="1"/>
        <v>483300</v>
      </c>
    </row>
    <row r="45" spans="1:6" s="350" customFormat="1" ht="22.5" customHeight="1">
      <c r="A45" s="246"/>
      <c r="B45" s="281" t="s">
        <v>341</v>
      </c>
      <c r="C45" s="278"/>
      <c r="D45" s="257">
        <f>SUM(D46:D48)</f>
        <v>540000</v>
      </c>
      <c r="E45" s="342">
        <f>SUM(E46:E48)</f>
        <v>0</v>
      </c>
      <c r="F45" s="257">
        <f t="shared" si="1"/>
        <v>540000</v>
      </c>
    </row>
    <row r="46" spans="1:6" s="52" customFormat="1" ht="16.5" customHeight="1">
      <c r="A46" s="69">
        <v>6050</v>
      </c>
      <c r="B46" s="244" t="s">
        <v>160</v>
      </c>
      <c r="C46" s="236"/>
      <c r="D46" s="239">
        <v>90700</v>
      </c>
      <c r="E46" s="341"/>
      <c r="F46" s="239">
        <f t="shared" si="1"/>
        <v>90700</v>
      </c>
    </row>
    <row r="47" spans="1:6" s="52" customFormat="1" ht="15" customHeight="1">
      <c r="A47" s="69">
        <v>6057</v>
      </c>
      <c r="B47" s="244" t="s">
        <v>160</v>
      </c>
      <c r="C47" s="236"/>
      <c r="D47" s="239">
        <v>204600</v>
      </c>
      <c r="E47" s="341"/>
      <c r="F47" s="239">
        <f t="shared" si="1"/>
        <v>204600</v>
      </c>
    </row>
    <row r="48" spans="1:6" s="52" customFormat="1" ht="12.75" customHeight="1">
      <c r="A48" s="69">
        <v>6059</v>
      </c>
      <c r="B48" s="244" t="s">
        <v>160</v>
      </c>
      <c r="C48" s="236"/>
      <c r="D48" s="239">
        <v>244700</v>
      </c>
      <c r="E48" s="341"/>
      <c r="F48" s="239">
        <f t="shared" si="1"/>
        <v>244700</v>
      </c>
    </row>
    <row r="49" spans="1:6" s="52" customFormat="1" ht="19.5" customHeight="1">
      <c r="A49" s="282"/>
      <c r="B49" s="281" t="s">
        <v>65</v>
      </c>
      <c r="C49" s="280"/>
      <c r="D49" s="348">
        <f>SUM(D50:D52)</f>
        <v>3718616</v>
      </c>
      <c r="E49" s="345">
        <f>SUM(E50:E55)</f>
        <v>0</v>
      </c>
      <c r="F49" s="257">
        <f>E49+D49</f>
        <v>3718616</v>
      </c>
    </row>
    <row r="50" spans="1:6" s="52" customFormat="1" ht="12.75" customHeight="1">
      <c r="A50" s="69">
        <v>6050</v>
      </c>
      <c r="B50" s="244" t="s">
        <v>160</v>
      </c>
      <c r="C50" s="64"/>
      <c r="D50" s="346">
        <v>837600</v>
      </c>
      <c r="E50" s="343"/>
      <c r="F50" s="239">
        <f>E50+D50</f>
        <v>837600</v>
      </c>
    </row>
    <row r="51" spans="1:6" s="52" customFormat="1" ht="12.75" customHeight="1">
      <c r="A51" s="69">
        <v>6057</v>
      </c>
      <c r="B51" s="244" t="s">
        <v>160</v>
      </c>
      <c r="C51" s="64"/>
      <c r="D51" s="346">
        <v>1540508</v>
      </c>
      <c r="E51" s="343"/>
      <c r="F51" s="239">
        <f>E51+D51</f>
        <v>1540508</v>
      </c>
    </row>
    <row r="52" spans="1:6" s="52" customFormat="1" ht="12.75" customHeight="1">
      <c r="A52" s="69">
        <v>6059</v>
      </c>
      <c r="B52" s="244" t="s">
        <v>160</v>
      </c>
      <c r="C52" s="236"/>
      <c r="D52" s="239">
        <v>1340508</v>
      </c>
      <c r="E52" s="341"/>
      <c r="F52" s="239">
        <f>E52+D52</f>
        <v>1340508</v>
      </c>
    </row>
    <row r="53" spans="1:6" s="52" customFormat="1" ht="19.5" customHeight="1">
      <c r="A53" s="246"/>
      <c r="B53" s="281" t="s">
        <v>274</v>
      </c>
      <c r="C53" s="278"/>
      <c r="D53" s="257">
        <f>SUM(D54:D56)</f>
        <v>271800</v>
      </c>
      <c r="E53" s="342">
        <f>SUM(E54:E56)</f>
        <v>0</v>
      </c>
      <c r="F53" s="257">
        <f t="shared" si="1"/>
        <v>271800</v>
      </c>
    </row>
    <row r="54" spans="1:6" s="52" customFormat="1" ht="12.75" customHeight="1">
      <c r="A54" s="69">
        <v>6050</v>
      </c>
      <c r="B54" s="244" t="s">
        <v>160</v>
      </c>
      <c r="C54" s="236"/>
      <c r="D54" s="239">
        <v>240000</v>
      </c>
      <c r="E54" s="341"/>
      <c r="F54" s="239">
        <f t="shared" si="1"/>
        <v>240000</v>
      </c>
    </row>
    <row r="55" spans="1:6" s="52" customFormat="1" ht="14.25" customHeight="1">
      <c r="A55" s="69">
        <v>6057</v>
      </c>
      <c r="B55" s="244" t="s">
        <v>160</v>
      </c>
      <c r="C55" s="236"/>
      <c r="D55" s="239">
        <v>15900</v>
      </c>
      <c r="E55" s="341"/>
      <c r="F55" s="239">
        <f t="shared" si="1"/>
        <v>15900</v>
      </c>
    </row>
    <row r="56" spans="1:6" s="52" customFormat="1" ht="13.5" customHeight="1" thickBot="1">
      <c r="A56" s="88">
        <v>6059</v>
      </c>
      <c r="B56" s="245" t="s">
        <v>160</v>
      </c>
      <c r="C56" s="184"/>
      <c r="D56" s="284">
        <v>15900</v>
      </c>
      <c r="E56" s="349"/>
      <c r="F56" s="284">
        <f t="shared" si="1"/>
        <v>15900</v>
      </c>
    </row>
    <row r="57" spans="1:6" s="52" customFormat="1" ht="19.5" customHeight="1" thickTop="1">
      <c r="A57" s="192"/>
      <c r="B57" s="241"/>
      <c r="C57" s="242"/>
      <c r="D57" s="243"/>
      <c r="E57" s="243"/>
      <c r="F57" s="243"/>
    </row>
    <row r="58" spans="1:2" ht="12.75">
      <c r="A58" s="763"/>
      <c r="B58" s="763"/>
    </row>
    <row r="59" ht="12.75">
      <c r="E59" s="285"/>
    </row>
    <row r="60" ht="12.75">
      <c r="E60" s="285"/>
    </row>
    <row r="61" ht="12.75">
      <c r="E61" s="285"/>
    </row>
    <row r="62" ht="12.75">
      <c r="E62" s="285"/>
    </row>
    <row r="63" ht="12.75">
      <c r="E63" s="285"/>
    </row>
  </sheetData>
  <mergeCells count="2">
    <mergeCell ref="A2:F2"/>
    <mergeCell ref="A58:B58"/>
  </mergeCells>
  <printOptions horizontalCentered="1"/>
  <pageMargins left="0.7874015748031497" right="0.7874015748031497" top="0.984251968503937" bottom="0.984251968503937" header="0.5118110236220472" footer="0.5118110236220472"/>
  <pageSetup firstPageNumber="37" useFirstPageNumber="1" horizontalDpi="600" verticalDpi="600" orientation="portrait" paperSize="9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pane ySplit="4" topLeftCell="BM14" activePane="bottomLeft" state="frozen"/>
      <selection pane="topLeft" activeCell="A1" sqref="A1"/>
      <selection pane="bottomLeft" activeCell="L10" sqref="L10"/>
    </sheetView>
  </sheetViews>
  <sheetFormatPr defaultColWidth="9.33203125" defaultRowHeight="12.75"/>
  <cols>
    <col min="1" max="1" width="8" style="4" customWidth="1"/>
    <col min="2" max="2" width="34" style="4" customWidth="1"/>
    <col min="3" max="3" width="8.66015625" style="4" customWidth="1"/>
    <col min="4" max="4" width="13.83203125" style="4" customWidth="1"/>
    <col min="5" max="5" width="12.66015625" style="4" hidden="1" customWidth="1"/>
    <col min="6" max="6" width="13.83203125" style="4" hidden="1" customWidth="1"/>
    <col min="7" max="7" width="13" style="4" customWidth="1"/>
    <col min="8" max="8" width="12.33203125" style="4" hidden="1" customWidth="1"/>
    <col min="9" max="9" width="13.33203125" style="4" hidden="1" customWidth="1"/>
    <col min="10" max="10" width="14.33203125" style="4" customWidth="1"/>
    <col min="11" max="16384" width="9.33203125" style="4" customWidth="1"/>
  </cols>
  <sheetData>
    <row r="1" spans="1:10" ht="14.25" customHeight="1">
      <c r="A1" s="1"/>
      <c r="B1" s="2"/>
      <c r="C1" s="3"/>
      <c r="F1" s="5"/>
      <c r="J1" s="5" t="s">
        <v>349</v>
      </c>
    </row>
    <row r="2" spans="1:10" ht="33.75" customHeight="1">
      <c r="A2" s="762" t="s">
        <v>353</v>
      </c>
      <c r="B2" s="781"/>
      <c r="C2" s="781"/>
      <c r="D2" s="781"/>
      <c r="E2" s="781"/>
      <c r="F2" s="781"/>
      <c r="G2" s="781"/>
      <c r="H2" s="781"/>
      <c r="I2" s="781"/>
      <c r="J2" s="781"/>
    </row>
    <row r="3" spans="1:10" ht="33.75" customHeight="1" thickBot="1">
      <c r="A3" s="1"/>
      <c r="B3" s="6"/>
      <c r="C3" s="7"/>
      <c r="D3" s="8"/>
      <c r="F3" s="8"/>
      <c r="J3" s="5" t="s">
        <v>237</v>
      </c>
    </row>
    <row r="4" spans="1:10" ht="45" customHeight="1" thickBot="1" thickTop="1">
      <c r="A4" s="289" t="s">
        <v>118</v>
      </c>
      <c r="B4" s="287" t="s">
        <v>87</v>
      </c>
      <c r="C4" s="286" t="s">
        <v>125</v>
      </c>
      <c r="D4" s="784" t="s">
        <v>247</v>
      </c>
      <c r="E4" s="782"/>
      <c r="F4" s="785"/>
      <c r="G4" s="782" t="s">
        <v>246</v>
      </c>
      <c r="H4" s="782"/>
      <c r="I4" s="783"/>
      <c r="J4" s="355" t="s">
        <v>104</v>
      </c>
    </row>
    <row r="5" spans="1:10" s="317" customFormat="1" ht="10.5" customHeight="1" thickBot="1" thickTop="1">
      <c r="A5" s="291">
        <v>1</v>
      </c>
      <c r="B5" s="357" t="s">
        <v>351</v>
      </c>
      <c r="C5" s="358">
        <v>3</v>
      </c>
      <c r="D5" s="328">
        <v>4</v>
      </c>
      <c r="E5" s="329"/>
      <c r="F5" s="330"/>
      <c r="G5" s="329">
        <v>5</v>
      </c>
      <c r="H5" s="329"/>
      <c r="I5" s="331"/>
      <c r="J5" s="359">
        <v>6</v>
      </c>
    </row>
    <row r="6" spans="1:10" ht="31.5" customHeight="1" thickBot="1" thickTop="1">
      <c r="A6" s="13">
        <v>900</v>
      </c>
      <c r="B6" s="14" t="s">
        <v>248</v>
      </c>
      <c r="C6" s="356" t="s">
        <v>267</v>
      </c>
      <c r="D6" s="195">
        <f>D7</f>
        <v>800000</v>
      </c>
      <c r="E6" s="94" t="e">
        <f>E7</f>
        <v>#REF!</v>
      </c>
      <c r="F6" s="232" t="e">
        <f aca="true" t="shared" si="0" ref="F6:F20">E6+D6</f>
        <v>#REF!</v>
      </c>
      <c r="G6" s="94">
        <f>G7</f>
        <v>100000</v>
      </c>
      <c r="H6" s="15" t="e">
        <f>H7</f>
        <v>#REF!</v>
      </c>
      <c r="I6" s="16" t="e">
        <f>H6+G6</f>
        <v>#REF!</v>
      </c>
      <c r="J6" s="197">
        <f>D6+G6</f>
        <v>900000</v>
      </c>
    </row>
    <row r="7" spans="1:10" ht="57" customHeight="1" thickTop="1">
      <c r="A7" s="18">
        <v>90019</v>
      </c>
      <c r="B7" s="19" t="s">
        <v>249</v>
      </c>
      <c r="C7" s="193"/>
      <c r="D7" s="196">
        <f>D8+D16+D40</f>
        <v>800000</v>
      </c>
      <c r="E7" s="382" t="e">
        <f>#REF!+E19+#REF!+E30</f>
        <v>#REF!</v>
      </c>
      <c r="F7" s="387" t="e">
        <f t="shared" si="0"/>
        <v>#REF!</v>
      </c>
      <c r="G7" s="382">
        <f>G8+G16+G40</f>
        <v>100000</v>
      </c>
      <c r="H7" s="21" t="e">
        <f>#REF!+H19+#REF!+H30</f>
        <v>#REF!</v>
      </c>
      <c r="I7" s="22" t="e">
        <f>H7+G7</f>
        <v>#REF!</v>
      </c>
      <c r="J7" s="207">
        <f>D7+G7</f>
        <v>900000</v>
      </c>
    </row>
    <row r="8" spans="1:10" ht="14.25" customHeight="1">
      <c r="A8" s="221">
        <v>4210</v>
      </c>
      <c r="B8" s="226" t="s">
        <v>111</v>
      </c>
      <c r="C8" s="198"/>
      <c r="D8" s="224">
        <f>D9+D13</f>
        <v>37000</v>
      </c>
      <c r="E8" s="186">
        <f>SUM(E10:E12)</f>
        <v>0</v>
      </c>
      <c r="F8" s="388">
        <f t="shared" si="0"/>
        <v>37000</v>
      </c>
      <c r="G8" s="186"/>
      <c r="H8" s="186"/>
      <c r="I8" s="225"/>
      <c r="J8" s="227">
        <f aca="true" t="shared" si="1" ref="J8:J20">I8+F8</f>
        <v>37000</v>
      </c>
    </row>
    <row r="9" spans="1:10" ht="32.25" customHeight="1">
      <c r="A9" s="386"/>
      <c r="B9" s="370" t="s">
        <v>357</v>
      </c>
      <c r="C9" s="384"/>
      <c r="D9" s="372">
        <f>SUM(D10:D12)</f>
        <v>17000</v>
      </c>
      <c r="E9" s="373" t="e">
        <f>E10+E19</f>
        <v>#REF!</v>
      </c>
      <c r="F9" s="374" t="e">
        <f>E9+D9</f>
        <v>#REF!</v>
      </c>
      <c r="G9" s="373"/>
      <c r="H9" s="373"/>
      <c r="I9" s="368"/>
      <c r="J9" s="369">
        <f>SUM(J10:J12)</f>
        <v>17000</v>
      </c>
    </row>
    <row r="10" spans="1:10" ht="48.75" customHeight="1">
      <c r="A10" s="69"/>
      <c r="B10" s="199" t="s">
        <v>250</v>
      </c>
      <c r="C10" s="200"/>
      <c r="D10" s="201">
        <v>7000</v>
      </c>
      <c r="E10" s="187"/>
      <c r="F10" s="389">
        <f t="shared" si="0"/>
        <v>7000</v>
      </c>
      <c r="G10" s="187"/>
      <c r="H10" s="187"/>
      <c r="I10" s="190"/>
      <c r="J10" s="206">
        <f t="shared" si="1"/>
        <v>7000</v>
      </c>
    </row>
    <row r="11" spans="1:10" ht="58.5" customHeight="1">
      <c r="A11" s="69"/>
      <c r="B11" s="202" t="s">
        <v>251</v>
      </c>
      <c r="C11" s="200"/>
      <c r="D11" s="201">
        <v>5000</v>
      </c>
      <c r="E11" s="187"/>
      <c r="F11" s="389">
        <f t="shared" si="0"/>
        <v>5000</v>
      </c>
      <c r="G11" s="187"/>
      <c r="H11" s="187"/>
      <c r="I11" s="190"/>
      <c r="J11" s="206">
        <f t="shared" si="1"/>
        <v>5000</v>
      </c>
    </row>
    <row r="12" spans="1:10" ht="54.75" customHeight="1">
      <c r="A12" s="69"/>
      <c r="B12" s="208" t="s">
        <v>320</v>
      </c>
      <c r="C12" s="209"/>
      <c r="D12" s="210">
        <v>5000</v>
      </c>
      <c r="E12" s="188"/>
      <c r="F12" s="390">
        <f t="shared" si="0"/>
        <v>5000</v>
      </c>
      <c r="G12" s="188"/>
      <c r="H12" s="188"/>
      <c r="I12" s="191"/>
      <c r="J12" s="212">
        <f t="shared" si="1"/>
        <v>5000</v>
      </c>
    </row>
    <row r="13" spans="1:10" s="362" customFormat="1" ht="24" customHeight="1">
      <c r="A13" s="86"/>
      <c r="B13" s="370" t="s">
        <v>354</v>
      </c>
      <c r="C13" s="371"/>
      <c r="D13" s="372">
        <f>SUM(D14:D15)</f>
        <v>20000</v>
      </c>
      <c r="E13" s="373"/>
      <c r="F13" s="374">
        <f t="shared" si="0"/>
        <v>20000</v>
      </c>
      <c r="G13" s="373"/>
      <c r="H13" s="373" t="e">
        <f>#REF!+#REF!</f>
        <v>#REF!</v>
      </c>
      <c r="I13" s="368" t="e">
        <f>H13+G13</f>
        <v>#REF!</v>
      </c>
      <c r="J13" s="369">
        <f>SUM(J14:J15)</f>
        <v>20000</v>
      </c>
    </row>
    <row r="14" spans="1:10" ht="54.75" customHeight="1">
      <c r="A14" s="69"/>
      <c r="B14" s="202" t="s">
        <v>260</v>
      </c>
      <c r="C14" s="200"/>
      <c r="D14" s="201">
        <v>10000</v>
      </c>
      <c r="E14" s="187"/>
      <c r="F14" s="391">
        <f>E14+D14</f>
        <v>10000</v>
      </c>
      <c r="G14" s="187"/>
      <c r="H14" s="187"/>
      <c r="I14" s="190"/>
      <c r="J14" s="206">
        <f>I14+F14</f>
        <v>10000</v>
      </c>
    </row>
    <row r="15" spans="1:10" ht="32.25" customHeight="1">
      <c r="A15" s="170"/>
      <c r="B15" s="208" t="s">
        <v>261</v>
      </c>
      <c r="C15" s="209"/>
      <c r="D15" s="210">
        <v>10000</v>
      </c>
      <c r="E15" s="188"/>
      <c r="F15" s="392">
        <f>E15+D15</f>
        <v>10000</v>
      </c>
      <c r="G15" s="188"/>
      <c r="H15" s="188"/>
      <c r="I15" s="191"/>
      <c r="J15" s="212">
        <f>I15+F15</f>
        <v>10000</v>
      </c>
    </row>
    <row r="16" spans="1:10" ht="15" customHeight="1">
      <c r="A16" s="221">
        <v>4300</v>
      </c>
      <c r="B16" s="223" t="s">
        <v>113</v>
      </c>
      <c r="C16" s="198"/>
      <c r="D16" s="224">
        <f>D17+D19+D26+D30</f>
        <v>723000</v>
      </c>
      <c r="E16" s="186">
        <f>SUM(E18:E18)</f>
        <v>0</v>
      </c>
      <c r="F16" s="388">
        <f t="shared" si="0"/>
        <v>723000</v>
      </c>
      <c r="G16" s="186">
        <f>G17+G19+G26+G30</f>
        <v>100000</v>
      </c>
      <c r="H16" s="186"/>
      <c r="I16" s="225"/>
      <c r="J16" s="235">
        <f>D16+G16</f>
        <v>823000</v>
      </c>
    </row>
    <row r="17" spans="1:10" s="362" customFormat="1" ht="38.25">
      <c r="A17" s="68"/>
      <c r="B17" s="370" t="s">
        <v>357</v>
      </c>
      <c r="C17" s="384"/>
      <c r="D17" s="372">
        <f>SUM(D18)</f>
        <v>1000</v>
      </c>
      <c r="E17" s="373" t="e">
        <f>E18+#REF!</f>
        <v>#REF!</v>
      </c>
      <c r="F17" s="374" t="e">
        <f>E17+D17</f>
        <v>#REF!</v>
      </c>
      <c r="G17" s="373"/>
      <c r="H17" s="373"/>
      <c r="I17" s="368"/>
      <c r="J17" s="369">
        <f>SUM(J18)</f>
        <v>1000</v>
      </c>
    </row>
    <row r="18" spans="1:10" ht="48" customHeight="1">
      <c r="A18" s="50"/>
      <c r="B18" s="383" t="s">
        <v>252</v>
      </c>
      <c r="C18" s="360"/>
      <c r="D18" s="361">
        <v>1000</v>
      </c>
      <c r="E18" s="213"/>
      <c r="F18" s="392">
        <f t="shared" si="0"/>
        <v>1000</v>
      </c>
      <c r="G18" s="213"/>
      <c r="H18" s="213"/>
      <c r="I18" s="191"/>
      <c r="J18" s="212">
        <f t="shared" si="1"/>
        <v>1000</v>
      </c>
    </row>
    <row r="19" spans="1:10" s="362" customFormat="1" ht="38.25">
      <c r="A19" s="385"/>
      <c r="B19" s="364" t="s">
        <v>356</v>
      </c>
      <c r="C19" s="365"/>
      <c r="D19" s="366">
        <f>SUM(D20:D25)</f>
        <v>211000</v>
      </c>
      <c r="E19" s="367" t="e">
        <f>#REF!+#REF!</f>
        <v>#REF!</v>
      </c>
      <c r="F19" s="374" t="e">
        <f>E19+D19</f>
        <v>#REF!</v>
      </c>
      <c r="G19" s="367"/>
      <c r="H19" s="367"/>
      <c r="I19" s="368"/>
      <c r="J19" s="369">
        <f>D19+G19</f>
        <v>211000</v>
      </c>
    </row>
    <row r="20" spans="1:10" ht="38.25" customHeight="1">
      <c r="A20" s="170"/>
      <c r="B20" s="208" t="s">
        <v>253</v>
      </c>
      <c r="C20" s="360"/>
      <c r="D20" s="361">
        <v>100000</v>
      </c>
      <c r="E20" s="213"/>
      <c r="F20" s="392">
        <f t="shared" si="0"/>
        <v>100000</v>
      </c>
      <c r="G20" s="213"/>
      <c r="H20" s="213"/>
      <c r="I20" s="191"/>
      <c r="J20" s="212">
        <f t="shared" si="1"/>
        <v>100000</v>
      </c>
    </row>
    <row r="21" spans="1:10" ht="35.25" customHeight="1">
      <c r="A21" s="69"/>
      <c r="B21" s="202" t="s">
        <v>254</v>
      </c>
      <c r="C21" s="205"/>
      <c r="D21" s="203">
        <v>30000</v>
      </c>
      <c r="E21" s="204"/>
      <c r="F21" s="391">
        <f aca="true" t="shared" si="2" ref="F21:F30">E21+D21</f>
        <v>30000</v>
      </c>
      <c r="G21" s="204"/>
      <c r="H21" s="204"/>
      <c r="I21" s="190"/>
      <c r="J21" s="206">
        <f aca="true" t="shared" si="3" ref="J21:J29">I21+F21</f>
        <v>30000</v>
      </c>
    </row>
    <row r="22" spans="1:10" ht="45" customHeight="1">
      <c r="A22" s="69"/>
      <c r="B22" s="202" t="s">
        <v>255</v>
      </c>
      <c r="C22" s="205"/>
      <c r="D22" s="203">
        <v>16000</v>
      </c>
      <c r="E22" s="204"/>
      <c r="F22" s="391">
        <f t="shared" si="2"/>
        <v>16000</v>
      </c>
      <c r="G22" s="204"/>
      <c r="H22" s="204"/>
      <c r="I22" s="190"/>
      <c r="J22" s="206">
        <f t="shared" si="3"/>
        <v>16000</v>
      </c>
    </row>
    <row r="23" spans="1:10" s="362" customFormat="1" ht="49.5" customHeight="1">
      <c r="A23" s="69"/>
      <c r="B23" s="202" t="s">
        <v>256</v>
      </c>
      <c r="C23" s="205"/>
      <c r="D23" s="203">
        <v>30000</v>
      </c>
      <c r="E23" s="204"/>
      <c r="F23" s="391">
        <f t="shared" si="2"/>
        <v>30000</v>
      </c>
      <c r="G23" s="204"/>
      <c r="H23" s="204"/>
      <c r="I23" s="190"/>
      <c r="J23" s="206">
        <f t="shared" si="3"/>
        <v>30000</v>
      </c>
    </row>
    <row r="24" spans="1:10" ht="62.25" customHeight="1">
      <c r="A24" s="69"/>
      <c r="B24" s="202" t="s">
        <v>257</v>
      </c>
      <c r="C24" s="205"/>
      <c r="D24" s="203">
        <v>20000</v>
      </c>
      <c r="E24" s="204"/>
      <c r="F24" s="391">
        <f t="shared" si="2"/>
        <v>20000</v>
      </c>
      <c r="G24" s="204"/>
      <c r="H24" s="204"/>
      <c r="I24" s="190"/>
      <c r="J24" s="206">
        <f t="shared" si="3"/>
        <v>20000</v>
      </c>
    </row>
    <row r="25" spans="1:10" ht="37.5" customHeight="1">
      <c r="A25" s="69"/>
      <c r="B25" s="202" t="s">
        <v>258</v>
      </c>
      <c r="C25" s="205"/>
      <c r="D25" s="203">
        <v>15000</v>
      </c>
      <c r="E25" s="204"/>
      <c r="F25" s="391">
        <f t="shared" si="2"/>
        <v>15000</v>
      </c>
      <c r="G25" s="204"/>
      <c r="H25" s="213"/>
      <c r="I25" s="191"/>
      <c r="J25" s="206">
        <f t="shared" si="3"/>
        <v>15000</v>
      </c>
    </row>
    <row r="26" spans="1:10" s="362" customFormat="1" ht="30" customHeight="1">
      <c r="A26" s="69"/>
      <c r="B26" s="370" t="s">
        <v>355</v>
      </c>
      <c r="C26" s="375"/>
      <c r="D26" s="366">
        <f>SUM(D27:D29)</f>
        <v>10000</v>
      </c>
      <c r="E26" s="367">
        <f>E27</f>
        <v>0</v>
      </c>
      <c r="F26" s="374">
        <f t="shared" si="2"/>
        <v>10000</v>
      </c>
      <c r="G26" s="367">
        <f>SUM(G27:G29)</f>
        <v>50000</v>
      </c>
      <c r="H26" s="367">
        <f>H27</f>
        <v>0</v>
      </c>
      <c r="I26" s="368">
        <f>H26+G26</f>
        <v>50000</v>
      </c>
      <c r="J26" s="369">
        <f t="shared" si="3"/>
        <v>60000</v>
      </c>
    </row>
    <row r="27" spans="1:10" ht="25.5" customHeight="1">
      <c r="A27" s="69"/>
      <c r="B27" s="202" t="s">
        <v>259</v>
      </c>
      <c r="C27" s="200"/>
      <c r="D27" s="201">
        <v>10000</v>
      </c>
      <c r="E27" s="187"/>
      <c r="F27" s="391">
        <f t="shared" si="2"/>
        <v>10000</v>
      </c>
      <c r="G27" s="187"/>
      <c r="H27" s="187"/>
      <c r="I27" s="190">
        <f>H27+G27</f>
        <v>0</v>
      </c>
      <c r="J27" s="206">
        <f t="shared" si="3"/>
        <v>10000</v>
      </c>
    </row>
    <row r="28" spans="1:10" ht="19.5" customHeight="1">
      <c r="A28" s="69"/>
      <c r="B28" s="202" t="s">
        <v>55</v>
      </c>
      <c r="C28" s="200"/>
      <c r="D28" s="201"/>
      <c r="E28" s="187"/>
      <c r="F28" s="391">
        <f t="shared" si="2"/>
        <v>0</v>
      </c>
      <c r="G28" s="187">
        <v>30000</v>
      </c>
      <c r="H28" s="187"/>
      <c r="I28" s="190">
        <f>H28+G28</f>
        <v>30000</v>
      </c>
      <c r="J28" s="206">
        <f t="shared" si="3"/>
        <v>30000</v>
      </c>
    </row>
    <row r="29" spans="1:10" s="362" customFormat="1" ht="25.5" customHeight="1">
      <c r="A29" s="86"/>
      <c r="B29" s="202" t="s">
        <v>56</v>
      </c>
      <c r="C29" s="200"/>
      <c r="D29" s="201"/>
      <c r="E29" s="187"/>
      <c r="F29" s="391">
        <f t="shared" si="2"/>
        <v>0</v>
      </c>
      <c r="G29" s="187">
        <v>20000</v>
      </c>
      <c r="H29" s="187"/>
      <c r="I29" s="190">
        <f>H29+G29</f>
        <v>20000</v>
      </c>
      <c r="J29" s="206">
        <f t="shared" si="3"/>
        <v>20000</v>
      </c>
    </row>
    <row r="30" spans="1:10" ht="18" customHeight="1">
      <c r="A30" s="376"/>
      <c r="B30" s="281" t="s">
        <v>354</v>
      </c>
      <c r="C30" s="377"/>
      <c r="D30" s="378">
        <f>SUM(D31:D39)</f>
        <v>501000</v>
      </c>
      <c r="E30" s="379"/>
      <c r="F30" s="380">
        <f t="shared" si="2"/>
        <v>501000</v>
      </c>
      <c r="G30" s="379">
        <f>SUM(G31:G39)</f>
        <v>50000</v>
      </c>
      <c r="H30" s="379" t="e">
        <f>#REF!+#REF!</f>
        <v>#REF!</v>
      </c>
      <c r="I30" s="257" t="e">
        <f>H30+G30</f>
        <v>#REF!</v>
      </c>
      <c r="J30" s="381">
        <f>D30+G30</f>
        <v>551000</v>
      </c>
    </row>
    <row r="31" spans="1:10" ht="24">
      <c r="A31" s="69"/>
      <c r="B31" s="202" t="s">
        <v>262</v>
      </c>
      <c r="C31" s="200"/>
      <c r="D31" s="201">
        <v>15000</v>
      </c>
      <c r="E31" s="187"/>
      <c r="F31" s="389">
        <f aca="true" t="shared" si="4" ref="F31:F39">E31+D31</f>
        <v>15000</v>
      </c>
      <c r="G31" s="187"/>
      <c r="H31" s="187"/>
      <c r="I31" s="183">
        <f aca="true" t="shared" si="5" ref="I31:I37">H31+G31</f>
        <v>0</v>
      </c>
      <c r="J31" s="206">
        <f>I31+F31</f>
        <v>15000</v>
      </c>
    </row>
    <row r="32" spans="1:10" ht="24">
      <c r="A32" s="69"/>
      <c r="B32" s="202" t="s">
        <v>264</v>
      </c>
      <c r="C32" s="200"/>
      <c r="D32" s="201">
        <v>15000</v>
      </c>
      <c r="E32" s="187"/>
      <c r="F32" s="389">
        <f t="shared" si="4"/>
        <v>15000</v>
      </c>
      <c r="G32" s="187"/>
      <c r="H32" s="187"/>
      <c r="I32" s="183">
        <f t="shared" si="5"/>
        <v>0</v>
      </c>
      <c r="J32" s="206">
        <f aca="true" t="shared" si="6" ref="J32:J39">I32+F32</f>
        <v>15000</v>
      </c>
    </row>
    <row r="33" spans="1:10" ht="84.75" customHeight="1">
      <c r="A33" s="69"/>
      <c r="B33" s="202" t="s">
        <v>358</v>
      </c>
      <c r="C33" s="200"/>
      <c r="D33" s="201">
        <v>60000</v>
      </c>
      <c r="E33" s="187"/>
      <c r="F33" s="389">
        <f t="shared" si="4"/>
        <v>60000</v>
      </c>
      <c r="G33" s="187"/>
      <c r="H33" s="187"/>
      <c r="I33" s="183">
        <f t="shared" si="5"/>
        <v>0</v>
      </c>
      <c r="J33" s="206">
        <f t="shared" si="6"/>
        <v>60000</v>
      </c>
    </row>
    <row r="34" spans="1:10" ht="27" customHeight="1">
      <c r="A34" s="69"/>
      <c r="B34" s="202" t="s">
        <v>265</v>
      </c>
      <c r="C34" s="200"/>
      <c r="D34" s="201">
        <v>10000</v>
      </c>
      <c r="E34" s="187"/>
      <c r="F34" s="389">
        <f>E34+D34</f>
        <v>10000</v>
      </c>
      <c r="G34" s="187"/>
      <c r="H34" s="187"/>
      <c r="I34" s="183">
        <f>H34+G34</f>
        <v>0</v>
      </c>
      <c r="J34" s="206">
        <f>I34+F34</f>
        <v>10000</v>
      </c>
    </row>
    <row r="35" spans="1:10" s="362" customFormat="1" ht="39" customHeight="1">
      <c r="A35" s="69"/>
      <c r="B35" s="202" t="s">
        <v>263</v>
      </c>
      <c r="C35" s="200"/>
      <c r="D35" s="201">
        <v>171000</v>
      </c>
      <c r="E35" s="187"/>
      <c r="F35" s="389">
        <f t="shared" si="4"/>
        <v>171000</v>
      </c>
      <c r="G35" s="187">
        <v>50000</v>
      </c>
      <c r="H35" s="187"/>
      <c r="I35" s="183">
        <f t="shared" si="5"/>
        <v>50000</v>
      </c>
      <c r="J35" s="206">
        <f t="shared" si="6"/>
        <v>221000</v>
      </c>
    </row>
    <row r="36" spans="1:10" s="362" customFormat="1" ht="24" customHeight="1">
      <c r="A36" s="69"/>
      <c r="B36" s="202" t="s">
        <v>266</v>
      </c>
      <c r="C36" s="200"/>
      <c r="D36" s="201">
        <v>175000</v>
      </c>
      <c r="E36" s="187"/>
      <c r="F36" s="389">
        <f t="shared" si="4"/>
        <v>175000</v>
      </c>
      <c r="G36" s="187"/>
      <c r="H36" s="187"/>
      <c r="I36" s="183">
        <f t="shared" si="5"/>
        <v>0</v>
      </c>
      <c r="J36" s="206">
        <f t="shared" si="6"/>
        <v>175000</v>
      </c>
    </row>
    <row r="37" spans="1:10" ht="12.75">
      <c r="A37" s="69"/>
      <c r="B37" s="202" t="s">
        <v>57</v>
      </c>
      <c r="C37" s="200"/>
      <c r="D37" s="201">
        <v>10000</v>
      </c>
      <c r="E37" s="187"/>
      <c r="F37" s="389">
        <f t="shared" si="4"/>
        <v>10000</v>
      </c>
      <c r="G37" s="187"/>
      <c r="H37" s="187"/>
      <c r="I37" s="183">
        <f t="shared" si="5"/>
        <v>0</v>
      </c>
      <c r="J37" s="206">
        <f t="shared" si="6"/>
        <v>10000</v>
      </c>
    </row>
    <row r="38" spans="1:10" s="362" customFormat="1" ht="27.75" customHeight="1">
      <c r="A38" s="69"/>
      <c r="B38" s="202" t="s">
        <v>58</v>
      </c>
      <c r="C38" s="200"/>
      <c r="D38" s="201">
        <v>25000</v>
      </c>
      <c r="E38" s="187"/>
      <c r="F38" s="389">
        <f t="shared" si="4"/>
        <v>25000</v>
      </c>
      <c r="G38" s="187"/>
      <c r="H38" s="187"/>
      <c r="I38" s="183"/>
      <c r="J38" s="206">
        <f t="shared" si="6"/>
        <v>25000</v>
      </c>
    </row>
    <row r="39" spans="1:10" ht="60" customHeight="1">
      <c r="A39" s="170"/>
      <c r="B39" s="208" t="s">
        <v>59</v>
      </c>
      <c r="C39" s="209"/>
      <c r="D39" s="210">
        <v>20000</v>
      </c>
      <c r="E39" s="188"/>
      <c r="F39" s="390">
        <f t="shared" si="4"/>
        <v>20000</v>
      </c>
      <c r="G39" s="188"/>
      <c r="H39" s="188"/>
      <c r="I39" s="211"/>
      <c r="J39" s="212">
        <f t="shared" si="6"/>
        <v>20000</v>
      </c>
    </row>
    <row r="40" spans="1:10" ht="27.75" customHeight="1">
      <c r="A40" s="221">
        <v>6050</v>
      </c>
      <c r="B40" s="223" t="s">
        <v>160</v>
      </c>
      <c r="C40" s="228"/>
      <c r="D40" s="229">
        <f>D42</f>
        <v>40000</v>
      </c>
      <c r="E40" s="230">
        <f>SUM(E42:E42)</f>
        <v>0</v>
      </c>
      <c r="F40" s="393">
        <f>E40+D40</f>
        <v>40000</v>
      </c>
      <c r="G40" s="230"/>
      <c r="H40" s="231"/>
      <c r="I40" s="189"/>
      <c r="J40" s="222">
        <f>I40+F40</f>
        <v>40000</v>
      </c>
    </row>
    <row r="41" spans="1:10" s="362" customFormat="1" ht="38.25" customHeight="1">
      <c r="A41" s="68"/>
      <c r="B41" s="364" t="s">
        <v>356</v>
      </c>
      <c r="C41" s="365"/>
      <c r="D41" s="366">
        <f>SUM(D42)</f>
        <v>40000</v>
      </c>
      <c r="E41" s="367" t="e">
        <f>#REF!+#REF!</f>
        <v>#REF!</v>
      </c>
      <c r="F41" s="374" t="e">
        <f>E41+D41</f>
        <v>#REF!</v>
      </c>
      <c r="G41" s="367"/>
      <c r="H41" s="367"/>
      <c r="I41" s="368"/>
      <c r="J41" s="369">
        <f>D41+G41</f>
        <v>40000</v>
      </c>
    </row>
    <row r="42" spans="1:10" ht="66" customHeight="1" thickBot="1">
      <c r="A42" s="363"/>
      <c r="B42" s="208" t="s">
        <v>54</v>
      </c>
      <c r="C42" s="360"/>
      <c r="D42" s="361">
        <v>40000</v>
      </c>
      <c r="E42" s="213"/>
      <c r="F42" s="392">
        <f>E42+D42</f>
        <v>40000</v>
      </c>
      <c r="G42" s="213"/>
      <c r="H42" s="213"/>
      <c r="I42" s="191"/>
      <c r="J42" s="212">
        <f>I42+F42</f>
        <v>40000</v>
      </c>
    </row>
    <row r="43" spans="1:10" ht="21.75" customHeight="1" thickBot="1" thickTop="1">
      <c r="A43" s="92"/>
      <c r="B43" s="167" t="s">
        <v>104</v>
      </c>
      <c r="C43" s="194"/>
      <c r="D43" s="195">
        <f>D7</f>
        <v>800000</v>
      </c>
      <c r="E43" s="94" t="e">
        <f>E7</f>
        <v>#REF!</v>
      </c>
      <c r="F43" s="232" t="e">
        <f>E43+D43</f>
        <v>#REF!</v>
      </c>
      <c r="G43" s="94">
        <f>G7</f>
        <v>100000</v>
      </c>
      <c r="H43" s="94" t="e">
        <f>H7</f>
        <v>#REF!</v>
      </c>
      <c r="I43" s="16" t="e">
        <f>H43+G43</f>
        <v>#REF!</v>
      </c>
      <c r="J43" s="197">
        <f>D43+G43</f>
        <v>900000</v>
      </c>
    </row>
    <row r="44" ht="13.5" thickTop="1"/>
  </sheetData>
  <mergeCells count="3">
    <mergeCell ref="A2:J2"/>
    <mergeCell ref="G4:I4"/>
    <mergeCell ref="D4:F4"/>
  </mergeCells>
  <printOptions horizontalCentered="1"/>
  <pageMargins left="0.7874015748031497" right="0.7874015748031497" top="0.7874015748031497" bottom="0.5905511811023623" header="0.5118110236220472" footer="0.5118110236220472"/>
  <pageSetup firstPageNumber="39" useFirstPageNumber="1" horizontalDpi="600" verticalDpi="600" orientation="portrait" paperSize="9" r:id="rId1"/>
  <headerFooter alignWithMargins="0">
    <oddHeader>&amp;C&amp;"Calibri,Standardowy"&amp;P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I11" sqref="I11"/>
    </sheetView>
  </sheetViews>
  <sheetFormatPr defaultColWidth="9.33203125" defaultRowHeight="12.75"/>
  <cols>
    <col min="1" max="1" width="9.16015625" style="1" customWidth="1"/>
    <col min="2" max="2" width="47.66015625" style="2" customWidth="1"/>
    <col min="3" max="3" width="9.83203125" style="3" customWidth="1"/>
    <col min="4" max="4" width="16.16015625" style="4" customWidth="1"/>
    <col min="5" max="5" width="12.83203125" style="4" hidden="1" customWidth="1"/>
    <col min="6" max="6" width="12.33203125" style="4" hidden="1" customWidth="1"/>
    <col min="7" max="16384" width="9.33203125" style="4" customWidth="1"/>
  </cols>
  <sheetData>
    <row r="1" spans="4:5" ht="18.75" customHeight="1">
      <c r="D1" s="303" t="s">
        <v>343</v>
      </c>
      <c r="E1" s="5"/>
    </row>
    <row r="2" spans="1:6" ht="28.5" customHeight="1">
      <c r="A2" s="762" t="s">
        <v>339</v>
      </c>
      <c r="B2" s="762"/>
      <c r="C2" s="762"/>
      <c r="D2" s="762"/>
      <c r="E2" s="762"/>
      <c r="F2" s="762"/>
    </row>
    <row r="3" spans="2:6" ht="9" customHeight="1">
      <c r="B3" s="6"/>
      <c r="C3" s="7"/>
      <c r="D3" s="8"/>
      <c r="E3" s="8"/>
      <c r="F3" s="8"/>
    </row>
    <row r="4" spans="4:5" ht="13.5" thickBot="1">
      <c r="D4" s="5" t="s">
        <v>237</v>
      </c>
      <c r="E4" s="5"/>
    </row>
    <row r="5" spans="1:6" s="12" customFormat="1" ht="40.5" customHeight="1" thickBot="1" thickTop="1">
      <c r="A5" s="168" t="s">
        <v>118</v>
      </c>
      <c r="B5" s="9" t="s">
        <v>87</v>
      </c>
      <c r="C5" s="10" t="s">
        <v>125</v>
      </c>
      <c r="D5" s="11" t="s">
        <v>315</v>
      </c>
      <c r="E5" s="290" t="s">
        <v>122</v>
      </c>
      <c r="F5" s="11" t="s">
        <v>123</v>
      </c>
    </row>
    <row r="6" spans="1:6" s="296" customFormat="1" ht="15.75" customHeight="1" thickBot="1" thickTop="1">
      <c r="A6" s="291">
        <v>1</v>
      </c>
      <c r="B6" s="292" t="s">
        <v>351</v>
      </c>
      <c r="C6" s="293">
        <v>3</v>
      </c>
      <c r="D6" s="295">
        <v>4</v>
      </c>
      <c r="E6" s="294">
        <v>5</v>
      </c>
      <c r="F6" s="295">
        <v>6</v>
      </c>
    </row>
    <row r="7" spans="1:6" s="17" customFormat="1" ht="18.75" customHeight="1" thickBot="1" thickTop="1">
      <c r="A7" s="13">
        <v>600</v>
      </c>
      <c r="B7" s="14" t="s">
        <v>239</v>
      </c>
      <c r="C7" s="10" t="s">
        <v>131</v>
      </c>
      <c r="D7" s="16">
        <f>D8</f>
        <v>8558473</v>
      </c>
      <c r="E7" s="15">
        <f>E8</f>
        <v>0</v>
      </c>
      <c r="F7" s="16">
        <f>E7+D7</f>
        <v>8558473</v>
      </c>
    </row>
    <row r="8" spans="1:6" s="17" customFormat="1" ht="19.5" customHeight="1" thickTop="1">
      <c r="A8" s="18">
        <v>60053</v>
      </c>
      <c r="B8" s="19" t="s">
        <v>240</v>
      </c>
      <c r="C8" s="20"/>
      <c r="D8" s="22">
        <f>D9</f>
        <v>8558473</v>
      </c>
      <c r="E8" s="21">
        <f>E9</f>
        <v>0</v>
      </c>
      <c r="F8" s="22">
        <f>E8+D8</f>
        <v>8558473</v>
      </c>
    </row>
    <row r="9" spans="1:6" s="62" customFormat="1" ht="30">
      <c r="A9" s="177">
        <v>6050</v>
      </c>
      <c r="B9" s="178" t="s">
        <v>160</v>
      </c>
      <c r="C9" s="179"/>
      <c r="D9" s="180">
        <f>D10+D18</f>
        <v>8558473</v>
      </c>
      <c r="E9" s="297">
        <f>E10+E18</f>
        <v>0</v>
      </c>
      <c r="F9" s="180">
        <f>E9+D9</f>
        <v>8558473</v>
      </c>
    </row>
    <row r="10" spans="1:6" s="52" customFormat="1" ht="29.25" customHeight="1">
      <c r="A10" s="68"/>
      <c r="B10" s="77" t="s">
        <v>284</v>
      </c>
      <c r="C10" s="247"/>
      <c r="D10" s="59">
        <f>SUM(D11:D16)</f>
        <v>254912</v>
      </c>
      <c r="E10" s="298"/>
      <c r="F10" s="59">
        <f aca="true" t="shared" si="0" ref="F10:F16">E10+D10</f>
        <v>254912</v>
      </c>
    </row>
    <row r="11" spans="1:6" s="52" customFormat="1" ht="20.25" customHeight="1">
      <c r="A11" s="69"/>
      <c r="B11" s="250" t="s">
        <v>286</v>
      </c>
      <c r="C11" s="70"/>
      <c r="D11" s="248">
        <v>120000</v>
      </c>
      <c r="E11" s="304"/>
      <c r="F11" s="248">
        <f t="shared" si="0"/>
        <v>120000</v>
      </c>
    </row>
    <row r="12" spans="1:6" s="52" customFormat="1" ht="15.75" customHeight="1">
      <c r="A12" s="69"/>
      <c r="B12" s="250" t="s">
        <v>287</v>
      </c>
      <c r="C12" s="70"/>
      <c r="D12" s="248">
        <v>35728</v>
      </c>
      <c r="E12" s="304"/>
      <c r="F12" s="248">
        <f t="shared" si="0"/>
        <v>35728</v>
      </c>
    </row>
    <row r="13" spans="1:6" s="52" customFormat="1" ht="15.75" customHeight="1">
      <c r="A13" s="69"/>
      <c r="B13" s="181" t="s">
        <v>288</v>
      </c>
      <c r="C13" s="70"/>
      <c r="D13" s="248">
        <v>35952</v>
      </c>
      <c r="E13" s="304"/>
      <c r="F13" s="248">
        <f t="shared" si="0"/>
        <v>35952</v>
      </c>
    </row>
    <row r="14" spans="1:6" s="52" customFormat="1" ht="15" customHeight="1">
      <c r="A14" s="69"/>
      <c r="B14" s="181" t="s">
        <v>289</v>
      </c>
      <c r="C14" s="70"/>
      <c r="D14" s="248">
        <v>19710</v>
      </c>
      <c r="E14" s="304"/>
      <c r="F14" s="248">
        <f t="shared" si="0"/>
        <v>19710</v>
      </c>
    </row>
    <row r="15" spans="1:6" s="52" customFormat="1" ht="21.75" customHeight="1">
      <c r="A15" s="69"/>
      <c r="B15" s="181" t="s">
        <v>290</v>
      </c>
      <c r="C15" s="70"/>
      <c r="D15" s="248">
        <v>31222</v>
      </c>
      <c r="E15" s="304"/>
      <c r="F15" s="248">
        <f t="shared" si="0"/>
        <v>31222</v>
      </c>
    </row>
    <row r="16" spans="1:6" s="12" customFormat="1" ht="18.75" customHeight="1">
      <c r="A16" s="50"/>
      <c r="B16" s="182" t="s">
        <v>291</v>
      </c>
      <c r="C16" s="249"/>
      <c r="D16" s="248">
        <v>12300</v>
      </c>
      <c r="E16" s="307"/>
      <c r="F16" s="34">
        <f t="shared" si="0"/>
        <v>12300</v>
      </c>
    </row>
    <row r="17" spans="1:6" s="12" customFormat="1" ht="21" customHeight="1" hidden="1">
      <c r="A17" s="50"/>
      <c r="B17" s="63"/>
      <c r="C17" s="64"/>
      <c r="D17" s="85"/>
      <c r="E17" s="299"/>
      <c r="F17" s="34"/>
    </row>
    <row r="18" spans="1:6" s="12" customFormat="1" ht="21.75" customHeight="1">
      <c r="A18" s="50"/>
      <c r="B18" s="63" t="s">
        <v>285</v>
      </c>
      <c r="C18" s="64"/>
      <c r="D18" s="85">
        <f>SUM(D19:D30)</f>
        <v>8303561</v>
      </c>
      <c r="E18" s="299">
        <f>SUM(E19:E27)</f>
        <v>0</v>
      </c>
      <c r="F18" s="34">
        <f>E18+D18</f>
        <v>8303561</v>
      </c>
    </row>
    <row r="19" spans="1:6" s="12" customFormat="1" ht="21.75" customHeight="1">
      <c r="A19" s="50"/>
      <c r="B19" s="250" t="s">
        <v>286</v>
      </c>
      <c r="C19" s="249"/>
      <c r="D19" s="310">
        <v>364012</v>
      </c>
      <c r="E19" s="307"/>
      <c r="F19" s="248">
        <f>E19+D19</f>
        <v>364012</v>
      </c>
    </row>
    <row r="20" spans="1:6" s="12" customFormat="1" ht="16.5" customHeight="1">
      <c r="A20" s="50"/>
      <c r="B20" s="250" t="s">
        <v>287</v>
      </c>
      <c r="C20" s="249"/>
      <c r="D20" s="310">
        <v>1460970</v>
      </c>
      <c r="E20" s="307"/>
      <c r="F20" s="248">
        <f aca="true" t="shared" si="1" ref="F20:F30">E20+D20</f>
        <v>1460970</v>
      </c>
    </row>
    <row r="21" spans="1:6" s="12" customFormat="1" ht="27.75" customHeight="1">
      <c r="A21" s="50"/>
      <c r="B21" s="182" t="s">
        <v>292</v>
      </c>
      <c r="C21" s="249"/>
      <c r="D21" s="310">
        <v>310910</v>
      </c>
      <c r="E21" s="307"/>
      <c r="F21" s="248">
        <f t="shared" si="1"/>
        <v>310910</v>
      </c>
    </row>
    <row r="22" spans="1:6" s="12" customFormat="1" ht="17.25" customHeight="1">
      <c r="A22" s="50"/>
      <c r="B22" s="181" t="s">
        <v>288</v>
      </c>
      <c r="C22" s="249"/>
      <c r="D22" s="310">
        <v>332340</v>
      </c>
      <c r="E22" s="307"/>
      <c r="F22" s="248">
        <f t="shared" si="1"/>
        <v>332340</v>
      </c>
    </row>
    <row r="23" spans="1:6" s="12" customFormat="1" ht="15" customHeight="1">
      <c r="A23" s="50"/>
      <c r="B23" s="181" t="s">
        <v>289</v>
      </c>
      <c r="C23" s="249"/>
      <c r="D23" s="310">
        <v>202473</v>
      </c>
      <c r="E23" s="307"/>
      <c r="F23" s="248">
        <f t="shared" si="1"/>
        <v>202473</v>
      </c>
    </row>
    <row r="24" spans="1:6" s="12" customFormat="1" ht="21.75" customHeight="1">
      <c r="A24" s="50"/>
      <c r="B24" s="181" t="s">
        <v>290</v>
      </c>
      <c r="C24" s="249"/>
      <c r="D24" s="310">
        <v>2636863</v>
      </c>
      <c r="E24" s="307"/>
      <c r="F24" s="248">
        <f t="shared" si="1"/>
        <v>2636863</v>
      </c>
    </row>
    <row r="25" spans="1:6" s="12" customFormat="1" ht="17.25" customHeight="1">
      <c r="A25" s="50"/>
      <c r="B25" s="182" t="s">
        <v>291</v>
      </c>
      <c r="C25" s="249"/>
      <c r="D25" s="310">
        <v>774649</v>
      </c>
      <c r="E25" s="307"/>
      <c r="F25" s="248">
        <f t="shared" si="1"/>
        <v>774649</v>
      </c>
    </row>
    <row r="26" spans="1:6" s="12" customFormat="1" ht="33.75" customHeight="1">
      <c r="A26" s="50"/>
      <c r="B26" s="182" t="s">
        <v>293</v>
      </c>
      <c r="C26" s="249"/>
      <c r="D26" s="310">
        <v>1734441</v>
      </c>
      <c r="E26" s="307"/>
      <c r="F26" s="248">
        <f t="shared" si="1"/>
        <v>1734441</v>
      </c>
    </row>
    <row r="27" spans="1:6" s="12" customFormat="1" ht="56.25" customHeight="1">
      <c r="A27" s="50"/>
      <c r="B27" s="182" t="s">
        <v>294</v>
      </c>
      <c r="C27" s="249"/>
      <c r="D27" s="310">
        <v>25200</v>
      </c>
      <c r="E27" s="307"/>
      <c r="F27" s="248">
        <f t="shared" si="1"/>
        <v>25200</v>
      </c>
    </row>
    <row r="28" spans="1:6" s="12" customFormat="1" ht="15" customHeight="1">
      <c r="A28" s="50"/>
      <c r="B28" s="182" t="s">
        <v>295</v>
      </c>
      <c r="C28" s="249"/>
      <c r="D28" s="310">
        <v>63115</v>
      </c>
      <c r="E28" s="307"/>
      <c r="F28" s="248">
        <f t="shared" si="1"/>
        <v>63115</v>
      </c>
    </row>
    <row r="29" spans="1:6" s="12" customFormat="1" ht="15" customHeight="1">
      <c r="A29" s="86"/>
      <c r="B29" s="181" t="s">
        <v>274</v>
      </c>
      <c r="C29" s="249"/>
      <c r="D29" s="310">
        <v>373588</v>
      </c>
      <c r="E29" s="307"/>
      <c r="F29" s="248">
        <f t="shared" si="1"/>
        <v>373588</v>
      </c>
    </row>
    <row r="30" spans="1:6" s="12" customFormat="1" ht="16.5" customHeight="1" thickBot="1">
      <c r="A30" s="86"/>
      <c r="B30" s="181" t="s">
        <v>296</v>
      </c>
      <c r="C30" s="249"/>
      <c r="D30" s="310">
        <v>25000</v>
      </c>
      <c r="E30" s="307"/>
      <c r="F30" s="248">
        <f t="shared" si="1"/>
        <v>25000</v>
      </c>
    </row>
    <row r="31" spans="1:6" s="12" customFormat="1" ht="23.25" customHeight="1" thickBot="1" thickTop="1">
      <c r="A31" s="92"/>
      <c r="B31" s="167" t="s">
        <v>104</v>
      </c>
      <c r="C31" s="93"/>
      <c r="D31" s="16">
        <f>D8</f>
        <v>8558473</v>
      </c>
      <c r="E31" s="15">
        <f>E8</f>
        <v>0</v>
      </c>
      <c r="F31" s="16">
        <f>E31+D31</f>
        <v>8558473</v>
      </c>
    </row>
    <row r="32" ht="13.5" thickTop="1"/>
    <row r="33" spans="1:2" ht="12.75">
      <c r="A33" s="763"/>
      <c r="B33" s="763"/>
    </row>
  </sheetData>
  <mergeCells count="2">
    <mergeCell ref="A2:F2"/>
    <mergeCell ref="A33:B33"/>
  </mergeCells>
  <printOptions horizontalCentered="1"/>
  <pageMargins left="0.7874015748031497" right="0.7874015748031497" top="0.984251968503937" bottom="0.984251968503937" header="0.5118110236220472" footer="0.5118110236220472"/>
  <pageSetup firstPageNumber="25" useFirstPageNumber="1"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D1" sqref="D1"/>
    </sheetView>
  </sheetViews>
  <sheetFormatPr defaultColWidth="9.33203125" defaultRowHeight="12.75"/>
  <cols>
    <col min="1" max="1" width="10.83203125" style="1" customWidth="1"/>
    <col min="2" max="2" width="42.33203125" style="2" customWidth="1"/>
    <col min="3" max="3" width="9.83203125" style="3" customWidth="1"/>
    <col min="4" max="4" width="16.33203125" style="4" customWidth="1"/>
    <col min="5" max="5" width="12.83203125" style="4" hidden="1" customWidth="1"/>
    <col min="6" max="6" width="12.33203125" style="4" hidden="1" customWidth="1"/>
    <col min="7" max="16384" width="9.33203125" style="4" customWidth="1"/>
  </cols>
  <sheetData>
    <row r="1" spans="4:5" ht="18.75" customHeight="1">
      <c r="D1" s="303" t="s">
        <v>344</v>
      </c>
      <c r="E1" s="5"/>
    </row>
    <row r="2" spans="1:6" ht="48" customHeight="1">
      <c r="A2" s="762" t="s">
        <v>340</v>
      </c>
      <c r="B2" s="762"/>
      <c r="C2" s="762"/>
      <c r="D2" s="762"/>
      <c r="E2" s="762"/>
      <c r="F2" s="762"/>
    </row>
    <row r="3" spans="2:6" ht="15">
      <c r="B3" s="6"/>
      <c r="C3" s="7"/>
      <c r="D3" s="8"/>
      <c r="E3" s="8"/>
      <c r="F3" s="8"/>
    </row>
    <row r="4" spans="4:6" ht="13.5" thickBot="1">
      <c r="D4" s="5" t="s">
        <v>237</v>
      </c>
      <c r="E4" s="5"/>
      <c r="F4" s="5" t="s">
        <v>237</v>
      </c>
    </row>
    <row r="5" spans="1:6" s="12" customFormat="1" ht="40.5" customHeight="1" thickBot="1" thickTop="1">
      <c r="A5" s="168" t="s">
        <v>118</v>
      </c>
      <c r="B5" s="9" t="s">
        <v>87</v>
      </c>
      <c r="C5" s="10" t="s">
        <v>125</v>
      </c>
      <c r="D5" s="11" t="s">
        <v>315</v>
      </c>
      <c r="E5" s="290" t="s">
        <v>122</v>
      </c>
      <c r="F5" s="11" t="s">
        <v>123</v>
      </c>
    </row>
    <row r="6" spans="1:6" s="296" customFormat="1" ht="13.5" customHeight="1" thickBot="1" thickTop="1">
      <c r="A6" s="291">
        <v>1</v>
      </c>
      <c r="B6" s="292" t="s">
        <v>351</v>
      </c>
      <c r="C6" s="293">
        <v>3</v>
      </c>
      <c r="D6" s="300">
        <v>4</v>
      </c>
      <c r="E6" s="294">
        <v>5</v>
      </c>
      <c r="F6" s="295">
        <v>6</v>
      </c>
    </row>
    <row r="7" spans="1:6" s="17" customFormat="1" ht="18.75" customHeight="1" thickBot="1" thickTop="1">
      <c r="A7" s="13">
        <v>600</v>
      </c>
      <c r="B7" s="14" t="s">
        <v>239</v>
      </c>
      <c r="C7" s="10" t="s">
        <v>131</v>
      </c>
      <c r="D7" s="301">
        <f>D8</f>
        <v>9483624</v>
      </c>
      <c r="E7" s="15">
        <f>E8</f>
        <v>0</v>
      </c>
      <c r="F7" s="16">
        <f>E7+D7</f>
        <v>9483624</v>
      </c>
    </row>
    <row r="8" spans="1:6" s="17" customFormat="1" ht="19.5" customHeight="1" thickTop="1">
      <c r="A8" s="18">
        <v>60053</v>
      </c>
      <c r="B8" s="19" t="s">
        <v>240</v>
      </c>
      <c r="C8" s="20"/>
      <c r="D8" s="302">
        <f>D9</f>
        <v>9483624</v>
      </c>
      <c r="E8" s="21">
        <f>E9</f>
        <v>0</v>
      </c>
      <c r="F8" s="22">
        <f>E8+D8</f>
        <v>9483624</v>
      </c>
    </row>
    <row r="9" spans="1:6" s="62" customFormat="1" ht="45">
      <c r="A9" s="254" t="s">
        <v>338</v>
      </c>
      <c r="B9" s="178" t="s">
        <v>160</v>
      </c>
      <c r="C9" s="179"/>
      <c r="D9" s="180">
        <f>SUM(D10:D19)</f>
        <v>9483624</v>
      </c>
      <c r="E9" s="297">
        <f>SUM(E10:E19)</f>
        <v>0</v>
      </c>
      <c r="F9" s="180">
        <f>E9+D9</f>
        <v>9483624</v>
      </c>
    </row>
    <row r="10" spans="1:6" s="52" customFormat="1" ht="29.25" customHeight="1">
      <c r="A10" s="68"/>
      <c r="B10" s="77" t="s">
        <v>275</v>
      </c>
      <c r="C10" s="247"/>
      <c r="D10" s="59">
        <v>501580</v>
      </c>
      <c r="E10" s="298"/>
      <c r="F10" s="59">
        <f aca="true" t="shared" si="0" ref="F10:F19">E10+D10</f>
        <v>501580</v>
      </c>
    </row>
    <row r="11" spans="1:6" s="52" customFormat="1" ht="29.25" customHeight="1">
      <c r="A11" s="69"/>
      <c r="B11" s="30" t="s">
        <v>276</v>
      </c>
      <c r="C11" s="236"/>
      <c r="D11" s="34">
        <v>1875260</v>
      </c>
      <c r="E11" s="32"/>
      <c r="F11" s="34">
        <f t="shared" si="0"/>
        <v>1875260</v>
      </c>
    </row>
    <row r="12" spans="1:6" s="52" customFormat="1" ht="18" customHeight="1">
      <c r="A12" s="69"/>
      <c r="B12" s="30" t="s">
        <v>277</v>
      </c>
      <c r="C12" s="236"/>
      <c r="D12" s="34">
        <v>4405000</v>
      </c>
      <c r="E12" s="32"/>
      <c r="F12" s="34">
        <f t="shared" si="0"/>
        <v>4405000</v>
      </c>
    </row>
    <row r="13" spans="1:6" s="52" customFormat="1" ht="31.5" customHeight="1">
      <c r="A13" s="69"/>
      <c r="B13" s="30" t="s">
        <v>278</v>
      </c>
      <c r="C13" s="236"/>
      <c r="D13" s="34">
        <v>260000</v>
      </c>
      <c r="E13" s="32"/>
      <c r="F13" s="34">
        <f t="shared" si="0"/>
        <v>260000</v>
      </c>
    </row>
    <row r="14" spans="1:6" s="12" customFormat="1" ht="29.25" customHeight="1">
      <c r="A14" s="50"/>
      <c r="B14" s="63" t="s">
        <v>279</v>
      </c>
      <c r="C14" s="64"/>
      <c r="D14" s="85">
        <v>160764</v>
      </c>
      <c r="E14" s="299"/>
      <c r="F14" s="34">
        <f t="shared" si="0"/>
        <v>160764</v>
      </c>
    </row>
    <row r="15" spans="1:6" s="12" customFormat="1" ht="21" customHeight="1" hidden="1">
      <c r="A15" s="50"/>
      <c r="B15" s="63"/>
      <c r="C15" s="64"/>
      <c r="D15" s="85"/>
      <c r="E15" s="299"/>
      <c r="F15" s="34">
        <f t="shared" si="0"/>
        <v>0</v>
      </c>
    </row>
    <row r="16" spans="1:6" s="12" customFormat="1" ht="30" customHeight="1">
      <c r="A16" s="50"/>
      <c r="B16" s="63" t="s">
        <v>280</v>
      </c>
      <c r="C16" s="64"/>
      <c r="D16" s="85">
        <v>2059420</v>
      </c>
      <c r="E16" s="299"/>
      <c r="F16" s="34">
        <f t="shared" si="0"/>
        <v>2059420</v>
      </c>
    </row>
    <row r="17" spans="1:6" s="12" customFormat="1" ht="31.5" customHeight="1">
      <c r="A17" s="50"/>
      <c r="B17" s="63" t="s">
        <v>281</v>
      </c>
      <c r="C17" s="64"/>
      <c r="D17" s="85">
        <v>73000</v>
      </c>
      <c r="E17" s="299"/>
      <c r="F17" s="34">
        <f t="shared" si="0"/>
        <v>73000</v>
      </c>
    </row>
    <row r="18" spans="1:6" s="12" customFormat="1" ht="18" customHeight="1">
      <c r="A18" s="86"/>
      <c r="B18" s="30" t="s">
        <v>282</v>
      </c>
      <c r="C18" s="64"/>
      <c r="D18" s="85">
        <v>1000</v>
      </c>
      <c r="E18" s="299"/>
      <c r="F18" s="34">
        <f t="shared" si="0"/>
        <v>1000</v>
      </c>
    </row>
    <row r="19" spans="1:6" s="12" customFormat="1" ht="27.75" customHeight="1" thickBot="1">
      <c r="A19" s="86"/>
      <c r="B19" s="30" t="s">
        <v>283</v>
      </c>
      <c r="C19" s="64"/>
      <c r="D19" s="85">
        <v>147600</v>
      </c>
      <c r="E19" s="299"/>
      <c r="F19" s="34">
        <f t="shared" si="0"/>
        <v>147600</v>
      </c>
    </row>
    <row r="20" spans="1:6" s="12" customFormat="1" ht="26.25" customHeight="1" thickBot="1" thickTop="1">
      <c r="A20" s="92"/>
      <c r="B20" s="167" t="s">
        <v>104</v>
      </c>
      <c r="C20" s="93"/>
      <c r="D20" s="16">
        <f>D8</f>
        <v>9483624</v>
      </c>
      <c r="E20" s="15">
        <f>E8</f>
        <v>0</v>
      </c>
      <c r="F20" s="16">
        <f>E20+D20</f>
        <v>9483624</v>
      </c>
    </row>
    <row r="21" ht="13.5" thickTop="1"/>
    <row r="22" spans="1:2" ht="12.75">
      <c r="A22" s="763"/>
      <c r="B22" s="763"/>
    </row>
  </sheetData>
  <mergeCells count="2">
    <mergeCell ref="A2:F2"/>
    <mergeCell ref="A22:B22"/>
  </mergeCells>
  <printOptions horizontalCentered="1"/>
  <pageMargins left="0.7874015748031497" right="0.7874015748031497" top="0.984251968503937" bottom="0.984251968503937" header="0.5118110236220472" footer="0.5118110236220472"/>
  <pageSetup firstPageNumber="26" useFirstPageNumber="1"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D1" sqref="D1"/>
    </sheetView>
  </sheetViews>
  <sheetFormatPr defaultColWidth="9.33203125" defaultRowHeight="12.75"/>
  <cols>
    <col min="1" max="1" width="9.16015625" style="1" customWidth="1"/>
    <col min="2" max="2" width="48" style="2" customWidth="1"/>
    <col min="3" max="3" width="9.83203125" style="3" customWidth="1"/>
    <col min="4" max="4" width="16.33203125" style="4" customWidth="1"/>
    <col min="5" max="5" width="12.83203125" style="4" hidden="1" customWidth="1"/>
    <col min="6" max="6" width="12.33203125" style="4" hidden="1" customWidth="1"/>
    <col min="7" max="16384" width="9.33203125" style="4" customWidth="1"/>
  </cols>
  <sheetData>
    <row r="1" spans="4:5" ht="18.75" customHeight="1">
      <c r="D1" s="303" t="s">
        <v>345</v>
      </c>
      <c r="E1" s="5"/>
    </row>
    <row r="2" spans="1:6" ht="28.5" customHeight="1">
      <c r="A2" s="762" t="s">
        <v>321</v>
      </c>
      <c r="B2" s="762"/>
      <c r="C2" s="762"/>
      <c r="D2" s="762"/>
      <c r="E2" s="762"/>
      <c r="F2" s="762"/>
    </row>
    <row r="3" spans="2:6" ht="9" customHeight="1">
      <c r="B3" s="6"/>
      <c r="C3" s="7"/>
      <c r="D3" s="8"/>
      <c r="E3" s="8"/>
      <c r="F3" s="8"/>
    </row>
    <row r="4" spans="4:5" ht="13.5" thickBot="1">
      <c r="D4" s="5" t="s">
        <v>237</v>
      </c>
      <c r="E4" s="5"/>
    </row>
    <row r="5" spans="1:6" s="12" customFormat="1" ht="40.5" customHeight="1" thickBot="1" thickTop="1">
      <c r="A5" s="168" t="s">
        <v>118</v>
      </c>
      <c r="B5" s="9" t="s">
        <v>87</v>
      </c>
      <c r="C5" s="10" t="s">
        <v>125</v>
      </c>
      <c r="D5" s="11" t="s">
        <v>315</v>
      </c>
      <c r="E5" s="290" t="s">
        <v>122</v>
      </c>
      <c r="F5" s="11" t="s">
        <v>123</v>
      </c>
    </row>
    <row r="6" spans="1:6" s="296" customFormat="1" ht="14.25" customHeight="1" thickBot="1" thickTop="1">
      <c r="A6" s="291">
        <v>1</v>
      </c>
      <c r="B6" s="292" t="s">
        <v>351</v>
      </c>
      <c r="C6" s="293">
        <v>3</v>
      </c>
      <c r="D6" s="300">
        <v>4</v>
      </c>
      <c r="E6" s="294">
        <v>5</v>
      </c>
      <c r="F6" s="295">
        <v>6</v>
      </c>
    </row>
    <row r="7" spans="1:6" s="17" customFormat="1" ht="18.75" customHeight="1" thickBot="1" thickTop="1">
      <c r="A7" s="13">
        <v>750</v>
      </c>
      <c r="B7" s="14" t="s">
        <v>109</v>
      </c>
      <c r="C7" s="10" t="s">
        <v>131</v>
      </c>
      <c r="D7" s="301">
        <f>D8</f>
        <v>4677800</v>
      </c>
      <c r="E7" s="15">
        <f>E8</f>
        <v>0</v>
      </c>
      <c r="F7" s="16">
        <f>E7+D7</f>
        <v>4677800</v>
      </c>
    </row>
    <row r="8" spans="1:6" s="17" customFormat="1" ht="19.5" customHeight="1" thickTop="1">
      <c r="A8" s="18">
        <v>75023</v>
      </c>
      <c r="B8" s="19" t="s">
        <v>110</v>
      </c>
      <c r="C8" s="20"/>
      <c r="D8" s="302">
        <f>D9+D27</f>
        <v>4677800</v>
      </c>
      <c r="E8" s="21">
        <f>E9+E27</f>
        <v>0</v>
      </c>
      <c r="F8" s="22">
        <f>E8+D8</f>
        <v>4677800</v>
      </c>
    </row>
    <row r="9" spans="1:6" s="62" customFormat="1" ht="30">
      <c r="A9" s="177">
        <v>6067</v>
      </c>
      <c r="B9" s="178" t="s">
        <v>160</v>
      </c>
      <c r="C9" s="179"/>
      <c r="D9" s="180">
        <f>SUM(D10:D25)</f>
        <v>3508350</v>
      </c>
      <c r="E9" s="297">
        <f>SUM(E10:E25)</f>
        <v>0</v>
      </c>
      <c r="F9" s="180">
        <f>E9+D9</f>
        <v>3508350</v>
      </c>
    </row>
    <row r="10" spans="1:6" s="62" customFormat="1" ht="62.25" customHeight="1">
      <c r="A10" s="50"/>
      <c r="B10" s="250" t="s">
        <v>322</v>
      </c>
      <c r="C10" s="70"/>
      <c r="D10" s="248">
        <v>411750</v>
      </c>
      <c r="E10" s="304"/>
      <c r="F10" s="248">
        <f>E10+D10</f>
        <v>411750</v>
      </c>
    </row>
    <row r="11" spans="1:6" s="62" customFormat="1" ht="30">
      <c r="A11" s="50"/>
      <c r="B11" s="250" t="s">
        <v>323</v>
      </c>
      <c r="C11" s="70"/>
      <c r="D11" s="248">
        <v>300000</v>
      </c>
      <c r="E11" s="304"/>
      <c r="F11" s="248">
        <f aca="true" t="shared" si="0" ref="F11:F20">E11+D11</f>
        <v>300000</v>
      </c>
    </row>
    <row r="12" spans="1:6" s="62" customFormat="1" ht="30">
      <c r="A12" s="50"/>
      <c r="B12" s="250" t="s">
        <v>324</v>
      </c>
      <c r="C12" s="70"/>
      <c r="D12" s="248">
        <v>1411500</v>
      </c>
      <c r="E12" s="304"/>
      <c r="F12" s="248">
        <f t="shared" si="0"/>
        <v>1411500</v>
      </c>
    </row>
    <row r="13" spans="1:6" s="62" customFormat="1" ht="33" customHeight="1">
      <c r="A13" s="50"/>
      <c r="B13" s="250" t="s">
        <v>325</v>
      </c>
      <c r="C13" s="70"/>
      <c r="D13" s="248">
        <v>112500</v>
      </c>
      <c r="E13" s="304"/>
      <c r="F13" s="248">
        <f t="shared" si="0"/>
        <v>112500</v>
      </c>
    </row>
    <row r="14" spans="1:6" s="62" customFormat="1" ht="30">
      <c r="A14" s="50"/>
      <c r="B14" s="250" t="s">
        <v>326</v>
      </c>
      <c r="C14" s="70"/>
      <c r="D14" s="248">
        <v>37500</v>
      </c>
      <c r="E14" s="304"/>
      <c r="F14" s="248">
        <f t="shared" si="0"/>
        <v>37500</v>
      </c>
    </row>
    <row r="15" spans="1:6" s="62" customFormat="1" ht="31.5" customHeight="1">
      <c r="A15" s="50"/>
      <c r="B15" s="250" t="s">
        <v>327</v>
      </c>
      <c r="C15" s="70"/>
      <c r="D15" s="248">
        <v>22500</v>
      </c>
      <c r="E15" s="304"/>
      <c r="F15" s="248">
        <f t="shared" si="0"/>
        <v>22500</v>
      </c>
    </row>
    <row r="16" spans="1:6" s="62" customFormat="1" ht="33" customHeight="1">
      <c r="A16" s="50"/>
      <c r="B16" s="250" t="s">
        <v>328</v>
      </c>
      <c r="C16" s="70"/>
      <c r="D16" s="248">
        <v>81600</v>
      </c>
      <c r="E16" s="304"/>
      <c r="F16" s="248">
        <f t="shared" si="0"/>
        <v>81600</v>
      </c>
    </row>
    <row r="17" spans="1:6" s="62" customFormat="1" ht="18.75" customHeight="1">
      <c r="A17" s="50"/>
      <c r="B17" s="250" t="s">
        <v>329</v>
      </c>
      <c r="C17" s="70"/>
      <c r="D17" s="248">
        <v>304500</v>
      </c>
      <c r="E17" s="304"/>
      <c r="F17" s="248">
        <f t="shared" si="0"/>
        <v>304500</v>
      </c>
    </row>
    <row r="18" spans="1:6" s="62" customFormat="1" ht="31.5" customHeight="1">
      <c r="A18" s="50"/>
      <c r="B18" s="250" t="s">
        <v>330</v>
      </c>
      <c r="C18" s="70"/>
      <c r="D18" s="248">
        <v>61500</v>
      </c>
      <c r="E18" s="304"/>
      <c r="F18" s="248">
        <f t="shared" si="0"/>
        <v>61500</v>
      </c>
    </row>
    <row r="19" spans="1:6" s="62" customFormat="1" ht="15">
      <c r="A19" s="50"/>
      <c r="B19" s="250" t="s">
        <v>331</v>
      </c>
      <c r="C19" s="70"/>
      <c r="D19" s="248">
        <v>435000</v>
      </c>
      <c r="E19" s="304"/>
      <c r="F19" s="248">
        <f t="shared" si="0"/>
        <v>435000</v>
      </c>
    </row>
    <row r="20" spans="1:6" s="52" customFormat="1" ht="29.25" customHeight="1">
      <c r="A20" s="69"/>
      <c r="B20" s="250" t="s">
        <v>332</v>
      </c>
      <c r="C20" s="70"/>
      <c r="D20" s="248">
        <v>30000</v>
      </c>
      <c r="E20" s="304"/>
      <c r="F20" s="248">
        <f t="shared" si="0"/>
        <v>30000</v>
      </c>
    </row>
    <row r="21" spans="1:6" s="52" customFormat="1" ht="30.75" customHeight="1">
      <c r="A21" s="69"/>
      <c r="B21" s="250" t="s">
        <v>333</v>
      </c>
      <c r="C21" s="70"/>
      <c r="D21" s="248">
        <v>22500</v>
      </c>
      <c r="E21" s="304"/>
      <c r="F21" s="248">
        <f>E21+D21</f>
        <v>22500</v>
      </c>
    </row>
    <row r="22" spans="1:6" s="52" customFormat="1" ht="27" customHeight="1">
      <c r="A22" s="69"/>
      <c r="B22" s="181" t="s">
        <v>334</v>
      </c>
      <c r="C22" s="70"/>
      <c r="D22" s="248">
        <v>30000</v>
      </c>
      <c r="E22" s="304"/>
      <c r="F22" s="248">
        <f>E22+D22</f>
        <v>30000</v>
      </c>
    </row>
    <row r="23" spans="1:6" s="52" customFormat="1" ht="28.5" customHeight="1">
      <c r="A23" s="69"/>
      <c r="B23" s="181" t="s">
        <v>336</v>
      </c>
      <c r="C23" s="70"/>
      <c r="D23" s="248">
        <v>187500</v>
      </c>
      <c r="E23" s="304"/>
      <c r="F23" s="248">
        <f>E23+D23</f>
        <v>187500</v>
      </c>
    </row>
    <row r="24" spans="1:6" s="52" customFormat="1" ht="31.5" customHeight="1">
      <c r="A24" s="69"/>
      <c r="B24" s="181" t="s">
        <v>335</v>
      </c>
      <c r="C24" s="70"/>
      <c r="D24" s="248">
        <v>37500</v>
      </c>
      <c r="E24" s="304"/>
      <c r="F24" s="248">
        <f>E24+D24</f>
        <v>37500</v>
      </c>
    </row>
    <row r="25" spans="1:6" s="12" customFormat="1" ht="29.25" customHeight="1">
      <c r="A25" s="65"/>
      <c r="B25" s="255" t="s">
        <v>337</v>
      </c>
      <c r="C25" s="256"/>
      <c r="D25" s="308">
        <v>22500</v>
      </c>
      <c r="E25" s="305"/>
      <c r="F25" s="44">
        <f>E25+D25</f>
        <v>22500</v>
      </c>
    </row>
    <row r="26" spans="1:6" s="12" customFormat="1" ht="21" customHeight="1" hidden="1">
      <c r="A26" s="50"/>
      <c r="B26" s="63"/>
      <c r="C26" s="64"/>
      <c r="D26" s="85"/>
      <c r="E26" s="299"/>
      <c r="F26" s="34"/>
    </row>
    <row r="27" spans="1:6" s="12" customFormat="1" ht="33" customHeight="1">
      <c r="A27" s="177">
        <v>6069</v>
      </c>
      <c r="B27" s="178" t="s">
        <v>160</v>
      </c>
      <c r="C27" s="253"/>
      <c r="D27" s="309">
        <f>SUM(D28:D43)</f>
        <v>1169450</v>
      </c>
      <c r="E27" s="306">
        <f>SUM(E28:E43)</f>
        <v>0</v>
      </c>
      <c r="F27" s="180">
        <f aca="true" t="shared" si="1" ref="F27:F32">E27+D27</f>
        <v>1169450</v>
      </c>
    </row>
    <row r="28" spans="1:6" s="12" customFormat="1" ht="27" customHeight="1">
      <c r="A28" s="50"/>
      <c r="B28" s="250" t="s">
        <v>322</v>
      </c>
      <c r="C28" s="249"/>
      <c r="D28" s="310">
        <v>137250</v>
      </c>
      <c r="E28" s="307"/>
      <c r="F28" s="248">
        <f t="shared" si="1"/>
        <v>137250</v>
      </c>
    </row>
    <row r="29" spans="1:6" s="12" customFormat="1" ht="27" customHeight="1">
      <c r="A29" s="50"/>
      <c r="B29" s="250" t="s">
        <v>323</v>
      </c>
      <c r="C29" s="249"/>
      <c r="D29" s="310">
        <v>100000</v>
      </c>
      <c r="E29" s="307"/>
      <c r="F29" s="248">
        <f t="shared" si="1"/>
        <v>100000</v>
      </c>
    </row>
    <row r="30" spans="1:6" s="12" customFormat="1" ht="27" customHeight="1">
      <c r="A30" s="50"/>
      <c r="B30" s="250" t="s">
        <v>324</v>
      </c>
      <c r="C30" s="249"/>
      <c r="D30" s="310">
        <v>470500</v>
      </c>
      <c r="E30" s="307"/>
      <c r="F30" s="248">
        <f t="shared" si="1"/>
        <v>470500</v>
      </c>
    </row>
    <row r="31" spans="1:6" s="12" customFormat="1" ht="27" customHeight="1">
      <c r="A31" s="50"/>
      <c r="B31" s="250" t="s">
        <v>325</v>
      </c>
      <c r="C31" s="249"/>
      <c r="D31" s="310">
        <v>37500</v>
      </c>
      <c r="E31" s="307"/>
      <c r="F31" s="248">
        <f t="shared" si="1"/>
        <v>37500</v>
      </c>
    </row>
    <row r="32" spans="1:6" s="12" customFormat="1" ht="27" customHeight="1">
      <c r="A32" s="50"/>
      <c r="B32" s="250" t="s">
        <v>326</v>
      </c>
      <c r="C32" s="249"/>
      <c r="D32" s="310">
        <v>12500</v>
      </c>
      <c r="E32" s="307"/>
      <c r="F32" s="248">
        <f t="shared" si="1"/>
        <v>12500</v>
      </c>
    </row>
    <row r="33" spans="1:6" s="12" customFormat="1" ht="29.25" customHeight="1">
      <c r="A33" s="50"/>
      <c r="B33" s="250" t="s">
        <v>327</v>
      </c>
      <c r="C33" s="249"/>
      <c r="D33" s="310">
        <v>7500</v>
      </c>
      <c r="E33" s="307"/>
      <c r="F33" s="248">
        <f aca="true" t="shared" si="2" ref="F33:F43">E33+D33</f>
        <v>7500</v>
      </c>
    </row>
    <row r="34" spans="1:6" s="12" customFormat="1" ht="29.25" customHeight="1">
      <c r="A34" s="50"/>
      <c r="B34" s="250" t="s">
        <v>328</v>
      </c>
      <c r="C34" s="249"/>
      <c r="D34" s="310">
        <v>27200</v>
      </c>
      <c r="E34" s="307"/>
      <c r="F34" s="248">
        <f t="shared" si="2"/>
        <v>27200</v>
      </c>
    </row>
    <row r="35" spans="1:6" s="12" customFormat="1" ht="29.25" customHeight="1">
      <c r="A35" s="50"/>
      <c r="B35" s="250" t="s">
        <v>329</v>
      </c>
      <c r="C35" s="249"/>
      <c r="D35" s="310">
        <v>101500</v>
      </c>
      <c r="E35" s="307"/>
      <c r="F35" s="248">
        <f t="shared" si="2"/>
        <v>101500</v>
      </c>
    </row>
    <row r="36" spans="1:6" s="12" customFormat="1" ht="24" customHeight="1">
      <c r="A36" s="50"/>
      <c r="B36" s="250" t="s">
        <v>330</v>
      </c>
      <c r="C36" s="249"/>
      <c r="D36" s="310">
        <v>20500</v>
      </c>
      <c r="E36" s="307"/>
      <c r="F36" s="248">
        <f t="shared" si="2"/>
        <v>20500</v>
      </c>
    </row>
    <row r="37" spans="1:6" s="12" customFormat="1" ht="18.75" customHeight="1">
      <c r="A37" s="50"/>
      <c r="B37" s="250" t="s">
        <v>331</v>
      </c>
      <c r="C37" s="249"/>
      <c r="D37" s="310">
        <v>145000</v>
      </c>
      <c r="E37" s="307"/>
      <c r="F37" s="248">
        <f t="shared" si="2"/>
        <v>145000</v>
      </c>
    </row>
    <row r="38" spans="1:6" s="12" customFormat="1" ht="27.75" customHeight="1">
      <c r="A38" s="50"/>
      <c r="B38" s="250" t="s">
        <v>332</v>
      </c>
      <c r="C38" s="249"/>
      <c r="D38" s="310">
        <v>10000</v>
      </c>
      <c r="E38" s="307"/>
      <c r="F38" s="248">
        <f t="shared" si="2"/>
        <v>10000</v>
      </c>
    </row>
    <row r="39" spans="1:6" s="12" customFormat="1" ht="32.25" customHeight="1">
      <c r="A39" s="50"/>
      <c r="B39" s="250" t="s">
        <v>333</v>
      </c>
      <c r="C39" s="249"/>
      <c r="D39" s="310">
        <v>7500</v>
      </c>
      <c r="E39" s="307"/>
      <c r="F39" s="248">
        <f t="shared" si="2"/>
        <v>7500</v>
      </c>
    </row>
    <row r="40" spans="1:6" s="12" customFormat="1" ht="30" customHeight="1">
      <c r="A40" s="50"/>
      <c r="B40" s="181" t="s">
        <v>334</v>
      </c>
      <c r="C40" s="249"/>
      <c r="D40" s="310">
        <v>10000</v>
      </c>
      <c r="E40" s="307"/>
      <c r="F40" s="248">
        <f t="shared" si="2"/>
        <v>10000</v>
      </c>
    </row>
    <row r="41" spans="1:6" s="12" customFormat="1" ht="31.5" customHeight="1">
      <c r="A41" s="50"/>
      <c r="B41" s="181" t="s">
        <v>336</v>
      </c>
      <c r="C41" s="249"/>
      <c r="D41" s="310">
        <v>62500</v>
      </c>
      <c r="E41" s="307"/>
      <c r="F41" s="248">
        <f t="shared" si="2"/>
        <v>62500</v>
      </c>
    </row>
    <row r="42" spans="1:6" s="12" customFormat="1" ht="31.5" customHeight="1">
      <c r="A42" s="86"/>
      <c r="B42" s="181" t="s">
        <v>335</v>
      </c>
      <c r="C42" s="249"/>
      <c r="D42" s="310">
        <v>12500</v>
      </c>
      <c r="E42" s="307"/>
      <c r="F42" s="248">
        <f t="shared" si="2"/>
        <v>12500</v>
      </c>
    </row>
    <row r="43" spans="1:6" s="12" customFormat="1" ht="32.25" customHeight="1" thickBot="1">
      <c r="A43" s="86"/>
      <c r="B43" s="182" t="s">
        <v>337</v>
      </c>
      <c r="C43" s="249"/>
      <c r="D43" s="310">
        <v>7500</v>
      </c>
      <c r="E43" s="307"/>
      <c r="F43" s="248">
        <f t="shared" si="2"/>
        <v>7500</v>
      </c>
    </row>
    <row r="44" spans="1:6" s="12" customFormat="1" ht="26.25" customHeight="1" thickBot="1" thickTop="1">
      <c r="A44" s="92"/>
      <c r="B44" s="167" t="s">
        <v>104</v>
      </c>
      <c r="C44" s="93"/>
      <c r="D44" s="16">
        <f>D8</f>
        <v>4677800</v>
      </c>
      <c r="E44" s="15">
        <f>E8</f>
        <v>0</v>
      </c>
      <c r="F44" s="16">
        <f>E44+D44</f>
        <v>4677800</v>
      </c>
    </row>
    <row r="45" ht="13.5" thickTop="1"/>
    <row r="46" spans="1:2" ht="12.75">
      <c r="A46" s="763"/>
      <c r="B46" s="763"/>
    </row>
  </sheetData>
  <mergeCells count="2">
    <mergeCell ref="A2:F2"/>
    <mergeCell ref="A46:B46"/>
  </mergeCells>
  <printOptions horizontalCentered="1"/>
  <pageMargins left="0.7874015748031497" right="0.7874015748031497" top="0.984251968503937" bottom="0.984251968503937" header="0.5118110236220472" footer="0.5118110236220472"/>
  <pageSetup firstPageNumber="27" useFirstPageNumber="1" horizontalDpi="600" verticalDpi="600" orientation="portrait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K13" sqref="K13"/>
    </sheetView>
  </sheetViews>
  <sheetFormatPr defaultColWidth="9.33203125" defaultRowHeight="12.75"/>
  <cols>
    <col min="1" max="1" width="9" style="1" customWidth="1"/>
    <col min="2" max="2" width="44.83203125" style="2" customWidth="1"/>
    <col min="3" max="3" width="9.83203125" style="3" customWidth="1"/>
    <col min="4" max="4" width="17.5" style="4" customWidth="1"/>
    <col min="5" max="5" width="12.83203125" style="4" hidden="1" customWidth="1"/>
    <col min="6" max="6" width="12.33203125" style="4" hidden="1" customWidth="1"/>
    <col min="7" max="16384" width="9.33203125" style="4" customWidth="1"/>
  </cols>
  <sheetData>
    <row r="1" spans="4:5" ht="15" customHeight="1">
      <c r="D1" s="5" t="s">
        <v>346</v>
      </c>
      <c r="E1" s="5"/>
    </row>
    <row r="2" spans="1:6" ht="24" customHeight="1">
      <c r="A2" s="764" t="s">
        <v>238</v>
      </c>
      <c r="B2" s="764"/>
      <c r="C2" s="764"/>
      <c r="D2" s="764"/>
      <c r="E2" s="764"/>
      <c r="F2" s="764"/>
    </row>
    <row r="3" spans="1:6" ht="19.5" customHeight="1">
      <c r="A3" s="764" t="s">
        <v>195</v>
      </c>
      <c r="B3" s="764"/>
      <c r="C3" s="764"/>
      <c r="D3" s="764"/>
      <c r="E3" s="764"/>
      <c r="F3" s="764"/>
    </row>
    <row r="4" spans="2:6" ht="7.5" customHeight="1">
      <c r="B4" s="6"/>
      <c r="C4" s="7"/>
      <c r="D4" s="8"/>
      <c r="E4" s="8"/>
      <c r="F4" s="8"/>
    </row>
    <row r="5" spans="4:5" ht="13.5" thickBot="1">
      <c r="D5" s="5" t="s">
        <v>237</v>
      </c>
      <c r="E5" s="5"/>
    </row>
    <row r="6" spans="1:6" s="12" customFormat="1" ht="40.5" customHeight="1" thickBot="1" thickTop="1">
      <c r="A6" s="168" t="s">
        <v>118</v>
      </c>
      <c r="B6" s="9" t="s">
        <v>87</v>
      </c>
      <c r="C6" s="10" t="s">
        <v>125</v>
      </c>
      <c r="D6" s="10" t="s">
        <v>315</v>
      </c>
      <c r="E6" s="10" t="s">
        <v>122</v>
      </c>
      <c r="F6" s="11" t="s">
        <v>123</v>
      </c>
    </row>
    <row r="7" spans="1:6" s="296" customFormat="1" ht="13.5" customHeight="1" thickBot="1" thickTop="1">
      <c r="A7" s="291">
        <v>1</v>
      </c>
      <c r="B7" s="292" t="s">
        <v>351</v>
      </c>
      <c r="C7" s="293">
        <v>3</v>
      </c>
      <c r="D7" s="294">
        <v>4</v>
      </c>
      <c r="E7" s="294">
        <v>5</v>
      </c>
      <c r="F7" s="295">
        <v>6</v>
      </c>
    </row>
    <row r="8" spans="1:6" s="17" customFormat="1" ht="18.75" customHeight="1" thickBot="1" thickTop="1">
      <c r="A8" s="13">
        <v>750</v>
      </c>
      <c r="B8" s="14" t="s">
        <v>109</v>
      </c>
      <c r="C8" s="10" t="s">
        <v>124</v>
      </c>
      <c r="D8" s="15">
        <f>D9+D18+D27</f>
        <v>4094400</v>
      </c>
      <c r="E8" s="15">
        <f>E9+E18+E27</f>
        <v>0</v>
      </c>
      <c r="F8" s="16">
        <f>F9+F18+F27</f>
        <v>4094400</v>
      </c>
    </row>
    <row r="9" spans="1:6" s="17" customFormat="1" ht="21.75" customHeight="1" thickTop="1">
      <c r="A9" s="18">
        <v>75011</v>
      </c>
      <c r="B9" s="19" t="s">
        <v>189</v>
      </c>
      <c r="C9" s="20" t="s">
        <v>124</v>
      </c>
      <c r="D9" s="21">
        <f>D10+D15</f>
        <v>283000</v>
      </c>
      <c r="E9" s="21">
        <f>E10+E15</f>
        <v>0</v>
      </c>
      <c r="F9" s="22">
        <f>F10+F15</f>
        <v>283000</v>
      </c>
    </row>
    <row r="10" spans="1:6" s="17" customFormat="1" ht="15">
      <c r="A10" s="23">
        <v>4210</v>
      </c>
      <c r="B10" s="24" t="s">
        <v>111</v>
      </c>
      <c r="C10" s="25"/>
      <c r="D10" s="26">
        <f>SUM(D11:D14)</f>
        <v>174000</v>
      </c>
      <c r="E10" s="27">
        <f>SUM(E11:E14)</f>
        <v>0</v>
      </c>
      <c r="F10" s="28">
        <f>SUM(D10:E10)</f>
        <v>174000</v>
      </c>
    </row>
    <row r="11" spans="1:6" s="17" customFormat="1" ht="15">
      <c r="A11" s="29"/>
      <c r="B11" s="30" t="s">
        <v>218</v>
      </c>
      <c r="C11" s="31"/>
      <c r="D11" s="32">
        <v>85000</v>
      </c>
      <c r="E11" s="33"/>
      <c r="F11" s="34">
        <f>SUM(D11:E11)</f>
        <v>85000</v>
      </c>
    </row>
    <row r="12" spans="1:6" s="17" customFormat="1" ht="15">
      <c r="A12" s="29"/>
      <c r="B12" s="30" t="s">
        <v>219</v>
      </c>
      <c r="C12" s="31"/>
      <c r="D12" s="32">
        <v>25000</v>
      </c>
      <c r="E12" s="33"/>
      <c r="F12" s="34">
        <f>SUM(D12:E12)</f>
        <v>25000</v>
      </c>
    </row>
    <row r="13" spans="1:6" s="17" customFormat="1" ht="15">
      <c r="A13" s="29"/>
      <c r="B13" s="30" t="s">
        <v>220</v>
      </c>
      <c r="C13" s="31"/>
      <c r="D13" s="32">
        <v>30000</v>
      </c>
      <c r="E13" s="33"/>
      <c r="F13" s="34">
        <f>SUM(D13:E13)</f>
        <v>30000</v>
      </c>
    </row>
    <row r="14" spans="1:6" s="17" customFormat="1" ht="15">
      <c r="A14" s="29"/>
      <c r="B14" s="30" t="s">
        <v>221</v>
      </c>
      <c r="C14" s="31"/>
      <c r="D14" s="32">
        <v>34000</v>
      </c>
      <c r="E14" s="33"/>
      <c r="F14" s="34">
        <f>SUM(D14:E14)</f>
        <v>34000</v>
      </c>
    </row>
    <row r="15" spans="1:6" s="17" customFormat="1" ht="15">
      <c r="A15" s="35">
        <v>4300</v>
      </c>
      <c r="B15" s="36" t="s">
        <v>113</v>
      </c>
      <c r="C15" s="25"/>
      <c r="D15" s="26">
        <f>SUM(D16:D17)</f>
        <v>109000</v>
      </c>
      <c r="E15" s="27">
        <f>SUM(E16:E17)</f>
        <v>0</v>
      </c>
      <c r="F15" s="28">
        <f>SUM(F16:F17)</f>
        <v>109000</v>
      </c>
    </row>
    <row r="16" spans="1:6" s="17" customFormat="1" ht="15">
      <c r="A16" s="29"/>
      <c r="B16" s="37" t="s">
        <v>222</v>
      </c>
      <c r="C16" s="31"/>
      <c r="D16" s="32">
        <v>30000</v>
      </c>
      <c r="E16" s="33"/>
      <c r="F16" s="34">
        <f>SUM(D16:E16)</f>
        <v>30000</v>
      </c>
    </row>
    <row r="17" spans="1:6" s="17" customFormat="1" ht="15">
      <c r="A17" s="29"/>
      <c r="B17" s="30" t="s">
        <v>217</v>
      </c>
      <c r="C17" s="31"/>
      <c r="D17" s="32">
        <v>79000</v>
      </c>
      <c r="E17" s="33"/>
      <c r="F17" s="34">
        <f>SUM(D17:E17)</f>
        <v>79000</v>
      </c>
    </row>
    <row r="18" spans="1:6" s="17" customFormat="1" ht="23.25" customHeight="1">
      <c r="A18" s="38">
        <v>75020</v>
      </c>
      <c r="B18" s="39" t="s">
        <v>190</v>
      </c>
      <c r="C18" s="25" t="s">
        <v>124</v>
      </c>
      <c r="D18" s="26">
        <f>D19+D23</f>
        <v>384000</v>
      </c>
      <c r="E18" s="26">
        <f>E19+E23</f>
        <v>0</v>
      </c>
      <c r="F18" s="28">
        <f>F19+F23</f>
        <v>384000</v>
      </c>
    </row>
    <row r="19" spans="1:6" s="17" customFormat="1" ht="15">
      <c r="A19" s="23">
        <v>4210</v>
      </c>
      <c r="B19" s="24" t="s">
        <v>111</v>
      </c>
      <c r="C19" s="25"/>
      <c r="D19" s="26">
        <f>SUM(D20:D22)</f>
        <v>164000</v>
      </c>
      <c r="E19" s="27">
        <f>SUM(E20:E22)</f>
        <v>0</v>
      </c>
      <c r="F19" s="28">
        <f>SUM(F20:F22)</f>
        <v>164000</v>
      </c>
    </row>
    <row r="20" spans="1:6" s="17" customFormat="1" ht="15">
      <c r="A20" s="29"/>
      <c r="B20" s="30" t="s">
        <v>218</v>
      </c>
      <c r="C20" s="31"/>
      <c r="D20" s="32">
        <v>124000</v>
      </c>
      <c r="E20" s="33"/>
      <c r="F20" s="34">
        <f>SUM(D20:E20)</f>
        <v>124000</v>
      </c>
    </row>
    <row r="21" spans="1:6" s="17" customFormat="1" ht="15">
      <c r="A21" s="29"/>
      <c r="B21" s="30" t="s">
        <v>223</v>
      </c>
      <c r="C21" s="31"/>
      <c r="D21" s="32">
        <v>30000</v>
      </c>
      <c r="E21" s="33"/>
      <c r="F21" s="34">
        <f>SUM(D21:E21)</f>
        <v>30000</v>
      </c>
    </row>
    <row r="22" spans="1:6" s="17" customFormat="1" ht="15">
      <c r="A22" s="29"/>
      <c r="B22" s="30" t="s">
        <v>224</v>
      </c>
      <c r="C22" s="31"/>
      <c r="D22" s="32">
        <v>10000</v>
      </c>
      <c r="E22" s="33"/>
      <c r="F22" s="34">
        <f>SUM(D22:E22)</f>
        <v>10000</v>
      </c>
    </row>
    <row r="23" spans="1:6" s="17" customFormat="1" ht="15">
      <c r="A23" s="35">
        <v>4300</v>
      </c>
      <c r="B23" s="36" t="s">
        <v>113</v>
      </c>
      <c r="C23" s="25"/>
      <c r="D23" s="26">
        <f>SUM(D24:D26)</f>
        <v>220000</v>
      </c>
      <c r="E23" s="27">
        <f>SUM(E24:E26)</f>
        <v>0</v>
      </c>
      <c r="F23" s="28">
        <f>SUM(F24:F26)</f>
        <v>220000</v>
      </c>
    </row>
    <row r="24" spans="1:6" s="17" customFormat="1" ht="15">
      <c r="A24" s="29"/>
      <c r="B24" s="30" t="s">
        <v>200</v>
      </c>
      <c r="C24" s="31"/>
      <c r="D24" s="32">
        <v>120000</v>
      </c>
      <c r="E24" s="33"/>
      <c r="F24" s="34">
        <f>SUM(D24:E24)</f>
        <v>120000</v>
      </c>
    </row>
    <row r="25" spans="1:6" s="17" customFormat="1" ht="15">
      <c r="A25" s="29"/>
      <c r="B25" s="30" t="s">
        <v>201</v>
      </c>
      <c r="C25" s="31"/>
      <c r="D25" s="32">
        <v>50000</v>
      </c>
      <c r="E25" s="33"/>
      <c r="F25" s="34">
        <f>SUM(D25:E25)</f>
        <v>50000</v>
      </c>
    </row>
    <row r="26" spans="1:6" s="17" customFormat="1" ht="15">
      <c r="A26" s="18"/>
      <c r="B26" s="40" t="s">
        <v>203</v>
      </c>
      <c r="C26" s="41"/>
      <c r="D26" s="42">
        <v>50000</v>
      </c>
      <c r="E26" s="43"/>
      <c r="F26" s="44">
        <f>SUM(D26:E26)</f>
        <v>50000</v>
      </c>
    </row>
    <row r="27" spans="1:6" s="17" customFormat="1" ht="21" customHeight="1">
      <c r="A27" s="18">
        <v>75023</v>
      </c>
      <c r="B27" s="19" t="s">
        <v>110</v>
      </c>
      <c r="C27" s="45"/>
      <c r="D27" s="46">
        <f>D28+D47+D59+D86+D87</f>
        <v>3427400</v>
      </c>
      <c r="E27" s="46">
        <f>E28+E47+E59+E86+E87</f>
        <v>0</v>
      </c>
      <c r="F27" s="28">
        <f>F28+F47+F59+F86+F87</f>
        <v>3427400</v>
      </c>
    </row>
    <row r="28" spans="1:6" s="17" customFormat="1" ht="17.25" customHeight="1">
      <c r="A28" s="23">
        <v>4210</v>
      </c>
      <c r="B28" s="24" t="s">
        <v>111</v>
      </c>
      <c r="C28" s="47" t="s">
        <v>130</v>
      </c>
      <c r="D28" s="48">
        <f>SUM(D29:D46)</f>
        <v>898000</v>
      </c>
      <c r="E28" s="48">
        <f>SUM(E29:E46)</f>
        <v>0</v>
      </c>
      <c r="F28" s="49">
        <f>SUM(F29:F46)</f>
        <v>898000</v>
      </c>
    </row>
    <row r="29" spans="1:6" s="52" customFormat="1" ht="15" customHeight="1">
      <c r="A29" s="50"/>
      <c r="B29" s="30" t="s">
        <v>218</v>
      </c>
      <c r="C29" s="51"/>
      <c r="D29" s="33">
        <v>290000</v>
      </c>
      <c r="E29" s="33"/>
      <c r="F29" s="34">
        <f>E29+D29</f>
        <v>290000</v>
      </c>
    </row>
    <row r="30" spans="1:6" s="52" customFormat="1" ht="15" customHeight="1">
      <c r="A30" s="50"/>
      <c r="B30" s="30" t="s">
        <v>219</v>
      </c>
      <c r="C30" s="51"/>
      <c r="D30" s="33">
        <v>40000</v>
      </c>
      <c r="E30" s="33"/>
      <c r="F30" s="34">
        <f>E30+D30</f>
        <v>40000</v>
      </c>
    </row>
    <row r="31" spans="1:6" s="52" customFormat="1" ht="15" customHeight="1">
      <c r="A31" s="50"/>
      <c r="B31" s="30" t="s">
        <v>220</v>
      </c>
      <c r="C31" s="51"/>
      <c r="D31" s="33">
        <v>60000</v>
      </c>
      <c r="E31" s="33"/>
      <c r="F31" s="34">
        <f>E31+D31</f>
        <v>60000</v>
      </c>
    </row>
    <row r="32" spans="1:6" s="52" customFormat="1" ht="15" customHeight="1">
      <c r="A32" s="50"/>
      <c r="B32" s="30" t="s">
        <v>221</v>
      </c>
      <c r="C32" s="51"/>
      <c r="D32" s="33">
        <v>85000</v>
      </c>
      <c r="E32" s="33"/>
      <c r="F32" s="34">
        <f>E32+D32</f>
        <v>85000</v>
      </c>
    </row>
    <row r="33" spans="1:6" s="52" customFormat="1" ht="15" customHeight="1">
      <c r="A33" s="50"/>
      <c r="B33" s="30" t="s">
        <v>225</v>
      </c>
      <c r="C33" s="51"/>
      <c r="D33" s="33">
        <v>100000</v>
      </c>
      <c r="E33" s="33"/>
      <c r="F33" s="34">
        <f>E33+D33</f>
        <v>100000</v>
      </c>
    </row>
    <row r="34" spans="1:6" s="52" customFormat="1" ht="15" customHeight="1">
      <c r="A34" s="50"/>
      <c r="B34" s="30" t="s">
        <v>226</v>
      </c>
      <c r="C34" s="51"/>
      <c r="D34" s="33">
        <v>1000</v>
      </c>
      <c r="E34" s="33"/>
      <c r="F34" s="34">
        <f aca="true" t="shared" si="0" ref="F34:F46">E34+D34</f>
        <v>1000</v>
      </c>
    </row>
    <row r="35" spans="1:6" s="52" customFormat="1" ht="15" customHeight="1">
      <c r="A35" s="50"/>
      <c r="B35" s="30" t="s">
        <v>227</v>
      </c>
      <c r="C35" s="51"/>
      <c r="D35" s="33">
        <v>45000</v>
      </c>
      <c r="E35" s="33"/>
      <c r="F35" s="34">
        <f t="shared" si="0"/>
        <v>45000</v>
      </c>
    </row>
    <row r="36" spans="1:6" s="52" customFormat="1" ht="15" customHeight="1">
      <c r="A36" s="50"/>
      <c r="B36" s="30" t="s">
        <v>180</v>
      </c>
      <c r="C36" s="51"/>
      <c r="D36" s="33">
        <v>2000</v>
      </c>
      <c r="E36" s="33"/>
      <c r="F36" s="34">
        <f t="shared" si="0"/>
        <v>2000</v>
      </c>
    </row>
    <row r="37" spans="1:6" s="52" customFormat="1" ht="16.5" customHeight="1">
      <c r="A37" s="50"/>
      <c r="B37" s="30" t="s">
        <v>181</v>
      </c>
      <c r="C37" s="51"/>
      <c r="D37" s="33">
        <v>20000</v>
      </c>
      <c r="E37" s="33"/>
      <c r="F37" s="34">
        <f t="shared" si="0"/>
        <v>20000</v>
      </c>
    </row>
    <row r="38" spans="1:6" s="52" customFormat="1" ht="15" customHeight="1">
      <c r="A38" s="50"/>
      <c r="B38" s="30" t="s">
        <v>224</v>
      </c>
      <c r="C38" s="51"/>
      <c r="D38" s="33">
        <v>10000</v>
      </c>
      <c r="E38" s="33"/>
      <c r="F38" s="34">
        <f t="shared" si="0"/>
        <v>10000</v>
      </c>
    </row>
    <row r="39" spans="1:6" s="52" customFormat="1" ht="15" customHeight="1" hidden="1">
      <c r="A39" s="50"/>
      <c r="B39" s="30" t="s">
        <v>173</v>
      </c>
      <c r="C39" s="51"/>
      <c r="D39" s="33"/>
      <c r="E39" s="33"/>
      <c r="F39" s="34">
        <f t="shared" si="0"/>
        <v>0</v>
      </c>
    </row>
    <row r="40" spans="1:6" s="52" customFormat="1" ht="15" customHeight="1">
      <c r="A40" s="50"/>
      <c r="B40" s="30" t="s">
        <v>228</v>
      </c>
      <c r="C40" s="51"/>
      <c r="D40" s="33">
        <v>10000</v>
      </c>
      <c r="E40" s="33"/>
      <c r="F40" s="34">
        <f t="shared" si="0"/>
        <v>10000</v>
      </c>
    </row>
    <row r="41" spans="1:6" s="52" customFormat="1" ht="18" customHeight="1" hidden="1">
      <c r="A41" s="50"/>
      <c r="B41" s="30" t="s">
        <v>186</v>
      </c>
      <c r="C41" s="51"/>
      <c r="D41" s="33"/>
      <c r="E41" s="33"/>
      <c r="F41" s="34">
        <f t="shared" si="0"/>
        <v>0</v>
      </c>
    </row>
    <row r="42" spans="1:6" s="52" customFormat="1" ht="15" hidden="1">
      <c r="A42" s="50"/>
      <c r="B42" s="30" t="s">
        <v>187</v>
      </c>
      <c r="C42" s="51"/>
      <c r="D42" s="33"/>
      <c r="E42" s="33"/>
      <c r="F42" s="34">
        <f t="shared" si="0"/>
        <v>0</v>
      </c>
    </row>
    <row r="43" spans="1:6" s="52" customFormat="1" ht="12" customHeight="1">
      <c r="A43" s="53"/>
      <c r="B43" s="30" t="s">
        <v>229</v>
      </c>
      <c r="C43" s="51"/>
      <c r="D43" s="33">
        <v>41000</v>
      </c>
      <c r="E43" s="33"/>
      <c r="F43" s="34">
        <f>E43+D43</f>
        <v>41000</v>
      </c>
    </row>
    <row r="44" spans="1:6" s="52" customFormat="1" ht="15" customHeight="1">
      <c r="A44" s="53"/>
      <c r="B44" s="30" t="s">
        <v>234</v>
      </c>
      <c r="C44" s="54" t="s">
        <v>131</v>
      </c>
      <c r="D44" s="33">
        <v>50000</v>
      </c>
      <c r="E44" s="33"/>
      <c r="F44" s="34">
        <f t="shared" si="0"/>
        <v>50000</v>
      </c>
    </row>
    <row r="45" spans="1:6" s="52" customFormat="1" ht="18.75" customHeight="1">
      <c r="A45" s="53"/>
      <c r="B45" s="30" t="s">
        <v>297</v>
      </c>
      <c r="C45" s="54" t="s">
        <v>131</v>
      </c>
      <c r="D45" s="33">
        <v>62500</v>
      </c>
      <c r="E45" s="33"/>
      <c r="F45" s="34">
        <f t="shared" si="0"/>
        <v>62500</v>
      </c>
    </row>
    <row r="46" spans="1:6" s="52" customFormat="1" ht="15" customHeight="1">
      <c r="A46" s="55"/>
      <c r="B46" s="40" t="s">
        <v>235</v>
      </c>
      <c r="C46" s="169" t="s">
        <v>131</v>
      </c>
      <c r="D46" s="43">
        <v>81500</v>
      </c>
      <c r="E46" s="43"/>
      <c r="F46" s="44">
        <f t="shared" si="0"/>
        <v>81500</v>
      </c>
    </row>
    <row r="47" spans="1:6" s="17" customFormat="1" ht="15">
      <c r="A47" s="23">
        <v>4270</v>
      </c>
      <c r="B47" s="24" t="s">
        <v>112</v>
      </c>
      <c r="C47" s="47" t="s">
        <v>130</v>
      </c>
      <c r="D47" s="48">
        <f>SUM(D48:D58)</f>
        <v>640000</v>
      </c>
      <c r="E47" s="48">
        <f>SUM(E48:E58)</f>
        <v>0</v>
      </c>
      <c r="F47" s="49">
        <f>SUM(F48:F58)</f>
        <v>640000</v>
      </c>
    </row>
    <row r="48" spans="1:6" s="52" customFormat="1" ht="39.75" customHeight="1">
      <c r="A48" s="56"/>
      <c r="B48" s="37" t="s">
        <v>179</v>
      </c>
      <c r="C48" s="57"/>
      <c r="D48" s="58">
        <v>150000</v>
      </c>
      <c r="E48" s="58"/>
      <c r="F48" s="59">
        <f>E48+D48</f>
        <v>150000</v>
      </c>
    </row>
    <row r="49" spans="1:6" s="62" customFormat="1" ht="25.5" customHeight="1">
      <c r="A49" s="50"/>
      <c r="B49" s="60" t="s">
        <v>196</v>
      </c>
      <c r="C49" s="61"/>
      <c r="D49" s="33">
        <v>90000</v>
      </c>
      <c r="E49" s="33"/>
      <c r="F49" s="34">
        <f aca="true" t="shared" si="1" ref="F49:F58">E49+D49</f>
        <v>90000</v>
      </c>
    </row>
    <row r="50" spans="1:6" s="62" customFormat="1" ht="30" hidden="1">
      <c r="A50" s="50"/>
      <c r="B50" s="60" t="s">
        <v>171</v>
      </c>
      <c r="C50" s="61"/>
      <c r="D50" s="33"/>
      <c r="E50" s="33"/>
      <c r="F50" s="34">
        <f t="shared" si="1"/>
        <v>0</v>
      </c>
    </row>
    <row r="51" spans="1:6" s="62" customFormat="1" ht="30" hidden="1">
      <c r="A51" s="50"/>
      <c r="B51" s="60" t="s">
        <v>170</v>
      </c>
      <c r="C51" s="61"/>
      <c r="D51" s="33"/>
      <c r="E51" s="33"/>
      <c r="F51" s="34">
        <f t="shared" si="1"/>
        <v>0</v>
      </c>
    </row>
    <row r="52" spans="1:6" s="62" customFormat="1" ht="30.75" customHeight="1">
      <c r="A52" s="50"/>
      <c r="B52" s="60" t="s">
        <v>298</v>
      </c>
      <c r="C52" s="61"/>
      <c r="D52" s="33">
        <v>170000</v>
      </c>
      <c r="E52" s="33"/>
      <c r="F52" s="34">
        <f t="shared" si="1"/>
        <v>170000</v>
      </c>
    </row>
    <row r="53" spans="1:6" s="62" customFormat="1" ht="24.75" customHeight="1">
      <c r="A53" s="50"/>
      <c r="B53" s="30" t="s">
        <v>299</v>
      </c>
      <c r="C53" s="51"/>
      <c r="D53" s="33">
        <v>30000</v>
      </c>
      <c r="E53" s="33"/>
      <c r="F53" s="34">
        <f t="shared" si="1"/>
        <v>30000</v>
      </c>
    </row>
    <row r="54" spans="1:6" s="62" customFormat="1" ht="15">
      <c r="A54" s="50"/>
      <c r="B54" s="63" t="s">
        <v>197</v>
      </c>
      <c r="C54" s="64"/>
      <c r="D54" s="33">
        <v>50000</v>
      </c>
      <c r="E54" s="33"/>
      <c r="F54" s="34">
        <f t="shared" si="1"/>
        <v>50000</v>
      </c>
    </row>
    <row r="55" spans="1:6" s="62" customFormat="1" ht="19.5" customHeight="1">
      <c r="A55" s="50"/>
      <c r="B55" s="60" t="s">
        <v>300</v>
      </c>
      <c r="C55" s="61"/>
      <c r="D55" s="33">
        <v>40000</v>
      </c>
      <c r="E55" s="33"/>
      <c r="F55" s="34">
        <f t="shared" si="1"/>
        <v>40000</v>
      </c>
    </row>
    <row r="56" spans="1:6" s="62" customFormat="1" ht="18.75" customHeight="1">
      <c r="A56" s="50"/>
      <c r="B56" s="60" t="s">
        <v>301</v>
      </c>
      <c r="C56" s="61"/>
      <c r="D56" s="33">
        <v>40000</v>
      </c>
      <c r="E56" s="33"/>
      <c r="F56" s="34">
        <f t="shared" si="1"/>
        <v>40000</v>
      </c>
    </row>
    <row r="57" spans="1:6" s="62" customFormat="1" ht="15">
      <c r="A57" s="50"/>
      <c r="B57" s="60" t="s">
        <v>198</v>
      </c>
      <c r="C57" s="54" t="s">
        <v>131</v>
      </c>
      <c r="D57" s="33">
        <v>40000</v>
      </c>
      <c r="E57" s="33"/>
      <c r="F57" s="34">
        <f t="shared" si="1"/>
        <v>40000</v>
      </c>
    </row>
    <row r="58" spans="1:6" s="62" customFormat="1" ht="17.25" customHeight="1">
      <c r="A58" s="65"/>
      <c r="B58" s="66" t="s">
        <v>302</v>
      </c>
      <c r="C58" s="67"/>
      <c r="D58" s="43">
        <v>30000</v>
      </c>
      <c r="E58" s="43"/>
      <c r="F58" s="34">
        <f t="shared" si="1"/>
        <v>30000</v>
      </c>
    </row>
    <row r="59" spans="1:6" s="17" customFormat="1" ht="15">
      <c r="A59" s="35">
        <v>4300</v>
      </c>
      <c r="B59" s="36" t="s">
        <v>113</v>
      </c>
      <c r="C59" s="47" t="s">
        <v>130</v>
      </c>
      <c r="D59" s="48">
        <f>SUM(D60:D85)</f>
        <v>1250600</v>
      </c>
      <c r="E59" s="48">
        <f>SUM(E60:E85)</f>
        <v>0</v>
      </c>
      <c r="F59" s="49">
        <f>SUM(F60:F85)</f>
        <v>1250600</v>
      </c>
    </row>
    <row r="60" spans="1:6" s="52" customFormat="1" ht="30" customHeight="1">
      <c r="A60" s="68"/>
      <c r="B60" s="37" t="s">
        <v>114</v>
      </c>
      <c r="C60" s="57"/>
      <c r="D60" s="58">
        <v>60000</v>
      </c>
      <c r="E60" s="58"/>
      <c r="F60" s="59">
        <f>E60+D60</f>
        <v>60000</v>
      </c>
    </row>
    <row r="61" spans="1:6" s="52" customFormat="1" ht="15" customHeight="1">
      <c r="A61" s="69"/>
      <c r="B61" s="30" t="s">
        <v>199</v>
      </c>
      <c r="C61" s="51"/>
      <c r="D61" s="33">
        <v>2500</v>
      </c>
      <c r="E61" s="33"/>
      <c r="F61" s="34">
        <f>E61+D61</f>
        <v>2500</v>
      </c>
    </row>
    <row r="62" spans="1:6" s="52" customFormat="1" ht="15" customHeight="1">
      <c r="A62" s="69"/>
      <c r="B62" s="30" t="s">
        <v>217</v>
      </c>
      <c r="C62" s="51"/>
      <c r="D62" s="33">
        <v>130000</v>
      </c>
      <c r="E62" s="33"/>
      <c r="F62" s="34">
        <f aca="true" t="shared" si="2" ref="F62:F85">E62+D62</f>
        <v>130000</v>
      </c>
    </row>
    <row r="63" spans="1:6" s="52" customFormat="1" ht="15" customHeight="1" hidden="1">
      <c r="A63" s="69"/>
      <c r="B63" s="30" t="s">
        <v>115</v>
      </c>
      <c r="C63" s="51"/>
      <c r="D63" s="33"/>
      <c r="E63" s="33"/>
      <c r="F63" s="34">
        <f t="shared" si="2"/>
        <v>0</v>
      </c>
    </row>
    <row r="64" spans="1:6" s="52" customFormat="1" ht="15" customHeight="1">
      <c r="A64" s="69"/>
      <c r="B64" s="30" t="s">
        <v>216</v>
      </c>
      <c r="C64" s="51"/>
      <c r="D64" s="33">
        <v>1000</v>
      </c>
      <c r="E64" s="33"/>
      <c r="F64" s="34">
        <f t="shared" si="2"/>
        <v>1000</v>
      </c>
    </row>
    <row r="65" spans="1:6" s="52" customFormat="1" ht="29.25" customHeight="1">
      <c r="A65" s="69"/>
      <c r="B65" s="30" t="s">
        <v>116</v>
      </c>
      <c r="C65" s="51"/>
      <c r="D65" s="33">
        <v>22000</v>
      </c>
      <c r="E65" s="33"/>
      <c r="F65" s="34">
        <f t="shared" si="2"/>
        <v>22000</v>
      </c>
    </row>
    <row r="66" spans="1:6" s="52" customFormat="1" ht="19.5" customHeight="1">
      <c r="A66" s="69"/>
      <c r="B66" s="30" t="s">
        <v>182</v>
      </c>
      <c r="C66" s="51"/>
      <c r="D66" s="33">
        <v>20000</v>
      </c>
      <c r="E66" s="33"/>
      <c r="F66" s="34">
        <f t="shared" si="2"/>
        <v>20000</v>
      </c>
    </row>
    <row r="67" spans="1:6" s="52" customFormat="1" ht="15" customHeight="1">
      <c r="A67" s="69"/>
      <c r="B67" s="30" t="s">
        <v>200</v>
      </c>
      <c r="C67" s="51"/>
      <c r="D67" s="33">
        <v>225000</v>
      </c>
      <c r="E67" s="33"/>
      <c r="F67" s="34">
        <f t="shared" si="2"/>
        <v>225000</v>
      </c>
    </row>
    <row r="68" spans="1:6" s="52" customFormat="1" ht="15" customHeight="1">
      <c r="A68" s="69"/>
      <c r="B68" s="30" t="s">
        <v>201</v>
      </c>
      <c r="C68" s="51"/>
      <c r="D68" s="33">
        <v>160000</v>
      </c>
      <c r="E68" s="33"/>
      <c r="F68" s="34">
        <f t="shared" si="2"/>
        <v>160000</v>
      </c>
    </row>
    <row r="69" spans="1:6" s="52" customFormat="1" ht="15" customHeight="1">
      <c r="A69" s="69"/>
      <c r="B69" s="30" t="s">
        <v>202</v>
      </c>
      <c r="C69" s="51"/>
      <c r="D69" s="33">
        <v>5500</v>
      </c>
      <c r="E69" s="33"/>
      <c r="F69" s="34">
        <f t="shared" si="2"/>
        <v>5500</v>
      </c>
    </row>
    <row r="70" spans="1:6" s="52" customFormat="1" ht="15" customHeight="1">
      <c r="A70" s="69"/>
      <c r="B70" s="30" t="s">
        <v>203</v>
      </c>
      <c r="C70" s="51"/>
      <c r="D70" s="33">
        <v>50000</v>
      </c>
      <c r="E70" s="33"/>
      <c r="F70" s="34">
        <f t="shared" si="2"/>
        <v>50000</v>
      </c>
    </row>
    <row r="71" spans="1:6" s="52" customFormat="1" ht="15" customHeight="1">
      <c r="A71" s="69"/>
      <c r="B71" s="30" t="s">
        <v>204</v>
      </c>
      <c r="C71" s="51"/>
      <c r="D71" s="33">
        <v>8000</v>
      </c>
      <c r="E71" s="33"/>
      <c r="F71" s="34">
        <f t="shared" si="2"/>
        <v>8000</v>
      </c>
    </row>
    <row r="72" spans="1:6" s="52" customFormat="1" ht="22.5" customHeight="1">
      <c r="A72" s="69"/>
      <c r="B72" s="30" t="s">
        <v>183</v>
      </c>
      <c r="C72" s="51"/>
      <c r="D72" s="33">
        <v>8000</v>
      </c>
      <c r="E72" s="33"/>
      <c r="F72" s="34">
        <f t="shared" si="2"/>
        <v>8000</v>
      </c>
    </row>
    <row r="73" spans="1:6" s="52" customFormat="1" ht="15" customHeight="1">
      <c r="A73" s="69"/>
      <c r="B73" s="30" t="s">
        <v>205</v>
      </c>
      <c r="C73" s="51"/>
      <c r="D73" s="33">
        <v>26000</v>
      </c>
      <c r="E73" s="33"/>
      <c r="F73" s="34">
        <f t="shared" si="2"/>
        <v>26000</v>
      </c>
    </row>
    <row r="74" spans="1:6" s="52" customFormat="1" ht="15">
      <c r="A74" s="69"/>
      <c r="B74" s="30" t="s">
        <v>206</v>
      </c>
      <c r="C74" s="51"/>
      <c r="D74" s="33">
        <v>500</v>
      </c>
      <c r="E74" s="33"/>
      <c r="F74" s="34">
        <f t="shared" si="2"/>
        <v>500</v>
      </c>
    </row>
    <row r="75" spans="1:6" s="52" customFormat="1" ht="15" customHeight="1">
      <c r="A75" s="69"/>
      <c r="B75" s="30" t="s">
        <v>117</v>
      </c>
      <c r="C75" s="51"/>
      <c r="D75" s="33">
        <v>20000</v>
      </c>
      <c r="E75" s="33"/>
      <c r="F75" s="34">
        <f t="shared" si="2"/>
        <v>20000</v>
      </c>
    </row>
    <row r="76" spans="1:6" s="52" customFormat="1" ht="18" customHeight="1">
      <c r="A76" s="69"/>
      <c r="B76" s="30" t="s">
        <v>230</v>
      </c>
      <c r="C76" s="70"/>
      <c r="D76" s="33">
        <v>5000</v>
      </c>
      <c r="E76" s="33"/>
      <c r="F76" s="34">
        <f t="shared" si="2"/>
        <v>5000</v>
      </c>
    </row>
    <row r="77" spans="1:6" s="52" customFormat="1" ht="15" customHeight="1">
      <c r="A77" s="69"/>
      <c r="B77" s="30" t="s">
        <v>231</v>
      </c>
      <c r="C77" s="70"/>
      <c r="D77" s="33">
        <v>20000</v>
      </c>
      <c r="E77" s="33"/>
      <c r="F77" s="34">
        <f t="shared" si="2"/>
        <v>20000</v>
      </c>
    </row>
    <row r="78" spans="1:6" s="52" customFormat="1" ht="40.5" customHeight="1">
      <c r="A78" s="69"/>
      <c r="B78" s="30" t="s">
        <v>119</v>
      </c>
      <c r="C78" s="70"/>
      <c r="D78" s="33">
        <v>91500</v>
      </c>
      <c r="E78" s="33"/>
      <c r="F78" s="34">
        <f t="shared" si="2"/>
        <v>91500</v>
      </c>
    </row>
    <row r="79" spans="1:6" s="52" customFormat="1" ht="15" customHeight="1" hidden="1">
      <c r="A79" s="69"/>
      <c r="B79" s="30" t="s">
        <v>126</v>
      </c>
      <c r="C79" s="70"/>
      <c r="D79" s="33"/>
      <c r="E79" s="33"/>
      <c r="F79" s="34">
        <f t="shared" si="2"/>
        <v>0</v>
      </c>
    </row>
    <row r="80" spans="1:6" s="52" customFormat="1" ht="15.75" customHeight="1" hidden="1">
      <c r="A80" s="69"/>
      <c r="B80" s="71" t="s">
        <v>127</v>
      </c>
      <c r="C80" s="72"/>
      <c r="D80" s="33"/>
      <c r="E80" s="33"/>
      <c r="F80" s="34">
        <f t="shared" si="2"/>
        <v>0</v>
      </c>
    </row>
    <row r="81" spans="1:6" s="52" customFormat="1" ht="15" customHeight="1">
      <c r="A81" s="69"/>
      <c r="B81" s="30" t="s">
        <v>207</v>
      </c>
      <c r="C81" s="73"/>
      <c r="D81" s="33">
        <v>45000</v>
      </c>
      <c r="E81" s="33"/>
      <c r="F81" s="34">
        <f t="shared" si="2"/>
        <v>45000</v>
      </c>
    </row>
    <row r="82" spans="1:6" s="52" customFormat="1" ht="15" hidden="1">
      <c r="A82" s="69"/>
      <c r="B82" s="74" t="s">
        <v>143</v>
      </c>
      <c r="C82" s="75" t="s">
        <v>131</v>
      </c>
      <c r="D82" s="33"/>
      <c r="E82" s="33"/>
      <c r="F82" s="34">
        <f t="shared" si="2"/>
        <v>0</v>
      </c>
    </row>
    <row r="83" spans="1:6" s="52" customFormat="1" ht="38.25" hidden="1">
      <c r="A83" s="69"/>
      <c r="B83" s="74" t="s">
        <v>144</v>
      </c>
      <c r="C83" s="75"/>
      <c r="D83" s="33"/>
      <c r="E83" s="33"/>
      <c r="F83" s="34">
        <f t="shared" si="2"/>
        <v>0</v>
      </c>
    </row>
    <row r="84" spans="1:6" s="52" customFormat="1" ht="31.5" customHeight="1">
      <c r="A84" s="69"/>
      <c r="B84" s="30" t="s">
        <v>236</v>
      </c>
      <c r="C84" s="54" t="s">
        <v>131</v>
      </c>
      <c r="D84" s="33">
        <v>313620</v>
      </c>
      <c r="E84" s="33"/>
      <c r="F84" s="34">
        <f t="shared" si="2"/>
        <v>313620</v>
      </c>
    </row>
    <row r="85" spans="1:6" s="52" customFormat="1" ht="15">
      <c r="A85" s="170"/>
      <c r="B85" s="40" t="s">
        <v>244</v>
      </c>
      <c r="C85" s="169" t="s">
        <v>131</v>
      </c>
      <c r="D85" s="43">
        <v>36980</v>
      </c>
      <c r="E85" s="43"/>
      <c r="F85" s="44">
        <f t="shared" si="2"/>
        <v>36980</v>
      </c>
    </row>
    <row r="86" spans="1:6" s="62" customFormat="1" ht="30">
      <c r="A86" s="76">
        <v>6050</v>
      </c>
      <c r="B86" s="39" t="s">
        <v>160</v>
      </c>
      <c r="C86" s="25" t="s">
        <v>124</v>
      </c>
      <c r="D86" s="27">
        <v>0</v>
      </c>
      <c r="E86" s="27">
        <v>0</v>
      </c>
      <c r="F86" s="28">
        <f>E86+D86</f>
        <v>0</v>
      </c>
    </row>
    <row r="87" spans="1:6" s="12" customFormat="1" ht="30.75" customHeight="1">
      <c r="A87" s="76">
        <v>6060</v>
      </c>
      <c r="B87" s="39" t="s">
        <v>159</v>
      </c>
      <c r="C87" s="25"/>
      <c r="D87" s="27">
        <f>SUM(D88:D99)</f>
        <v>638800</v>
      </c>
      <c r="E87" s="27">
        <f>SUM(E88:E99)</f>
        <v>0</v>
      </c>
      <c r="F87" s="28">
        <f>SUM(F88:F99)</f>
        <v>638800</v>
      </c>
    </row>
    <row r="88" spans="1:6" s="12" customFormat="1" ht="30">
      <c r="A88" s="79"/>
      <c r="B88" s="80" t="s">
        <v>233</v>
      </c>
      <c r="C88" s="81" t="s">
        <v>131</v>
      </c>
      <c r="D88" s="82">
        <v>297000</v>
      </c>
      <c r="E88" s="82"/>
      <c r="F88" s="83">
        <f>E88+D88</f>
        <v>297000</v>
      </c>
    </row>
    <row r="89" spans="1:6" s="12" customFormat="1" ht="21" customHeight="1" hidden="1">
      <c r="A89" s="50"/>
      <c r="B89" s="63" t="s">
        <v>128</v>
      </c>
      <c r="C89" s="64"/>
      <c r="D89" s="84"/>
      <c r="E89" s="84"/>
      <c r="F89" s="85">
        <f aca="true" t="shared" si="3" ref="F89:F99">E89+D89</f>
        <v>0</v>
      </c>
    </row>
    <row r="90" spans="1:6" s="12" customFormat="1" ht="13.5" customHeight="1">
      <c r="A90" s="50"/>
      <c r="B90" s="63" t="s">
        <v>232</v>
      </c>
      <c r="C90" s="64" t="s">
        <v>131</v>
      </c>
      <c r="D90" s="84">
        <v>187800</v>
      </c>
      <c r="E90" s="84"/>
      <c r="F90" s="85">
        <f t="shared" si="3"/>
        <v>187800</v>
      </c>
    </row>
    <row r="91" spans="1:6" s="12" customFormat="1" ht="13.5" customHeight="1">
      <c r="A91" s="50"/>
      <c r="B91" s="63" t="s">
        <v>303</v>
      </c>
      <c r="C91" s="64" t="s">
        <v>124</v>
      </c>
      <c r="D91" s="84">
        <v>18000</v>
      </c>
      <c r="E91" s="84"/>
      <c r="F91" s="85">
        <f t="shared" si="3"/>
        <v>18000</v>
      </c>
    </row>
    <row r="92" spans="1:6" s="12" customFormat="1" ht="13.5" customHeight="1">
      <c r="A92" s="50"/>
      <c r="B92" s="63" t="s">
        <v>208</v>
      </c>
      <c r="C92" s="64" t="s">
        <v>124</v>
      </c>
      <c r="D92" s="84">
        <v>60000</v>
      </c>
      <c r="E92" s="84"/>
      <c r="F92" s="85">
        <f>E92+D92</f>
        <v>60000</v>
      </c>
    </row>
    <row r="93" spans="1:6" s="12" customFormat="1" ht="13.5" customHeight="1">
      <c r="A93" s="86"/>
      <c r="B93" s="30" t="s">
        <v>304</v>
      </c>
      <c r="C93" s="64" t="s">
        <v>124</v>
      </c>
      <c r="D93" s="84">
        <v>6000</v>
      </c>
      <c r="E93" s="84"/>
      <c r="F93" s="85">
        <f t="shared" si="3"/>
        <v>6000</v>
      </c>
    </row>
    <row r="94" spans="1:6" s="12" customFormat="1" ht="15" customHeight="1">
      <c r="A94" s="86"/>
      <c r="B94" s="30" t="s">
        <v>305</v>
      </c>
      <c r="C94" s="64" t="s">
        <v>124</v>
      </c>
      <c r="D94" s="84">
        <v>10000</v>
      </c>
      <c r="E94" s="84"/>
      <c r="F94" s="85">
        <f t="shared" si="3"/>
        <v>10000</v>
      </c>
    </row>
    <row r="95" spans="1:6" s="12" customFormat="1" ht="15">
      <c r="A95" s="86"/>
      <c r="B95" s="30" t="s">
        <v>306</v>
      </c>
      <c r="C95" s="64" t="s">
        <v>124</v>
      </c>
      <c r="D95" s="84">
        <v>30000</v>
      </c>
      <c r="E95" s="84"/>
      <c r="F95" s="85">
        <f t="shared" si="3"/>
        <v>30000</v>
      </c>
    </row>
    <row r="96" spans="1:6" s="52" customFormat="1" ht="19.5" customHeight="1" hidden="1">
      <c r="A96" s="86"/>
      <c r="B96" s="74" t="s">
        <v>142</v>
      </c>
      <c r="C96" s="75" t="s">
        <v>124</v>
      </c>
      <c r="D96" s="87"/>
      <c r="E96" s="87"/>
      <c r="F96" s="85">
        <f t="shared" si="3"/>
        <v>0</v>
      </c>
    </row>
    <row r="97" spans="1:6" s="52" customFormat="1" ht="18" customHeight="1" hidden="1">
      <c r="A97" s="86"/>
      <c r="B97" s="74" t="s">
        <v>147</v>
      </c>
      <c r="C97" s="75" t="s">
        <v>124</v>
      </c>
      <c r="D97" s="87"/>
      <c r="E97" s="87"/>
      <c r="F97" s="85">
        <f t="shared" si="3"/>
        <v>0</v>
      </c>
    </row>
    <row r="98" spans="1:6" s="52" customFormat="1" ht="18" customHeight="1" hidden="1" thickBot="1">
      <c r="A98" s="88"/>
      <c r="B98" s="89" t="s">
        <v>129</v>
      </c>
      <c r="C98" s="90" t="s">
        <v>124</v>
      </c>
      <c r="D98" s="91"/>
      <c r="E98" s="91"/>
      <c r="F98" s="85">
        <f t="shared" si="3"/>
        <v>0</v>
      </c>
    </row>
    <row r="99" spans="1:6" s="52" customFormat="1" ht="15.75" customHeight="1" thickBot="1">
      <c r="A99" s="233"/>
      <c r="B99" s="234" t="s">
        <v>307</v>
      </c>
      <c r="C99" s="184" t="s">
        <v>124</v>
      </c>
      <c r="D99" s="185">
        <v>30000</v>
      </c>
      <c r="E99" s="185"/>
      <c r="F99" s="85">
        <f t="shared" si="3"/>
        <v>30000</v>
      </c>
    </row>
    <row r="100" spans="1:6" s="12" customFormat="1" ht="26.25" customHeight="1" thickBot="1" thickTop="1">
      <c r="A100" s="92"/>
      <c r="B100" s="167" t="s">
        <v>104</v>
      </c>
      <c r="C100" s="93"/>
      <c r="D100" s="94">
        <f>D27+D18+D9</f>
        <v>4094400</v>
      </c>
      <c r="E100" s="94">
        <f>E27+E18+E9</f>
        <v>0</v>
      </c>
      <c r="F100" s="16">
        <f>F27+F18+F9</f>
        <v>4094400</v>
      </c>
    </row>
    <row r="101" ht="13.5" thickTop="1"/>
  </sheetData>
  <mergeCells count="2">
    <mergeCell ref="A2:F2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firstPageNumber="29" useFirstPageNumber="1" horizontalDpi="600" verticalDpi="600" orientation="portrait" paperSize="9" r:id="rId1"/>
  <headerFooter alignWithMargins="0">
    <oddHeader>&amp;C&amp;"Calibri,Standardowy"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K1" sqref="K1"/>
    </sheetView>
  </sheetViews>
  <sheetFormatPr defaultColWidth="9.33203125" defaultRowHeight="12.75"/>
  <cols>
    <col min="1" max="1" width="5.66015625" style="4" customWidth="1"/>
    <col min="2" max="2" width="56" style="3" customWidth="1"/>
    <col min="3" max="3" width="12" style="4" customWidth="1"/>
    <col min="4" max="4" width="12.5" style="4" hidden="1" customWidth="1"/>
    <col min="5" max="6" width="11.33203125" style="4" hidden="1" customWidth="1"/>
    <col min="7" max="7" width="12.33203125" style="4" customWidth="1"/>
    <col min="8" max="8" width="12" style="4" hidden="1" customWidth="1"/>
    <col min="9" max="9" width="12" style="4" customWidth="1"/>
    <col min="10" max="10" width="12.33203125" style="4" hidden="1" customWidth="1"/>
    <col min="11" max="11" width="13.33203125" style="4" customWidth="1"/>
    <col min="12" max="16384" width="9.33203125" style="4" customWidth="1"/>
  </cols>
  <sheetData>
    <row r="1" ht="15" customHeight="1">
      <c r="K1" s="303" t="s">
        <v>347</v>
      </c>
    </row>
    <row r="2" spans="1:11" ht="15">
      <c r="A2" s="95" t="s">
        <v>97</v>
      </c>
      <c r="B2" s="96"/>
      <c r="C2" s="95"/>
      <c r="D2" s="95"/>
      <c r="E2" s="95"/>
      <c r="F2" s="95"/>
      <c r="G2" s="95"/>
      <c r="H2" s="95"/>
      <c r="I2" s="95"/>
      <c r="J2" s="95"/>
      <c r="K2" s="95"/>
    </row>
    <row r="3" spans="1:11" ht="20.25" customHeight="1" hidden="1">
      <c r="A3" s="96" t="s">
        <v>141</v>
      </c>
      <c r="B3" s="97"/>
      <c r="C3" s="95"/>
      <c r="D3" s="95"/>
      <c r="E3" s="95"/>
      <c r="F3" s="95"/>
      <c r="G3" s="95"/>
      <c r="H3" s="95"/>
      <c r="I3" s="95"/>
      <c r="J3" s="95"/>
      <c r="K3" s="95"/>
    </row>
    <row r="4" spans="1:11" ht="19.5" customHeight="1">
      <c r="A4" s="95" t="s">
        <v>153</v>
      </c>
      <c r="B4" s="96"/>
      <c r="C4" s="95"/>
      <c r="D4" s="95"/>
      <c r="E4" s="95"/>
      <c r="F4" s="95"/>
      <c r="G4" s="95"/>
      <c r="H4" s="95"/>
      <c r="I4" s="95"/>
      <c r="J4" s="95"/>
      <c r="K4" s="95"/>
    </row>
    <row r="5" spans="1:11" ht="19.5" customHeight="1">
      <c r="A5" s="95" t="s">
        <v>209</v>
      </c>
      <c r="B5" s="96"/>
      <c r="C5" s="95"/>
      <c r="D5" s="95"/>
      <c r="E5" s="95"/>
      <c r="F5" s="95"/>
      <c r="G5" s="95"/>
      <c r="H5" s="95"/>
      <c r="I5" s="95"/>
      <c r="J5" s="95"/>
      <c r="K5" s="95"/>
    </row>
    <row r="6" spans="1:11" ht="19.5" customHeight="1">
      <c r="A6" s="95" t="s">
        <v>185</v>
      </c>
      <c r="B6" s="96"/>
      <c r="C6" s="95"/>
      <c r="D6" s="95"/>
      <c r="E6" s="95"/>
      <c r="F6" s="95"/>
      <c r="G6" s="95"/>
      <c r="H6" s="95"/>
      <c r="I6" s="95"/>
      <c r="J6" s="95"/>
      <c r="K6" s="95"/>
    </row>
    <row r="7" ht="17.25" customHeight="1" thickBot="1">
      <c r="K7" s="5" t="s">
        <v>237</v>
      </c>
    </row>
    <row r="8" spans="1:11" s="17" customFormat="1" ht="22.5" customHeight="1" thickTop="1">
      <c r="A8" s="769" t="s">
        <v>66</v>
      </c>
      <c r="B8" s="765" t="s">
        <v>100</v>
      </c>
      <c r="C8" s="172" t="s">
        <v>316</v>
      </c>
      <c r="D8" s="173"/>
      <c r="E8" s="173"/>
      <c r="F8" s="173"/>
      <c r="G8" s="173"/>
      <c r="H8" s="173"/>
      <c r="I8" s="174"/>
      <c r="J8" s="175"/>
      <c r="K8" s="767" t="s">
        <v>101</v>
      </c>
    </row>
    <row r="9" spans="1:11" s="17" customFormat="1" ht="15.75" thickBot="1">
      <c r="A9" s="770"/>
      <c r="B9" s="766"/>
      <c r="C9" s="98" t="s">
        <v>120</v>
      </c>
      <c r="D9" s="98" t="s">
        <v>122</v>
      </c>
      <c r="E9" s="98" t="s">
        <v>145</v>
      </c>
      <c r="F9" s="98" t="s">
        <v>122</v>
      </c>
      <c r="G9" s="98" t="s">
        <v>121</v>
      </c>
      <c r="H9" s="98" t="s">
        <v>122</v>
      </c>
      <c r="I9" s="99" t="s">
        <v>132</v>
      </c>
      <c r="J9" s="100" t="s">
        <v>122</v>
      </c>
      <c r="K9" s="768"/>
    </row>
    <row r="10" spans="1:11" s="317" customFormat="1" ht="12.75" thickBot="1" thickTop="1">
      <c r="A10" s="311">
        <v>1</v>
      </c>
      <c r="B10" s="312">
        <v>2</v>
      </c>
      <c r="C10" s="313">
        <v>3</v>
      </c>
      <c r="D10" s="313">
        <v>3</v>
      </c>
      <c r="E10" s="313"/>
      <c r="F10" s="313"/>
      <c r="G10" s="313">
        <v>4</v>
      </c>
      <c r="H10" s="313">
        <v>5</v>
      </c>
      <c r="I10" s="314">
        <v>5</v>
      </c>
      <c r="J10" s="315">
        <v>7</v>
      </c>
      <c r="K10" s="316">
        <v>6</v>
      </c>
    </row>
    <row r="11" spans="1:11" s="105" customFormat="1" ht="21" customHeight="1" thickBot="1" thickTop="1">
      <c r="A11" s="101" t="s">
        <v>82</v>
      </c>
      <c r="B11" s="102" t="s">
        <v>212</v>
      </c>
      <c r="C11" s="94">
        <f>SUM(C19:C22)</f>
        <v>90000</v>
      </c>
      <c r="D11" s="103"/>
      <c r="E11" s="103"/>
      <c r="F11" s="103"/>
      <c r="G11" s="103"/>
      <c r="H11" s="103"/>
      <c r="I11" s="104"/>
      <c r="J11" s="103"/>
      <c r="K11" s="16">
        <f>SUM(K19:K22)</f>
        <v>90000</v>
      </c>
    </row>
    <row r="12" spans="1:11" s="62" customFormat="1" ht="26.25" customHeight="1" hidden="1" thickTop="1">
      <c r="A12" s="55" t="s">
        <v>88</v>
      </c>
      <c r="B12" s="106" t="s">
        <v>134</v>
      </c>
      <c r="C12" s="43"/>
      <c r="D12" s="43"/>
      <c r="E12" s="43"/>
      <c r="F12" s="43"/>
      <c r="G12" s="43"/>
      <c r="H12" s="43"/>
      <c r="I12" s="43"/>
      <c r="J12" s="107"/>
      <c r="K12" s="108">
        <f>SUM(C12:J12)</f>
        <v>0</v>
      </c>
    </row>
    <row r="13" spans="1:11" s="62" customFormat="1" ht="21.75" customHeight="1" hidden="1">
      <c r="A13" s="109" t="s">
        <v>90</v>
      </c>
      <c r="B13" s="110" t="s">
        <v>135</v>
      </c>
      <c r="C13" s="111"/>
      <c r="D13" s="111"/>
      <c r="E13" s="111"/>
      <c r="F13" s="111"/>
      <c r="G13" s="111"/>
      <c r="H13" s="111"/>
      <c r="I13" s="111"/>
      <c r="J13" s="112"/>
      <c r="K13" s="108">
        <f>SUM(C13:J13)</f>
        <v>0</v>
      </c>
    </row>
    <row r="14" spans="1:11" s="62" customFormat="1" ht="24" customHeight="1" hidden="1">
      <c r="A14" s="113" t="s">
        <v>69</v>
      </c>
      <c r="B14" s="114" t="s">
        <v>136</v>
      </c>
      <c r="C14" s="58"/>
      <c r="D14" s="58"/>
      <c r="E14" s="58"/>
      <c r="F14" s="58"/>
      <c r="G14" s="58"/>
      <c r="H14" s="58"/>
      <c r="I14" s="58"/>
      <c r="J14" s="115"/>
      <c r="K14" s="108">
        <f aca="true" t="shared" si="0" ref="K14:K27">SUM(C14:J14)</f>
        <v>0</v>
      </c>
    </row>
    <row r="15" spans="1:11" s="62" customFormat="1" ht="34.5" customHeight="1" hidden="1">
      <c r="A15" s="113" t="s">
        <v>70</v>
      </c>
      <c r="B15" s="114" t="s">
        <v>137</v>
      </c>
      <c r="C15" s="58"/>
      <c r="D15" s="58"/>
      <c r="E15" s="58"/>
      <c r="F15" s="58"/>
      <c r="G15" s="58"/>
      <c r="H15" s="58"/>
      <c r="I15" s="58"/>
      <c r="J15" s="115"/>
      <c r="K15" s="108">
        <f t="shared" si="0"/>
        <v>0</v>
      </c>
    </row>
    <row r="16" spans="1:11" s="62" customFormat="1" ht="34.5" customHeight="1" hidden="1">
      <c r="A16" s="113" t="s">
        <v>81</v>
      </c>
      <c r="B16" s="114" t="s">
        <v>148</v>
      </c>
      <c r="C16" s="58"/>
      <c r="D16" s="58"/>
      <c r="E16" s="58"/>
      <c r="F16" s="58"/>
      <c r="G16" s="58"/>
      <c r="H16" s="58"/>
      <c r="I16" s="58"/>
      <c r="J16" s="115"/>
      <c r="K16" s="108">
        <f t="shared" si="0"/>
        <v>0</v>
      </c>
    </row>
    <row r="17" spans="1:11" s="62" customFormat="1" ht="33" customHeight="1" hidden="1">
      <c r="A17" s="113" t="s">
        <v>71</v>
      </c>
      <c r="B17" s="114" t="s">
        <v>138</v>
      </c>
      <c r="C17" s="58"/>
      <c r="D17" s="58"/>
      <c r="E17" s="58"/>
      <c r="F17" s="58"/>
      <c r="G17" s="58"/>
      <c r="H17" s="58"/>
      <c r="I17" s="58"/>
      <c r="J17" s="115"/>
      <c r="K17" s="108">
        <f t="shared" si="0"/>
        <v>0</v>
      </c>
    </row>
    <row r="18" spans="1:11" s="62" customFormat="1" ht="24" customHeight="1" hidden="1">
      <c r="A18" s="113" t="s">
        <v>72</v>
      </c>
      <c r="B18" s="114" t="s">
        <v>139</v>
      </c>
      <c r="C18" s="58"/>
      <c r="D18" s="58"/>
      <c r="E18" s="58"/>
      <c r="F18" s="58"/>
      <c r="G18" s="58"/>
      <c r="H18" s="58"/>
      <c r="I18" s="58"/>
      <c r="J18" s="115"/>
      <c r="K18" s="108">
        <f t="shared" si="0"/>
        <v>0</v>
      </c>
    </row>
    <row r="19" spans="1:11" s="62" customFormat="1" ht="30.75" thickTop="1">
      <c r="A19" s="113" t="s">
        <v>67</v>
      </c>
      <c r="B19" s="57" t="s">
        <v>154</v>
      </c>
      <c r="C19" s="58">
        <v>20000</v>
      </c>
      <c r="D19" s="58"/>
      <c r="E19" s="58"/>
      <c r="F19" s="58"/>
      <c r="G19" s="58"/>
      <c r="H19" s="58"/>
      <c r="I19" s="58"/>
      <c r="J19" s="115"/>
      <c r="K19" s="108">
        <f>SUM(C19:J19)</f>
        <v>20000</v>
      </c>
    </row>
    <row r="20" spans="1:11" s="62" customFormat="1" ht="34.5" customHeight="1" hidden="1">
      <c r="A20" s="113" t="s">
        <v>68</v>
      </c>
      <c r="B20" s="57" t="s">
        <v>184</v>
      </c>
      <c r="C20" s="58"/>
      <c r="D20" s="58"/>
      <c r="E20" s="58"/>
      <c r="F20" s="58"/>
      <c r="G20" s="58"/>
      <c r="H20" s="58"/>
      <c r="I20" s="58"/>
      <c r="J20" s="115"/>
      <c r="K20" s="108">
        <f t="shared" si="0"/>
        <v>0</v>
      </c>
    </row>
    <row r="21" spans="1:11" s="62" customFormat="1" ht="30">
      <c r="A21" s="113" t="s">
        <v>90</v>
      </c>
      <c r="B21" s="57" t="s">
        <v>165</v>
      </c>
      <c r="C21" s="58">
        <v>50000</v>
      </c>
      <c r="D21" s="58"/>
      <c r="E21" s="58"/>
      <c r="F21" s="58"/>
      <c r="G21" s="58"/>
      <c r="H21" s="58"/>
      <c r="I21" s="58"/>
      <c r="J21" s="115"/>
      <c r="K21" s="108">
        <f t="shared" si="0"/>
        <v>50000</v>
      </c>
    </row>
    <row r="22" spans="1:11" s="62" customFormat="1" ht="18" customHeight="1" thickBot="1">
      <c r="A22" s="109" t="s">
        <v>69</v>
      </c>
      <c r="B22" s="116" t="s">
        <v>155</v>
      </c>
      <c r="C22" s="58">
        <v>20000</v>
      </c>
      <c r="D22" s="58"/>
      <c r="E22" s="58"/>
      <c r="F22" s="58"/>
      <c r="G22" s="58"/>
      <c r="H22" s="58"/>
      <c r="I22" s="58"/>
      <c r="J22" s="115"/>
      <c r="K22" s="28">
        <f t="shared" si="0"/>
        <v>20000</v>
      </c>
    </row>
    <row r="23" spans="1:11" s="62" customFormat="1" ht="18" customHeight="1" hidden="1" thickBot="1">
      <c r="A23" s="117" t="s">
        <v>76</v>
      </c>
      <c r="B23" s="118" t="s">
        <v>146</v>
      </c>
      <c r="C23" s="58"/>
      <c r="D23" s="119"/>
      <c r="E23" s="119"/>
      <c r="F23" s="119"/>
      <c r="G23" s="119"/>
      <c r="H23" s="119"/>
      <c r="I23" s="119"/>
      <c r="J23" s="120"/>
      <c r="K23" s="121">
        <f t="shared" si="0"/>
        <v>0</v>
      </c>
    </row>
    <row r="24" spans="1:11" s="52" customFormat="1" ht="21.75" customHeight="1" thickBot="1" thickTop="1">
      <c r="A24" s="101" t="s">
        <v>83</v>
      </c>
      <c r="B24" s="102" t="s">
        <v>211</v>
      </c>
      <c r="C24" s="122">
        <f>SUM(C25:C27)</f>
        <v>0</v>
      </c>
      <c r="D24" s="94">
        <f>SUM(D25:D27)</f>
        <v>0</v>
      </c>
      <c r="E24" s="94"/>
      <c r="F24" s="94"/>
      <c r="G24" s="94">
        <f>SUM(G25:G27)</f>
        <v>40000</v>
      </c>
      <c r="H24" s="94">
        <f>SUM(H25:H27)</f>
        <v>0</v>
      </c>
      <c r="I24" s="122">
        <f>SUM(I25:I27)</f>
        <v>0</v>
      </c>
      <c r="J24" s="123"/>
      <c r="K24" s="16">
        <f t="shared" si="0"/>
        <v>40000</v>
      </c>
    </row>
    <row r="25" spans="1:11" s="62" customFormat="1" ht="36" customHeight="1" thickBot="1" thickTop="1">
      <c r="A25" s="55" t="s">
        <v>88</v>
      </c>
      <c r="B25" s="124" t="s">
        <v>193</v>
      </c>
      <c r="C25" s="125"/>
      <c r="D25" s="43"/>
      <c r="E25" s="43"/>
      <c r="F25" s="43"/>
      <c r="G25" s="43">
        <v>40000</v>
      </c>
      <c r="H25" s="43"/>
      <c r="I25" s="125"/>
      <c r="J25" s="126"/>
      <c r="K25" s="108">
        <f t="shared" si="0"/>
        <v>40000</v>
      </c>
    </row>
    <row r="26" spans="1:11" s="62" customFormat="1" ht="30.75" hidden="1" thickBot="1">
      <c r="A26" s="109" t="s">
        <v>90</v>
      </c>
      <c r="B26" s="124" t="s">
        <v>188</v>
      </c>
      <c r="C26" s="111"/>
      <c r="D26" s="127"/>
      <c r="E26" s="127"/>
      <c r="F26" s="127"/>
      <c r="G26" s="127"/>
      <c r="H26" s="111"/>
      <c r="I26" s="127"/>
      <c r="J26" s="126"/>
      <c r="K26" s="108">
        <f t="shared" si="0"/>
        <v>0</v>
      </c>
    </row>
    <row r="27" spans="1:11" s="62" customFormat="1" ht="15.75" hidden="1" thickBot="1">
      <c r="A27" s="109" t="s">
        <v>92</v>
      </c>
      <c r="B27" s="110" t="s">
        <v>102</v>
      </c>
      <c r="C27" s="127"/>
      <c r="D27" s="127"/>
      <c r="E27" s="127"/>
      <c r="F27" s="127"/>
      <c r="G27" s="127"/>
      <c r="H27" s="127"/>
      <c r="I27" s="111"/>
      <c r="J27" s="107"/>
      <c r="K27" s="108">
        <f t="shared" si="0"/>
        <v>0</v>
      </c>
    </row>
    <row r="28" spans="1:11" s="52" customFormat="1" ht="29.25" customHeight="1" thickBot="1" thickTop="1">
      <c r="A28" s="13" t="s">
        <v>84</v>
      </c>
      <c r="B28" s="128" t="s">
        <v>210</v>
      </c>
      <c r="C28" s="103"/>
      <c r="D28" s="103"/>
      <c r="E28" s="103"/>
      <c r="F28" s="103"/>
      <c r="G28" s="94">
        <f>G42+G43+G45+G47+G50+G51</f>
        <v>200000</v>
      </c>
      <c r="H28" s="94">
        <f>H29+H30+H36+H37+H38+H42+H43+H45+H47+H50+H51</f>
        <v>0</v>
      </c>
      <c r="I28" s="94">
        <f>I29+I30+I36+I37+I38+I39+I41</f>
        <v>897000</v>
      </c>
      <c r="J28" s="232">
        <f>J29+J30+J36+J37+J38+J42+J43+J45+J47+J50+J51+J39+J41+J40</f>
        <v>0</v>
      </c>
      <c r="K28" s="16">
        <f>K29+K30+K36+K37+K38+K42+K43+K45+K47+K50+K51+K39+K41</f>
        <v>1090500</v>
      </c>
    </row>
    <row r="29" spans="1:11" s="52" customFormat="1" ht="18" customHeight="1" thickTop="1">
      <c r="A29" s="129" t="s">
        <v>67</v>
      </c>
      <c r="B29" s="130" t="s">
        <v>89</v>
      </c>
      <c r="C29" s="131"/>
      <c r="D29" s="131"/>
      <c r="E29" s="131"/>
      <c r="F29" s="131"/>
      <c r="G29" s="131"/>
      <c r="H29" s="131"/>
      <c r="I29" s="131">
        <v>23000</v>
      </c>
      <c r="J29" s="132"/>
      <c r="K29" s="133">
        <f aca="true" t="shared" si="1" ref="K29:K35">SUM(C29:J29)</f>
        <v>23000</v>
      </c>
    </row>
    <row r="30" spans="1:11" s="52" customFormat="1" ht="19.5" customHeight="1">
      <c r="A30" s="109" t="s">
        <v>68</v>
      </c>
      <c r="B30" s="116" t="s">
        <v>91</v>
      </c>
      <c r="C30" s="111"/>
      <c r="D30" s="111"/>
      <c r="E30" s="111"/>
      <c r="F30" s="111"/>
      <c r="G30" s="111"/>
      <c r="H30" s="111"/>
      <c r="I30" s="111">
        <f>SUM(I31:I35)</f>
        <v>731700</v>
      </c>
      <c r="J30" s="111">
        <f>SUM(J31:J35)</f>
        <v>0</v>
      </c>
      <c r="K30" s="28">
        <f t="shared" si="1"/>
        <v>731700</v>
      </c>
    </row>
    <row r="31" spans="1:11" s="139" customFormat="1" ht="15.75" customHeight="1">
      <c r="A31" s="134"/>
      <c r="B31" s="135" t="s">
        <v>176</v>
      </c>
      <c r="C31" s="136"/>
      <c r="D31" s="136"/>
      <c r="E31" s="136"/>
      <c r="F31" s="136"/>
      <c r="G31" s="136"/>
      <c r="H31" s="136"/>
      <c r="I31" s="136">
        <v>275000</v>
      </c>
      <c r="J31" s="137"/>
      <c r="K31" s="138">
        <f t="shared" si="1"/>
        <v>275000</v>
      </c>
    </row>
    <row r="32" spans="1:11" s="139" customFormat="1" ht="25.5" hidden="1">
      <c r="A32" s="134"/>
      <c r="B32" s="135" t="s">
        <v>191</v>
      </c>
      <c r="C32" s="136"/>
      <c r="D32" s="136"/>
      <c r="E32" s="136"/>
      <c r="F32" s="136"/>
      <c r="G32" s="136"/>
      <c r="H32" s="136"/>
      <c r="I32" s="136"/>
      <c r="J32" s="137"/>
      <c r="K32" s="138">
        <f t="shared" si="1"/>
        <v>0</v>
      </c>
    </row>
    <row r="33" spans="1:11" s="139" customFormat="1" ht="15.75" customHeight="1">
      <c r="A33" s="134"/>
      <c r="B33" s="135" t="s">
        <v>309</v>
      </c>
      <c r="C33" s="136"/>
      <c r="D33" s="136"/>
      <c r="E33" s="136"/>
      <c r="F33" s="136"/>
      <c r="G33" s="136"/>
      <c r="H33" s="136"/>
      <c r="I33" s="136">
        <v>456700</v>
      </c>
      <c r="J33" s="137"/>
      <c r="K33" s="138">
        <f t="shared" si="1"/>
        <v>456700</v>
      </c>
    </row>
    <row r="34" spans="1:11" s="139" customFormat="1" ht="12.75" hidden="1">
      <c r="A34" s="134"/>
      <c r="B34" s="135" t="s">
        <v>175</v>
      </c>
      <c r="C34" s="136"/>
      <c r="D34" s="136"/>
      <c r="E34" s="136"/>
      <c r="F34" s="136"/>
      <c r="G34" s="136"/>
      <c r="H34" s="136"/>
      <c r="I34" s="136"/>
      <c r="J34" s="137"/>
      <c r="K34" s="138">
        <f t="shared" si="1"/>
        <v>0</v>
      </c>
    </row>
    <row r="35" spans="1:11" s="139" customFormat="1" ht="12.75" hidden="1">
      <c r="A35" s="134"/>
      <c r="B35" s="135" t="s">
        <v>174</v>
      </c>
      <c r="C35" s="136"/>
      <c r="D35" s="136"/>
      <c r="E35" s="136"/>
      <c r="F35" s="136"/>
      <c r="G35" s="136"/>
      <c r="H35" s="136"/>
      <c r="I35" s="136"/>
      <c r="J35" s="137"/>
      <c r="K35" s="138">
        <f t="shared" si="1"/>
        <v>0</v>
      </c>
    </row>
    <row r="36" spans="1:11" s="52" customFormat="1" ht="20.25" customHeight="1">
      <c r="A36" s="109" t="s">
        <v>69</v>
      </c>
      <c r="B36" s="116" t="s">
        <v>93</v>
      </c>
      <c r="C36" s="111"/>
      <c r="D36" s="111"/>
      <c r="E36" s="111"/>
      <c r="F36" s="111"/>
      <c r="G36" s="111"/>
      <c r="H36" s="111"/>
      <c r="I36" s="111">
        <v>12000</v>
      </c>
      <c r="J36" s="112"/>
      <c r="K36" s="28">
        <f aca="true" t="shared" si="2" ref="K36:K53">SUM(C36:J36)</f>
        <v>12000</v>
      </c>
    </row>
    <row r="37" spans="1:11" s="52" customFormat="1" ht="19.5" customHeight="1">
      <c r="A37" s="109" t="s">
        <v>70</v>
      </c>
      <c r="B37" s="116" t="s">
        <v>95</v>
      </c>
      <c r="C37" s="111"/>
      <c r="D37" s="111"/>
      <c r="E37" s="111"/>
      <c r="F37" s="111"/>
      <c r="G37" s="111"/>
      <c r="H37" s="111"/>
      <c r="I37" s="111">
        <v>70000</v>
      </c>
      <c r="J37" s="112"/>
      <c r="K37" s="28">
        <f t="shared" si="2"/>
        <v>70000</v>
      </c>
    </row>
    <row r="38" spans="1:11" s="52" customFormat="1" ht="18" customHeight="1">
      <c r="A38" s="109" t="s">
        <v>81</v>
      </c>
      <c r="B38" s="116" t="s">
        <v>194</v>
      </c>
      <c r="C38" s="111"/>
      <c r="D38" s="111"/>
      <c r="E38" s="111"/>
      <c r="F38" s="111"/>
      <c r="G38" s="111"/>
      <c r="H38" s="111"/>
      <c r="I38" s="111">
        <v>6000</v>
      </c>
      <c r="J38" s="112"/>
      <c r="K38" s="28">
        <f t="shared" si="2"/>
        <v>6000</v>
      </c>
    </row>
    <row r="39" spans="1:11" s="52" customFormat="1" ht="18" customHeight="1">
      <c r="A39" s="109" t="s">
        <v>71</v>
      </c>
      <c r="B39" s="116" t="s">
        <v>312</v>
      </c>
      <c r="C39" s="111"/>
      <c r="D39" s="111"/>
      <c r="E39" s="111"/>
      <c r="F39" s="111"/>
      <c r="G39" s="111"/>
      <c r="H39" s="111"/>
      <c r="I39" s="111">
        <v>50000</v>
      </c>
      <c r="J39" s="112">
        <v>-6500</v>
      </c>
      <c r="K39" s="28">
        <f t="shared" si="2"/>
        <v>43500</v>
      </c>
    </row>
    <row r="40" spans="1:11" s="52" customFormat="1" ht="18" customHeight="1">
      <c r="A40" s="109" t="s">
        <v>103</v>
      </c>
      <c r="B40" s="116" t="s">
        <v>342</v>
      </c>
      <c r="C40" s="111"/>
      <c r="D40" s="111"/>
      <c r="E40" s="111"/>
      <c r="F40" s="111"/>
      <c r="G40" s="111"/>
      <c r="H40" s="111"/>
      <c r="I40" s="111"/>
      <c r="J40" s="112">
        <v>6500</v>
      </c>
      <c r="K40" s="28">
        <f t="shared" si="2"/>
        <v>6500</v>
      </c>
    </row>
    <row r="41" spans="1:11" s="52" customFormat="1" ht="18" customHeight="1">
      <c r="A41" s="109" t="s">
        <v>73</v>
      </c>
      <c r="B41" s="116" t="s">
        <v>313</v>
      </c>
      <c r="C41" s="111"/>
      <c r="D41" s="111"/>
      <c r="E41" s="111"/>
      <c r="F41" s="111"/>
      <c r="G41" s="111"/>
      <c r="H41" s="111"/>
      <c r="I41" s="111">
        <v>4300</v>
      </c>
      <c r="J41" s="112"/>
      <c r="K41" s="28">
        <f t="shared" si="2"/>
        <v>4300</v>
      </c>
    </row>
    <row r="42" spans="1:11" s="52" customFormat="1" ht="56.25" customHeight="1">
      <c r="A42" s="109" t="s">
        <v>310</v>
      </c>
      <c r="B42" s="116" t="s">
        <v>241</v>
      </c>
      <c r="C42" s="111"/>
      <c r="D42" s="111"/>
      <c r="E42" s="111"/>
      <c r="F42" s="111"/>
      <c r="G42" s="111">
        <v>60000</v>
      </c>
      <c r="H42" s="111"/>
      <c r="I42" s="111"/>
      <c r="J42" s="112"/>
      <c r="K42" s="28">
        <f t="shared" si="2"/>
        <v>60000</v>
      </c>
    </row>
    <row r="43" spans="1:11" s="52" customFormat="1" ht="39.75" customHeight="1">
      <c r="A43" s="109" t="s">
        <v>72</v>
      </c>
      <c r="B43" s="57" t="s">
        <v>137</v>
      </c>
      <c r="C43" s="111"/>
      <c r="D43" s="111"/>
      <c r="E43" s="111"/>
      <c r="F43" s="111"/>
      <c r="G43" s="111">
        <v>20000</v>
      </c>
      <c r="H43" s="111"/>
      <c r="I43" s="111"/>
      <c r="J43" s="112"/>
      <c r="K43" s="28">
        <f t="shared" si="2"/>
        <v>20000</v>
      </c>
    </row>
    <row r="44" spans="1:11" s="52" customFormat="1" ht="15" hidden="1">
      <c r="A44" s="109" t="s">
        <v>74</v>
      </c>
      <c r="B44" s="57" t="s">
        <v>158</v>
      </c>
      <c r="C44" s="111"/>
      <c r="D44" s="111"/>
      <c r="E44" s="111"/>
      <c r="F44" s="111"/>
      <c r="G44" s="111"/>
      <c r="H44" s="111"/>
      <c r="I44" s="111"/>
      <c r="J44" s="112"/>
      <c r="K44" s="28">
        <f t="shared" si="2"/>
        <v>0</v>
      </c>
    </row>
    <row r="45" spans="1:11" s="52" customFormat="1" ht="34.5" customHeight="1">
      <c r="A45" s="109" t="s">
        <v>74</v>
      </c>
      <c r="B45" s="116" t="s">
        <v>308</v>
      </c>
      <c r="C45" s="111"/>
      <c r="D45" s="111"/>
      <c r="E45" s="111"/>
      <c r="F45" s="111"/>
      <c r="G45" s="111">
        <v>65000</v>
      </c>
      <c r="H45" s="111"/>
      <c r="I45" s="111"/>
      <c r="J45" s="112"/>
      <c r="K45" s="28">
        <f t="shared" si="2"/>
        <v>65000</v>
      </c>
    </row>
    <row r="46" spans="1:11" s="52" customFormat="1" ht="30" hidden="1">
      <c r="A46" s="109" t="s">
        <v>75</v>
      </c>
      <c r="B46" s="116" t="s">
        <v>177</v>
      </c>
      <c r="C46" s="111"/>
      <c r="D46" s="111"/>
      <c r="E46" s="111"/>
      <c r="F46" s="111"/>
      <c r="G46" s="111"/>
      <c r="H46" s="111"/>
      <c r="I46" s="111"/>
      <c r="J46" s="112"/>
      <c r="K46" s="28">
        <f t="shared" si="2"/>
        <v>0</v>
      </c>
    </row>
    <row r="47" spans="1:11" s="52" customFormat="1" ht="33" customHeight="1">
      <c r="A47" s="109" t="s">
        <v>77</v>
      </c>
      <c r="B47" s="116" t="s">
        <v>245</v>
      </c>
      <c r="C47" s="111"/>
      <c r="D47" s="111"/>
      <c r="E47" s="111"/>
      <c r="F47" s="111"/>
      <c r="G47" s="111">
        <v>3000</v>
      </c>
      <c r="H47" s="111"/>
      <c r="I47" s="111"/>
      <c r="J47" s="112"/>
      <c r="K47" s="28">
        <f t="shared" si="2"/>
        <v>3000</v>
      </c>
    </row>
    <row r="48" spans="1:11" s="52" customFormat="1" ht="45" hidden="1">
      <c r="A48" s="109" t="s">
        <v>78</v>
      </c>
      <c r="B48" s="116" t="s">
        <v>156</v>
      </c>
      <c r="C48" s="111"/>
      <c r="D48" s="111"/>
      <c r="E48" s="111"/>
      <c r="F48" s="111"/>
      <c r="G48" s="111"/>
      <c r="H48" s="111"/>
      <c r="I48" s="111"/>
      <c r="J48" s="112"/>
      <c r="K48" s="28">
        <f t="shared" si="2"/>
        <v>0</v>
      </c>
    </row>
    <row r="49" spans="1:11" s="52" customFormat="1" ht="30" hidden="1">
      <c r="A49" s="113" t="s">
        <v>76</v>
      </c>
      <c r="B49" s="116" t="s">
        <v>157</v>
      </c>
      <c r="C49" s="111"/>
      <c r="D49" s="111"/>
      <c r="E49" s="111"/>
      <c r="F49" s="111"/>
      <c r="G49" s="111"/>
      <c r="H49" s="111"/>
      <c r="I49" s="111"/>
      <c r="J49" s="112"/>
      <c r="K49" s="28">
        <f t="shared" si="2"/>
        <v>0</v>
      </c>
    </row>
    <row r="50" spans="1:11" s="52" customFormat="1" ht="45">
      <c r="A50" s="109" t="s">
        <v>311</v>
      </c>
      <c r="B50" s="57" t="s">
        <v>242</v>
      </c>
      <c r="C50" s="58"/>
      <c r="D50" s="58"/>
      <c r="E50" s="58"/>
      <c r="F50" s="58"/>
      <c r="G50" s="58">
        <v>2000</v>
      </c>
      <c r="H50" s="58"/>
      <c r="I50" s="58"/>
      <c r="J50" s="115"/>
      <c r="K50" s="140">
        <f t="shared" si="2"/>
        <v>2000</v>
      </c>
    </row>
    <row r="51" spans="1:11" s="52" customFormat="1" ht="45.75" thickBot="1">
      <c r="A51" s="117" t="s">
        <v>77</v>
      </c>
      <c r="B51" s="141" t="s">
        <v>243</v>
      </c>
      <c r="C51" s="142"/>
      <c r="D51" s="142"/>
      <c r="E51" s="142"/>
      <c r="F51" s="142"/>
      <c r="G51" s="142">
        <v>50000</v>
      </c>
      <c r="H51" s="142"/>
      <c r="I51" s="142"/>
      <c r="J51" s="143"/>
      <c r="K51" s="144">
        <f t="shared" si="2"/>
        <v>50000</v>
      </c>
    </row>
    <row r="52" spans="1:11" s="52" customFormat="1" ht="15" hidden="1">
      <c r="A52" s="55" t="s">
        <v>79</v>
      </c>
      <c r="B52" s="125" t="s">
        <v>167</v>
      </c>
      <c r="C52" s="43"/>
      <c r="D52" s="43"/>
      <c r="E52" s="43"/>
      <c r="F52" s="43"/>
      <c r="G52" s="43"/>
      <c r="H52" s="43"/>
      <c r="I52" s="43"/>
      <c r="J52" s="107"/>
      <c r="K52" s="108">
        <f t="shared" si="2"/>
        <v>0</v>
      </c>
    </row>
    <row r="53" spans="1:11" s="52" customFormat="1" ht="29.25" customHeight="1" hidden="1" thickBot="1">
      <c r="A53" s="117" t="s">
        <v>80</v>
      </c>
      <c r="B53" s="141" t="s">
        <v>168</v>
      </c>
      <c r="C53" s="142"/>
      <c r="D53" s="142"/>
      <c r="E53" s="142"/>
      <c r="F53" s="142"/>
      <c r="G53" s="142"/>
      <c r="H53" s="142"/>
      <c r="I53" s="142"/>
      <c r="J53" s="143"/>
      <c r="K53" s="144">
        <f t="shared" si="2"/>
        <v>0</v>
      </c>
    </row>
    <row r="54" spans="1:11" s="52" customFormat="1" ht="24" customHeight="1" thickBot="1" thickTop="1">
      <c r="A54" s="145"/>
      <c r="B54" s="171" t="s">
        <v>140</v>
      </c>
      <c r="C54" s="146">
        <f>C28+C24+C11</f>
        <v>90000</v>
      </c>
      <c r="D54" s="146">
        <f>D28+D24+D11</f>
        <v>0</v>
      </c>
      <c r="E54" s="146" t="e">
        <f>#REF!+E24+E11</f>
        <v>#REF!</v>
      </c>
      <c r="F54" s="146" t="e">
        <f>#REF!+F24+F11</f>
        <v>#REF!</v>
      </c>
      <c r="G54" s="146">
        <f>G28+G24+G11</f>
        <v>240000</v>
      </c>
      <c r="H54" s="146">
        <f>H28+H24+H11</f>
        <v>0</v>
      </c>
      <c r="I54" s="146">
        <f>I28+I24+I11</f>
        <v>897000</v>
      </c>
      <c r="J54" s="146">
        <f>J28+J24+J11</f>
        <v>0</v>
      </c>
      <c r="K54" s="16">
        <f>K11+K24+K28</f>
        <v>1220500</v>
      </c>
    </row>
    <row r="55" ht="13.5" thickTop="1"/>
  </sheetData>
  <mergeCells count="3">
    <mergeCell ref="B8:B9"/>
    <mergeCell ref="K8:K9"/>
    <mergeCell ref="A8:A9"/>
  </mergeCells>
  <printOptions horizontalCentered="1"/>
  <pageMargins left="0.1968503937007874" right="0.1968503937007874" top="0.7874015748031497" bottom="0.5905511811023623" header="0.31496062992125984" footer="0.11811023622047245"/>
  <pageSetup firstPageNumber="32" useFirstPageNumber="1" horizontalDpi="600" verticalDpi="600" orientation="portrait" paperSize="9" scale="90" r:id="rId1"/>
  <headerFooter alignWithMargins="0">
    <oddHeader>&amp;C&amp;"Calibri,Standardowy"&amp;P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B4" sqref="B4:N4"/>
    </sheetView>
  </sheetViews>
  <sheetFormatPr defaultColWidth="9.33203125" defaultRowHeight="12.75"/>
  <cols>
    <col min="1" max="1" width="7.33203125" style="1" customWidth="1"/>
    <col min="2" max="2" width="53.83203125" style="4" customWidth="1"/>
    <col min="3" max="3" width="11.83203125" style="4" customWidth="1"/>
    <col min="4" max="5" width="11.83203125" style="4" hidden="1" customWidth="1"/>
    <col min="6" max="6" width="10.33203125" style="4" customWidth="1"/>
    <col min="7" max="7" width="10.33203125" style="4" hidden="1" customWidth="1"/>
    <col min="8" max="8" width="10.33203125" style="4" customWidth="1"/>
    <col min="9" max="9" width="10.33203125" style="4" hidden="1" customWidth="1"/>
    <col min="10" max="10" width="10.33203125" style="4" customWidth="1"/>
    <col min="11" max="13" width="10.33203125" style="4" hidden="1" customWidth="1"/>
    <col min="14" max="14" width="11.83203125" style="148" hidden="1" customWidth="1"/>
    <col min="15" max="16384" width="9.33203125" style="4" customWidth="1"/>
  </cols>
  <sheetData>
    <row r="1" spans="10:14" ht="15" customHeight="1">
      <c r="J1" s="52" t="s">
        <v>348</v>
      </c>
      <c r="N1" s="5" t="s">
        <v>348</v>
      </c>
    </row>
    <row r="2" spans="2:14" ht="18" customHeight="1">
      <c r="B2" s="771" t="s">
        <v>166</v>
      </c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  <c r="N2" s="771"/>
    </row>
    <row r="3" spans="2:5" ht="1.5" customHeight="1" hidden="1">
      <c r="B3" s="147"/>
      <c r="C3" s="147"/>
      <c r="D3" s="147"/>
      <c r="E3" s="147"/>
    </row>
    <row r="4" spans="2:14" ht="17.25" customHeight="1">
      <c r="B4" s="772" t="s">
        <v>164</v>
      </c>
      <c r="C4" s="772"/>
      <c r="D4" s="772"/>
      <c r="E4" s="772"/>
      <c r="F4" s="772"/>
      <c r="G4" s="772"/>
      <c r="H4" s="772"/>
      <c r="I4" s="772"/>
      <c r="J4" s="772"/>
      <c r="K4" s="772"/>
      <c r="L4" s="772"/>
      <c r="M4" s="772"/>
      <c r="N4" s="772"/>
    </row>
    <row r="5" spans="2:14" ht="27" customHeight="1"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</row>
    <row r="6" spans="1:15" ht="19.5" customHeight="1" thickBot="1">
      <c r="A6" s="149"/>
      <c r="B6" s="149"/>
      <c r="C6" s="149"/>
      <c r="D6" s="149"/>
      <c r="E6" s="149"/>
      <c r="F6" s="149"/>
      <c r="G6" s="149"/>
      <c r="H6" s="150"/>
      <c r="I6" s="149"/>
      <c r="J6" s="333" t="s">
        <v>237</v>
      </c>
      <c r="K6" s="149"/>
      <c r="L6" s="149"/>
      <c r="M6" s="149"/>
      <c r="N6" s="176" t="s">
        <v>237</v>
      </c>
      <c r="O6" s="151"/>
    </row>
    <row r="7" spans="1:14" s="52" customFormat="1" ht="33" customHeight="1" thickBot="1" thickTop="1">
      <c r="A7" s="101" t="s">
        <v>66</v>
      </c>
      <c r="B7" s="13" t="s">
        <v>352</v>
      </c>
      <c r="C7" s="10" t="s">
        <v>314</v>
      </c>
      <c r="D7" s="336" t="s">
        <v>149</v>
      </c>
      <c r="E7" s="336" t="s">
        <v>122</v>
      </c>
      <c r="F7" s="336" t="s">
        <v>99</v>
      </c>
      <c r="G7" s="336" t="s">
        <v>122</v>
      </c>
      <c r="H7" s="336" t="s">
        <v>98</v>
      </c>
      <c r="I7" s="337" t="s">
        <v>122</v>
      </c>
      <c r="J7" s="338" t="s">
        <v>162</v>
      </c>
      <c r="K7" s="318" t="s">
        <v>122</v>
      </c>
      <c r="L7" s="153" t="s">
        <v>172</v>
      </c>
      <c r="M7" s="152" t="s">
        <v>122</v>
      </c>
      <c r="N7" s="154" t="s">
        <v>123</v>
      </c>
    </row>
    <row r="8" spans="1:14" s="296" customFormat="1" ht="17.25" customHeight="1" thickBot="1" thickTop="1">
      <c r="A8" s="327">
        <v>1</v>
      </c>
      <c r="B8" s="328">
        <v>2</v>
      </c>
      <c r="C8" s="293">
        <v>3</v>
      </c>
      <c r="D8" s="329"/>
      <c r="E8" s="329"/>
      <c r="F8" s="329">
        <v>4</v>
      </c>
      <c r="G8" s="329">
        <v>5</v>
      </c>
      <c r="H8" s="329">
        <v>5</v>
      </c>
      <c r="I8" s="330">
        <v>7</v>
      </c>
      <c r="J8" s="331">
        <v>6</v>
      </c>
      <c r="K8" s="332">
        <v>9</v>
      </c>
      <c r="L8" s="330"/>
      <c r="M8" s="329"/>
      <c r="N8" s="295">
        <v>10</v>
      </c>
    </row>
    <row r="9" spans="1:14" s="12" customFormat="1" ht="17.25" customHeight="1" thickBot="1" thickTop="1">
      <c r="A9" s="101" t="s">
        <v>82</v>
      </c>
      <c r="B9" s="334" t="s">
        <v>105</v>
      </c>
      <c r="C9" s="335">
        <f>F9+H9+J9</f>
        <v>184500</v>
      </c>
      <c r="D9" s="335"/>
      <c r="E9" s="335"/>
      <c r="F9" s="94">
        <f aca="true" t="shared" si="0" ref="F9:N9">SUM(F10:F10)</f>
        <v>10000</v>
      </c>
      <c r="G9" s="94">
        <f t="shared" si="0"/>
        <v>0</v>
      </c>
      <c r="H9" s="94">
        <f t="shared" si="0"/>
        <v>174500</v>
      </c>
      <c r="I9" s="94">
        <f t="shared" si="0"/>
        <v>0</v>
      </c>
      <c r="J9" s="16">
        <f t="shared" si="0"/>
        <v>0</v>
      </c>
      <c r="K9" s="15">
        <f t="shared" si="0"/>
        <v>0</v>
      </c>
      <c r="L9" s="94">
        <f t="shared" si="0"/>
        <v>0</v>
      </c>
      <c r="M9" s="94">
        <f t="shared" si="0"/>
        <v>0</v>
      </c>
      <c r="N9" s="16">
        <f t="shared" si="0"/>
        <v>184500</v>
      </c>
    </row>
    <row r="10" spans="1:14" s="62" customFormat="1" ht="30.75" customHeight="1" thickBot="1" thickTop="1">
      <c r="A10" s="65" t="s">
        <v>67</v>
      </c>
      <c r="B10" s="216" t="s">
        <v>317</v>
      </c>
      <c r="C10" s="155">
        <f>F10+H10+J10</f>
        <v>184500</v>
      </c>
      <c r="D10" s="155"/>
      <c r="E10" s="155"/>
      <c r="F10" s="156">
        <v>10000</v>
      </c>
      <c r="G10" s="156"/>
      <c r="H10" s="43">
        <v>174500</v>
      </c>
      <c r="I10" s="107"/>
      <c r="J10" s="44"/>
      <c r="K10" s="42"/>
      <c r="L10" s="107"/>
      <c r="M10" s="107"/>
      <c r="N10" s="108">
        <f>SUM(F10:M10)</f>
        <v>184500</v>
      </c>
    </row>
    <row r="11" spans="1:14" s="12" customFormat="1" ht="21" customHeight="1" thickBot="1" thickTop="1">
      <c r="A11" s="101" t="s">
        <v>83</v>
      </c>
      <c r="B11" s="334" t="s">
        <v>161</v>
      </c>
      <c r="C11" s="335">
        <f>F11+H11+J11</f>
        <v>80000</v>
      </c>
      <c r="D11" s="335"/>
      <c r="E11" s="335"/>
      <c r="F11" s="94">
        <f aca="true" t="shared" si="1" ref="F11:M11">SUM(F12:F17)</f>
        <v>30000</v>
      </c>
      <c r="G11" s="94">
        <f t="shared" si="1"/>
        <v>0</v>
      </c>
      <c r="H11" s="94">
        <f t="shared" si="1"/>
        <v>50000</v>
      </c>
      <c r="I11" s="94">
        <f t="shared" si="1"/>
        <v>0</v>
      </c>
      <c r="J11" s="16">
        <f t="shared" si="1"/>
        <v>0</v>
      </c>
      <c r="K11" s="15">
        <f t="shared" si="1"/>
        <v>0</v>
      </c>
      <c r="L11" s="94">
        <f t="shared" si="1"/>
        <v>0</v>
      </c>
      <c r="M11" s="94">
        <f t="shared" si="1"/>
        <v>0</v>
      </c>
      <c r="N11" s="16">
        <f>SUM(F11:M11)</f>
        <v>80000</v>
      </c>
    </row>
    <row r="12" spans="1:14" s="62" customFormat="1" ht="29.25" customHeight="1" thickBot="1" thickTop="1">
      <c r="A12" s="65" t="s">
        <v>67</v>
      </c>
      <c r="B12" s="217" t="s">
        <v>318</v>
      </c>
      <c r="C12" s="251">
        <f>F12+H12+J12</f>
        <v>80000</v>
      </c>
      <c r="D12" s="155"/>
      <c r="E12" s="155"/>
      <c r="F12" s="43">
        <v>30000</v>
      </c>
      <c r="G12" s="43"/>
      <c r="H12" s="43">
        <v>50000</v>
      </c>
      <c r="I12" s="107"/>
      <c r="J12" s="323"/>
      <c r="K12" s="319"/>
      <c r="L12" s="126"/>
      <c r="M12" s="126"/>
      <c r="N12" s="108">
        <f>SUM(F12:M12)</f>
        <v>80000</v>
      </c>
    </row>
    <row r="13" spans="1:14" s="62" customFormat="1" ht="15" hidden="1">
      <c r="A13" s="177" t="s">
        <v>69</v>
      </c>
      <c r="B13" s="217" t="s">
        <v>192</v>
      </c>
      <c r="C13" s="155">
        <f aca="true" t="shared" si="2" ref="C13:C23">F13+H13</f>
        <v>0</v>
      </c>
      <c r="D13" s="155"/>
      <c r="E13" s="155"/>
      <c r="F13" s="111"/>
      <c r="G13" s="111"/>
      <c r="H13" s="111"/>
      <c r="I13" s="126"/>
      <c r="J13" s="323"/>
      <c r="K13" s="319"/>
      <c r="L13" s="126"/>
      <c r="M13" s="126"/>
      <c r="N13" s="108">
        <f>SUM(F13:I13)</f>
        <v>0</v>
      </c>
    </row>
    <row r="14" spans="1:14" s="62" customFormat="1" ht="30" hidden="1">
      <c r="A14" s="177" t="s">
        <v>94</v>
      </c>
      <c r="B14" s="217" t="s">
        <v>106</v>
      </c>
      <c r="C14" s="155">
        <f t="shared" si="2"/>
        <v>0</v>
      </c>
      <c r="D14" s="155"/>
      <c r="E14" s="155"/>
      <c r="F14" s="111"/>
      <c r="G14" s="111"/>
      <c r="H14" s="111"/>
      <c r="I14" s="126"/>
      <c r="J14" s="323"/>
      <c r="K14" s="319"/>
      <c r="L14" s="126"/>
      <c r="M14" s="126"/>
      <c r="N14" s="108">
        <f>SUM(F14:I14)</f>
        <v>0</v>
      </c>
    </row>
    <row r="15" spans="1:14" s="62" customFormat="1" ht="15" hidden="1">
      <c r="A15" s="177" t="s">
        <v>70</v>
      </c>
      <c r="B15" s="217" t="s">
        <v>150</v>
      </c>
      <c r="C15" s="155">
        <f t="shared" si="2"/>
        <v>0</v>
      </c>
      <c r="D15" s="155"/>
      <c r="E15" s="155"/>
      <c r="F15" s="111"/>
      <c r="G15" s="111"/>
      <c r="H15" s="111"/>
      <c r="I15" s="126"/>
      <c r="J15" s="323"/>
      <c r="K15" s="319"/>
      <c r="L15" s="126"/>
      <c r="M15" s="126"/>
      <c r="N15" s="108">
        <f>SUM(F15:I15)</f>
        <v>0</v>
      </c>
    </row>
    <row r="16" spans="1:14" s="62" customFormat="1" ht="15" hidden="1">
      <c r="A16" s="79" t="s">
        <v>81</v>
      </c>
      <c r="B16" s="218" t="s">
        <v>151</v>
      </c>
      <c r="C16" s="157">
        <f t="shared" si="2"/>
        <v>0</v>
      </c>
      <c r="D16" s="157"/>
      <c r="E16" s="157"/>
      <c r="F16" s="58"/>
      <c r="G16" s="58"/>
      <c r="H16" s="58"/>
      <c r="I16" s="158"/>
      <c r="J16" s="324"/>
      <c r="K16" s="320"/>
      <c r="L16" s="158"/>
      <c r="M16" s="158"/>
      <c r="N16" s="28">
        <f>SUM(F16:I16)</f>
        <v>0</v>
      </c>
    </row>
    <row r="17" spans="1:14" s="62" customFormat="1" ht="30.75" hidden="1" thickBot="1">
      <c r="A17" s="214" t="s">
        <v>69</v>
      </c>
      <c r="B17" s="219" t="s">
        <v>178</v>
      </c>
      <c r="C17" s="159">
        <f t="shared" si="2"/>
        <v>0</v>
      </c>
      <c r="D17" s="159"/>
      <c r="E17" s="159"/>
      <c r="F17" s="142"/>
      <c r="G17" s="142"/>
      <c r="H17" s="142"/>
      <c r="I17" s="160"/>
      <c r="J17" s="325"/>
      <c r="K17" s="321"/>
      <c r="L17" s="160"/>
      <c r="M17" s="160"/>
      <c r="N17" s="121">
        <f>SUM(F17:I17)</f>
        <v>0</v>
      </c>
    </row>
    <row r="18" spans="1:14" s="12" customFormat="1" ht="18.75" customHeight="1" thickBot="1" thickTop="1">
      <c r="A18" s="101" t="s">
        <v>84</v>
      </c>
      <c r="B18" s="334" t="s">
        <v>215</v>
      </c>
      <c r="C18" s="335">
        <f>F18+H18+J18</f>
        <v>75500</v>
      </c>
      <c r="D18" s="335"/>
      <c r="E18" s="335"/>
      <c r="F18" s="94">
        <f aca="true" t="shared" si="3" ref="F18:M18">SUM(F19:F23)</f>
        <v>0</v>
      </c>
      <c r="G18" s="94">
        <f t="shared" si="3"/>
        <v>0</v>
      </c>
      <c r="H18" s="94">
        <f t="shared" si="3"/>
        <v>75500</v>
      </c>
      <c r="I18" s="94">
        <f t="shared" si="3"/>
        <v>0</v>
      </c>
      <c r="J18" s="16">
        <f t="shared" si="3"/>
        <v>0</v>
      </c>
      <c r="K18" s="15">
        <f t="shared" si="3"/>
        <v>0</v>
      </c>
      <c r="L18" s="94">
        <f t="shared" si="3"/>
        <v>0</v>
      </c>
      <c r="M18" s="94">
        <f t="shared" si="3"/>
        <v>0</v>
      </c>
      <c r="N18" s="16">
        <f>SUM(F18:M18)</f>
        <v>75500</v>
      </c>
    </row>
    <row r="19" spans="1:14" s="62" customFormat="1" ht="25.5" customHeight="1" thickBot="1" thickTop="1">
      <c r="A19" s="65" t="s">
        <v>88</v>
      </c>
      <c r="B19" s="217" t="s">
        <v>213</v>
      </c>
      <c r="C19" s="155">
        <f>F19+H19+J19</f>
        <v>75500</v>
      </c>
      <c r="D19" s="155"/>
      <c r="E19" s="155"/>
      <c r="F19" s="43"/>
      <c r="G19" s="43"/>
      <c r="H19" s="43">
        <v>75500</v>
      </c>
      <c r="I19" s="107"/>
      <c r="J19" s="44"/>
      <c r="K19" s="42"/>
      <c r="L19" s="107"/>
      <c r="M19" s="107"/>
      <c r="N19" s="108">
        <f>SUM(F19:M19)</f>
        <v>75500</v>
      </c>
    </row>
    <row r="20" spans="1:14" s="62" customFormat="1" ht="18" customHeight="1" hidden="1">
      <c r="A20" s="177" t="s">
        <v>94</v>
      </c>
      <c r="B20" s="217" t="s">
        <v>133</v>
      </c>
      <c r="C20" s="155">
        <f t="shared" si="2"/>
        <v>0</v>
      </c>
      <c r="D20" s="155"/>
      <c r="E20" s="155"/>
      <c r="F20" s="111"/>
      <c r="G20" s="111"/>
      <c r="H20" s="111"/>
      <c r="I20" s="107"/>
      <c r="J20" s="44"/>
      <c r="K20" s="42"/>
      <c r="L20" s="107"/>
      <c r="M20" s="107"/>
      <c r="N20" s="108">
        <f>SUM(F20:I20)</f>
        <v>0</v>
      </c>
    </row>
    <row r="21" spans="1:14" s="62" customFormat="1" ht="18.75" customHeight="1" hidden="1">
      <c r="A21" s="177" t="s">
        <v>96</v>
      </c>
      <c r="B21" s="217" t="s">
        <v>107</v>
      </c>
      <c r="C21" s="155">
        <f t="shared" si="2"/>
        <v>0</v>
      </c>
      <c r="D21" s="155"/>
      <c r="E21" s="155"/>
      <c r="F21" s="111"/>
      <c r="G21" s="111"/>
      <c r="H21" s="111"/>
      <c r="I21" s="107"/>
      <c r="J21" s="44"/>
      <c r="K21" s="42"/>
      <c r="L21" s="107"/>
      <c r="M21" s="107"/>
      <c r="N21" s="108">
        <f>SUM(F21:I21)</f>
        <v>0</v>
      </c>
    </row>
    <row r="22" spans="1:14" s="62" customFormat="1" ht="20.25" customHeight="1" hidden="1">
      <c r="A22" s="177" t="s">
        <v>71</v>
      </c>
      <c r="B22" s="217" t="s">
        <v>152</v>
      </c>
      <c r="C22" s="155">
        <f t="shared" si="2"/>
        <v>0</v>
      </c>
      <c r="D22" s="155"/>
      <c r="E22" s="155"/>
      <c r="F22" s="111"/>
      <c r="G22" s="111"/>
      <c r="H22" s="111"/>
      <c r="I22" s="107"/>
      <c r="J22" s="44"/>
      <c r="K22" s="42"/>
      <c r="L22" s="107"/>
      <c r="M22" s="107"/>
      <c r="N22" s="108">
        <f>SUM(F22:I22)</f>
        <v>0</v>
      </c>
    </row>
    <row r="23" spans="1:14" s="62" customFormat="1" ht="19.5" customHeight="1" hidden="1" thickBot="1">
      <c r="A23" s="79" t="s">
        <v>103</v>
      </c>
      <c r="B23" s="218" t="s">
        <v>108</v>
      </c>
      <c r="C23" s="159">
        <f t="shared" si="2"/>
        <v>0</v>
      </c>
      <c r="D23" s="159"/>
      <c r="E23" s="159"/>
      <c r="F23" s="58"/>
      <c r="G23" s="58"/>
      <c r="H23" s="119"/>
      <c r="I23" s="160"/>
      <c r="J23" s="325"/>
      <c r="K23" s="321"/>
      <c r="L23" s="160"/>
      <c r="M23" s="160"/>
      <c r="N23" s="108">
        <f>SUM(F23:I23)</f>
        <v>0</v>
      </c>
    </row>
    <row r="24" spans="1:14" s="12" customFormat="1" ht="18" customHeight="1" thickBot="1" thickTop="1">
      <c r="A24" s="101" t="s">
        <v>85</v>
      </c>
      <c r="B24" s="334" t="s">
        <v>214</v>
      </c>
      <c r="C24" s="335">
        <f>F24+H24+J24</f>
        <v>100000</v>
      </c>
      <c r="D24" s="335"/>
      <c r="E24" s="335">
        <f aca="true" t="shared" si="4" ref="E24:M24">SUM(E25:E25)</f>
        <v>0</v>
      </c>
      <c r="F24" s="94">
        <f t="shared" si="4"/>
        <v>0</v>
      </c>
      <c r="G24" s="94">
        <f t="shared" si="4"/>
        <v>0</v>
      </c>
      <c r="H24" s="94">
        <f t="shared" si="4"/>
        <v>100000</v>
      </c>
      <c r="I24" s="232">
        <f t="shared" si="4"/>
        <v>0</v>
      </c>
      <c r="J24" s="16">
        <f t="shared" si="4"/>
        <v>0</v>
      </c>
      <c r="K24" s="15">
        <f t="shared" si="4"/>
        <v>0</v>
      </c>
      <c r="L24" s="232">
        <f t="shared" si="4"/>
        <v>0</v>
      </c>
      <c r="M24" s="232">
        <f t="shared" si="4"/>
        <v>0</v>
      </c>
      <c r="N24" s="16">
        <f>SUM(D24:M24)</f>
        <v>100000</v>
      </c>
    </row>
    <row r="25" spans="1:14" s="164" customFormat="1" ht="18.75" customHeight="1" thickBot="1" thickTop="1">
      <c r="A25" s="215" t="s">
        <v>88</v>
      </c>
      <c r="B25" s="220" t="s">
        <v>319</v>
      </c>
      <c r="C25" s="155">
        <f>F25+H25</f>
        <v>100000</v>
      </c>
      <c r="D25" s="155"/>
      <c r="E25" s="155"/>
      <c r="F25" s="161"/>
      <c r="G25" s="161"/>
      <c r="H25" s="161">
        <v>100000</v>
      </c>
      <c r="I25" s="162"/>
      <c r="J25" s="326"/>
      <c r="K25" s="322"/>
      <c r="L25" s="162"/>
      <c r="M25" s="162"/>
      <c r="N25" s="163">
        <f>SUM(F25:M25)</f>
        <v>100000</v>
      </c>
    </row>
    <row r="26" spans="1:14" s="72" customFormat="1" ht="16.5" customHeight="1" thickBot="1" thickTop="1">
      <c r="A26" s="101" t="s">
        <v>86</v>
      </c>
      <c r="B26" s="334" t="s">
        <v>163</v>
      </c>
      <c r="C26" s="335">
        <f>F26+H26+J26</f>
        <v>40000</v>
      </c>
      <c r="D26" s="335"/>
      <c r="E26" s="335"/>
      <c r="F26" s="94"/>
      <c r="G26" s="94"/>
      <c r="H26" s="94"/>
      <c r="I26" s="232"/>
      <c r="J26" s="16">
        <v>40000</v>
      </c>
      <c r="K26" s="15"/>
      <c r="L26" s="232"/>
      <c r="M26" s="232"/>
      <c r="N26" s="16">
        <f>SUM(F26:M26)</f>
        <v>40000</v>
      </c>
    </row>
    <row r="27" spans="1:14" s="12" customFormat="1" ht="26.25" customHeight="1" thickBot="1" thickTop="1">
      <c r="A27" s="101"/>
      <c r="B27" s="334" t="s">
        <v>104</v>
      </c>
      <c r="C27" s="335">
        <f>C9+C11+C18+C24+C26</f>
        <v>480000</v>
      </c>
      <c r="D27" s="335"/>
      <c r="E27" s="94" t="e">
        <f>#REF!+E26</f>
        <v>#REF!</v>
      </c>
      <c r="F27" s="94">
        <f aca="true" t="shared" si="5" ref="F27:K27">F9+F11+F18+F24+F26</f>
        <v>40000</v>
      </c>
      <c r="G27" s="94">
        <f t="shared" si="5"/>
        <v>0</v>
      </c>
      <c r="H27" s="94">
        <f t="shared" si="5"/>
        <v>400000</v>
      </c>
      <c r="I27" s="94">
        <f t="shared" si="5"/>
        <v>0</v>
      </c>
      <c r="J27" s="16">
        <f t="shared" si="5"/>
        <v>40000</v>
      </c>
      <c r="K27" s="15">
        <f t="shared" si="5"/>
        <v>0</v>
      </c>
      <c r="L27" s="94" t="e">
        <f>#REF!+L26</f>
        <v>#REF!</v>
      </c>
      <c r="M27" s="94" t="e">
        <f>#REF!+M26</f>
        <v>#REF!</v>
      </c>
      <c r="N27" s="16">
        <f>N9+N11+N18+N24+N26</f>
        <v>480000</v>
      </c>
    </row>
    <row r="28" spans="2:3" ht="15.75" hidden="1">
      <c r="B28" s="165" t="s">
        <v>169</v>
      </c>
      <c r="C28" s="166">
        <v>4000</v>
      </c>
    </row>
    <row r="29" ht="9" customHeight="1" thickTop="1"/>
  </sheetData>
  <mergeCells count="2">
    <mergeCell ref="B2:N2"/>
    <mergeCell ref="B4:N4"/>
  </mergeCells>
  <printOptions horizontalCentered="1"/>
  <pageMargins left="0" right="0" top="0.7874015748031497" bottom="0.5905511811023623" header="0.3937007874015748" footer="0.1968503937007874"/>
  <pageSetup firstPageNumber="33" useFirstPageNumber="1" horizontalDpi="600" verticalDpi="600" orientation="portrait" paperSize="9" scale="95" r:id="rId1"/>
  <headerFooter alignWithMargins="0">
    <oddHeader>&amp;C&amp;"Calibri,Standardowy"&amp;P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F59"/>
  <sheetViews>
    <sheetView workbookViewId="0" topLeftCell="B1">
      <selection activeCell="I30" sqref="I30"/>
    </sheetView>
  </sheetViews>
  <sheetFormatPr defaultColWidth="9.33203125" defaultRowHeight="12.75"/>
  <cols>
    <col min="1" max="1" width="0" style="52" hidden="1" customWidth="1"/>
    <col min="2" max="2" width="5.66015625" style="52" customWidth="1"/>
    <col min="3" max="3" width="65.5" style="52" customWidth="1"/>
    <col min="4" max="4" width="18.83203125" style="52" customWidth="1"/>
    <col min="5" max="5" width="17.83203125" style="52" hidden="1" customWidth="1"/>
    <col min="6" max="6" width="20.66015625" style="52" hidden="1" customWidth="1"/>
    <col min="7" max="16384" width="9.33203125" style="52" customWidth="1"/>
  </cols>
  <sheetData>
    <row r="1" ht="20.25" customHeight="1">
      <c r="D1" s="303" t="s">
        <v>792</v>
      </c>
    </row>
    <row r="2" spans="2:6" ht="23.25" customHeight="1">
      <c r="B2" s="771" t="s">
        <v>793</v>
      </c>
      <c r="C2" s="771"/>
      <c r="D2" s="771"/>
      <c r="E2" s="771"/>
      <c r="F2" s="771"/>
    </row>
    <row r="3" spans="2:6" ht="30.75" customHeight="1">
      <c r="B3" s="773" t="s">
        <v>794</v>
      </c>
      <c r="C3" s="744"/>
      <c r="D3" s="744"/>
      <c r="E3" s="147"/>
      <c r="F3" s="147"/>
    </row>
    <row r="4" spans="2:6" ht="15.75">
      <c r="B4" s="621"/>
      <c r="C4" s="147"/>
      <c r="D4" s="147"/>
      <c r="E4" s="147"/>
      <c r="F4" s="147"/>
    </row>
    <row r="5" ht="9.75" customHeight="1" thickBot="1">
      <c r="D5" s="303" t="s">
        <v>237</v>
      </c>
    </row>
    <row r="6" spans="2:6" ht="13.5" hidden="1" thickBot="1">
      <c r="B6" s="745" t="s">
        <v>795</v>
      </c>
      <c r="C6" s="774" t="s">
        <v>87</v>
      </c>
      <c r="D6" s="622"/>
      <c r="E6" s="622"/>
      <c r="F6" s="775" t="s">
        <v>796</v>
      </c>
    </row>
    <row r="7" spans="2:6" ht="13.5" hidden="1" thickBot="1">
      <c r="B7" s="745"/>
      <c r="C7" s="774"/>
      <c r="D7" s="622"/>
      <c r="E7" s="622"/>
      <c r="F7" s="775"/>
    </row>
    <row r="8" spans="2:6" ht="13.5" hidden="1" thickBot="1">
      <c r="B8" s="623">
        <v>1</v>
      </c>
      <c r="C8" s="623">
        <v>2</v>
      </c>
      <c r="D8" s="623"/>
      <c r="E8" s="623"/>
      <c r="F8" s="623">
        <v>3</v>
      </c>
    </row>
    <row r="9" spans="2:6" ht="13.5" hidden="1" thickBot="1">
      <c r="B9" s="624">
        <v>80101</v>
      </c>
      <c r="C9" s="622" t="s">
        <v>797</v>
      </c>
      <c r="D9" s="622"/>
      <c r="E9" s="622"/>
      <c r="F9" s="625">
        <v>628000</v>
      </c>
    </row>
    <row r="10" spans="2:6" ht="49.5" customHeight="1" hidden="1">
      <c r="B10" s="624">
        <v>2540</v>
      </c>
      <c r="C10" s="626" t="s">
        <v>798</v>
      </c>
      <c r="D10" s="626"/>
      <c r="E10" s="626"/>
      <c r="F10" s="627">
        <v>628000</v>
      </c>
    </row>
    <row r="11" spans="2:6" ht="13.5" hidden="1" thickBot="1">
      <c r="B11" s="624">
        <v>80104</v>
      </c>
      <c r="C11" s="622" t="s">
        <v>578</v>
      </c>
      <c r="D11" s="622"/>
      <c r="E11" s="622"/>
      <c r="F11" s="625">
        <v>22300</v>
      </c>
    </row>
    <row r="12" spans="2:6" ht="49.5" customHeight="1" hidden="1">
      <c r="B12" s="624">
        <v>2540</v>
      </c>
      <c r="C12" s="626" t="s">
        <v>798</v>
      </c>
      <c r="D12" s="626"/>
      <c r="E12" s="626"/>
      <c r="F12" s="627">
        <v>22300</v>
      </c>
    </row>
    <row r="13" spans="2:6" ht="13.5" hidden="1" thickBot="1">
      <c r="B13" s="624">
        <v>80110</v>
      </c>
      <c r="C13" s="622" t="s">
        <v>580</v>
      </c>
      <c r="D13" s="622"/>
      <c r="E13" s="622"/>
      <c r="F13" s="625">
        <v>213000</v>
      </c>
    </row>
    <row r="14" spans="2:6" ht="49.5" customHeight="1" hidden="1">
      <c r="B14" s="624">
        <v>2540</v>
      </c>
      <c r="C14" s="626" t="s">
        <v>798</v>
      </c>
      <c r="D14" s="626"/>
      <c r="E14" s="626"/>
      <c r="F14" s="627">
        <v>213000</v>
      </c>
    </row>
    <row r="15" spans="2:6" ht="13.5" hidden="1" thickBot="1">
      <c r="B15" s="624">
        <v>80195</v>
      </c>
      <c r="C15" s="622" t="s">
        <v>381</v>
      </c>
      <c r="D15" s="622"/>
      <c r="E15" s="622"/>
      <c r="F15" s="625">
        <v>30000</v>
      </c>
    </row>
    <row r="16" spans="2:6" ht="49.5" customHeight="1" hidden="1">
      <c r="B16" s="624">
        <v>2540</v>
      </c>
      <c r="C16" s="626" t="s">
        <v>798</v>
      </c>
      <c r="D16" s="626"/>
      <c r="E16" s="626"/>
      <c r="F16" s="627">
        <v>30000</v>
      </c>
    </row>
    <row r="17" spans="2:6" ht="8.25" customHeight="1" hidden="1">
      <c r="B17" s="628"/>
      <c r="C17" s="628"/>
      <c r="D17" s="628"/>
      <c r="E17" s="628"/>
      <c r="F17" s="373">
        <f>F9+F11+F13+F15</f>
        <v>893300</v>
      </c>
    </row>
    <row r="18" spans="2:6" s="12" customFormat="1" ht="23.25" customHeight="1" thickBot="1" thickTop="1">
      <c r="B18" s="13" t="s">
        <v>799</v>
      </c>
      <c r="C18" s="336" t="s">
        <v>800</v>
      </c>
      <c r="D18" s="338" t="s">
        <v>801</v>
      </c>
      <c r="E18" s="629" t="s">
        <v>122</v>
      </c>
      <c r="F18" s="338" t="s">
        <v>123</v>
      </c>
    </row>
    <row r="19" spans="2:6" s="296" customFormat="1" ht="12.75" customHeight="1" thickBot="1" thickTop="1">
      <c r="B19" s="630">
        <v>1</v>
      </c>
      <c r="C19" s="631">
        <v>2</v>
      </c>
      <c r="D19" s="632">
        <v>3</v>
      </c>
      <c r="E19" s="633"/>
      <c r="F19" s="632"/>
    </row>
    <row r="20" spans="2:6" s="62" customFormat="1" ht="17.25" customHeight="1" thickTop="1">
      <c r="B20" s="394" t="s">
        <v>82</v>
      </c>
      <c r="C20" s="634" t="s">
        <v>802</v>
      </c>
      <c r="D20" s="22">
        <f>SUM(D26:D29)</f>
        <v>900000</v>
      </c>
      <c r="E20" s="635">
        <f>SUM(E26:E29)</f>
        <v>0</v>
      </c>
      <c r="F20" s="22">
        <f>SUM(F26:F29)</f>
        <v>900000</v>
      </c>
    </row>
    <row r="21" spans="2:6" ht="15.75" hidden="1">
      <c r="B21" s="636"/>
      <c r="C21" s="637"/>
      <c r="D21" s="638"/>
      <c r="E21" s="639"/>
      <c r="F21" s="640"/>
    </row>
    <row r="22" spans="2:6" ht="12.75" hidden="1">
      <c r="B22" s="636"/>
      <c r="C22" s="641"/>
      <c r="D22" s="225"/>
      <c r="E22" s="642"/>
      <c r="F22" s="640"/>
    </row>
    <row r="23" spans="2:6" ht="15.75" hidden="1">
      <c r="B23" s="636"/>
      <c r="C23" s="643"/>
      <c r="D23" s="638"/>
      <c r="E23" s="639"/>
      <c r="F23" s="640"/>
    </row>
    <row r="24" spans="2:6" ht="12.75" hidden="1">
      <c r="B24" s="636"/>
      <c r="C24" s="641"/>
      <c r="D24" s="225"/>
      <c r="E24" s="642"/>
      <c r="F24" s="640"/>
    </row>
    <row r="25" spans="2:6" ht="12.75" hidden="1">
      <c r="B25" s="644" t="s">
        <v>799</v>
      </c>
      <c r="C25" s="645" t="s">
        <v>800</v>
      </c>
      <c r="D25" s="646"/>
      <c r="E25" s="647"/>
      <c r="F25" s="648" t="s">
        <v>803</v>
      </c>
    </row>
    <row r="26" spans="2:6" ht="15.75" customHeight="1">
      <c r="B26" s="134">
        <v>1</v>
      </c>
      <c r="C26" s="135" t="s">
        <v>804</v>
      </c>
      <c r="D26" s="649">
        <v>625600</v>
      </c>
      <c r="E26" s="650"/>
      <c r="F26" s="651">
        <f>D26+E26</f>
        <v>625600</v>
      </c>
    </row>
    <row r="27" spans="2:6" ht="24.75" customHeight="1" hidden="1">
      <c r="B27" s="134">
        <v>2</v>
      </c>
      <c r="C27" s="135" t="s">
        <v>805</v>
      </c>
      <c r="D27" s="649"/>
      <c r="E27" s="650"/>
      <c r="F27" s="651">
        <f>D27+E27</f>
        <v>0</v>
      </c>
    </row>
    <row r="28" spans="2:6" ht="17.25" customHeight="1">
      <c r="B28" s="134">
        <v>2</v>
      </c>
      <c r="C28" s="652" t="s">
        <v>806</v>
      </c>
      <c r="D28" s="653">
        <v>274400</v>
      </c>
      <c r="E28" s="654"/>
      <c r="F28" s="651">
        <f>D28+E28</f>
        <v>274400</v>
      </c>
    </row>
    <row r="29" spans="2:6" s="655" customFormat="1" ht="16.5" customHeight="1">
      <c r="B29" s="656"/>
      <c r="C29" s="657" t="s">
        <v>807</v>
      </c>
      <c r="D29" s="658">
        <v>0</v>
      </c>
      <c r="E29" s="659"/>
      <c r="F29" s="651">
        <f>D29+E29</f>
        <v>0</v>
      </c>
    </row>
    <row r="30" spans="2:6" s="62" customFormat="1" ht="33" customHeight="1">
      <c r="B30" s="38" t="s">
        <v>83</v>
      </c>
      <c r="C30" s="660" t="s">
        <v>808</v>
      </c>
      <c r="D30" s="28">
        <f>D31+D32</f>
        <v>117600</v>
      </c>
      <c r="E30" s="661">
        <f>E31+++E32</f>
        <v>0</v>
      </c>
      <c r="F30" s="28">
        <f>SUM(D30:E30)</f>
        <v>117600</v>
      </c>
    </row>
    <row r="31" spans="2:6" s="655" customFormat="1" ht="15" customHeight="1">
      <c r="B31" s="134">
        <v>1</v>
      </c>
      <c r="C31" s="135" t="s">
        <v>809</v>
      </c>
      <c r="D31" s="651">
        <v>117600</v>
      </c>
      <c r="E31" s="662"/>
      <c r="F31" s="651">
        <f>SUM(D31:E31)</f>
        <v>117600</v>
      </c>
    </row>
    <row r="32" spans="2:6" s="655" customFormat="1" ht="19.5" customHeight="1" hidden="1">
      <c r="B32" s="134"/>
      <c r="C32" s="657" t="s">
        <v>807</v>
      </c>
      <c r="D32" s="651">
        <v>0</v>
      </c>
      <c r="E32" s="662"/>
      <c r="F32" s="651">
        <f>SUM(D32:E32)</f>
        <v>0</v>
      </c>
    </row>
    <row r="33" spans="2:6" s="62" customFormat="1" ht="15.75" customHeight="1">
      <c r="B33" s="38" t="s">
        <v>84</v>
      </c>
      <c r="C33" s="663" t="s">
        <v>810</v>
      </c>
      <c r="D33" s="28">
        <f>SUM(D34:D38)</f>
        <v>520800</v>
      </c>
      <c r="E33" s="661">
        <f>SUM(E34:E38)</f>
        <v>0</v>
      </c>
      <c r="F33" s="28">
        <f>SUM(F34:F38)</f>
        <v>192200</v>
      </c>
    </row>
    <row r="34" spans="2:6" ht="14.25" customHeight="1">
      <c r="B34" s="134">
        <v>1</v>
      </c>
      <c r="C34" s="135" t="s">
        <v>811</v>
      </c>
      <c r="D34" s="651">
        <v>124000</v>
      </c>
      <c r="E34" s="662"/>
      <c r="F34" s="651">
        <f>D34+E34</f>
        <v>124000</v>
      </c>
    </row>
    <row r="35" spans="2:6" ht="12.75" customHeight="1">
      <c r="B35" s="134">
        <v>2</v>
      </c>
      <c r="C35" s="135" t="s">
        <v>812</v>
      </c>
      <c r="D35" s="651">
        <v>254200</v>
      </c>
      <c r="E35" s="662"/>
      <c r="F35" s="651"/>
    </row>
    <row r="36" spans="2:6" ht="12" customHeight="1">
      <c r="B36" s="134">
        <v>3</v>
      </c>
      <c r="C36" s="135" t="s">
        <v>813</v>
      </c>
      <c r="D36" s="651">
        <v>74400</v>
      </c>
      <c r="E36" s="662"/>
      <c r="F36" s="651"/>
    </row>
    <row r="37" spans="2:6" ht="14.25" customHeight="1">
      <c r="B37" s="134">
        <v>4</v>
      </c>
      <c r="C37" s="135" t="s">
        <v>814</v>
      </c>
      <c r="D37" s="651">
        <v>68200</v>
      </c>
      <c r="E37" s="642"/>
      <c r="F37" s="651">
        <f>D37+E37</f>
        <v>68200</v>
      </c>
    </row>
    <row r="38" spans="2:6" ht="22.5" customHeight="1" hidden="1">
      <c r="B38" s="134"/>
      <c r="C38" s="657" t="s">
        <v>807</v>
      </c>
      <c r="D38" s="649">
        <v>0</v>
      </c>
      <c r="E38" s="650"/>
      <c r="F38" s="651">
        <f>D38+E38</f>
        <v>0</v>
      </c>
    </row>
    <row r="39" spans="2:6" s="62" customFormat="1" ht="30.75" customHeight="1">
      <c r="B39" s="38" t="s">
        <v>85</v>
      </c>
      <c r="C39" s="660" t="s">
        <v>815</v>
      </c>
      <c r="D39" s="664">
        <f>D40</f>
        <v>50000</v>
      </c>
      <c r="E39" s="665">
        <f>E40</f>
        <v>0</v>
      </c>
      <c r="F39" s="28">
        <f>E39+D39</f>
        <v>50000</v>
      </c>
    </row>
    <row r="40" spans="2:6" ht="15" customHeight="1">
      <c r="B40" s="134"/>
      <c r="C40" s="135" t="s">
        <v>816</v>
      </c>
      <c r="D40" s="649">
        <v>50000</v>
      </c>
      <c r="E40" s="650"/>
      <c r="F40" s="651">
        <f>E40+D40</f>
        <v>50000</v>
      </c>
    </row>
    <row r="41" spans="2:6" s="62" customFormat="1" ht="18.75" customHeight="1">
      <c r="B41" s="38" t="s">
        <v>86</v>
      </c>
      <c r="C41" s="663" t="s">
        <v>817</v>
      </c>
      <c r="D41" s="28">
        <f>SUM(D45:D49)</f>
        <v>600000</v>
      </c>
      <c r="E41" s="661">
        <f>SUM(E45:E49)</f>
        <v>0</v>
      </c>
      <c r="F41" s="28">
        <f>SUM(F45:F49)</f>
        <v>600000</v>
      </c>
    </row>
    <row r="42" spans="2:6" ht="15.75" hidden="1">
      <c r="B42" s="636"/>
      <c r="C42" s="643"/>
      <c r="D42" s="638"/>
      <c r="E42" s="639"/>
      <c r="F42" s="640"/>
    </row>
    <row r="43" spans="2:6" ht="12.75" hidden="1">
      <c r="B43" s="636"/>
      <c r="C43" s="641"/>
      <c r="D43" s="225"/>
      <c r="E43" s="642"/>
      <c r="F43" s="640"/>
    </row>
    <row r="44" spans="2:6" ht="12.75" hidden="1">
      <c r="B44" s="644" t="s">
        <v>799</v>
      </c>
      <c r="C44" s="645" t="s">
        <v>800</v>
      </c>
      <c r="D44" s="646"/>
      <c r="E44" s="647"/>
      <c r="F44" s="648" t="s">
        <v>803</v>
      </c>
    </row>
    <row r="45" spans="2:6" ht="15" customHeight="1">
      <c r="B45" s="134">
        <v>1</v>
      </c>
      <c r="C45" s="135" t="s">
        <v>818</v>
      </c>
      <c r="D45" s="649">
        <v>271700</v>
      </c>
      <c r="E45" s="650"/>
      <c r="F45" s="651">
        <f>D45+E45</f>
        <v>271700</v>
      </c>
    </row>
    <row r="46" spans="2:6" ht="24.75" customHeight="1" hidden="1">
      <c r="B46" s="134">
        <v>2</v>
      </c>
      <c r="C46" s="135" t="s">
        <v>819</v>
      </c>
      <c r="D46" s="649"/>
      <c r="E46" s="650"/>
      <c r="F46" s="651">
        <f>D46+E46</f>
        <v>0</v>
      </c>
    </row>
    <row r="47" spans="2:6" ht="15" customHeight="1">
      <c r="B47" s="134">
        <v>2</v>
      </c>
      <c r="C47" s="652" t="s">
        <v>820</v>
      </c>
      <c r="D47" s="653">
        <v>186200</v>
      </c>
      <c r="E47" s="654"/>
      <c r="F47" s="651">
        <f>D47+E47</f>
        <v>186200</v>
      </c>
    </row>
    <row r="48" spans="2:6" ht="15" customHeight="1">
      <c r="B48" s="636">
        <v>3</v>
      </c>
      <c r="C48" s="666" t="s">
        <v>821</v>
      </c>
      <c r="D48" s="658">
        <v>142100</v>
      </c>
      <c r="E48" s="659"/>
      <c r="F48" s="651">
        <f>D48+E48</f>
        <v>142100</v>
      </c>
    </row>
    <row r="49" spans="2:6" ht="15" customHeight="1">
      <c r="B49" s="636"/>
      <c r="C49" s="657" t="s">
        <v>807</v>
      </c>
      <c r="D49" s="658">
        <v>0</v>
      </c>
      <c r="E49" s="659"/>
      <c r="F49" s="651">
        <f>D49+E49</f>
        <v>0</v>
      </c>
    </row>
    <row r="50" spans="2:6" s="62" customFormat="1" ht="15.75" customHeight="1">
      <c r="B50" s="38" t="s">
        <v>822</v>
      </c>
      <c r="C50" s="663" t="s">
        <v>823</v>
      </c>
      <c r="D50" s="28">
        <f>SUM(D55:D58)</f>
        <v>50000</v>
      </c>
      <c r="E50" s="661">
        <f>SUM(E55:E58)</f>
        <v>0</v>
      </c>
      <c r="F50" s="28">
        <f>SUM(F55:F58)</f>
        <v>50000</v>
      </c>
    </row>
    <row r="51" spans="2:6" ht="15.75" hidden="1">
      <c r="B51" s="636"/>
      <c r="C51" s="637"/>
      <c r="D51" s="638"/>
      <c r="E51" s="639"/>
      <c r="F51" s="640"/>
    </row>
    <row r="52" spans="2:6" ht="15.75" hidden="1">
      <c r="B52" s="636"/>
      <c r="C52" s="643"/>
      <c r="D52" s="638"/>
      <c r="E52" s="639"/>
      <c r="F52" s="640"/>
    </row>
    <row r="53" spans="2:6" ht="12.75" hidden="1">
      <c r="B53" s="636"/>
      <c r="C53" s="641"/>
      <c r="D53" s="225"/>
      <c r="E53" s="642"/>
      <c r="F53" s="640"/>
    </row>
    <row r="54" spans="2:6" ht="12.75" hidden="1">
      <c r="B54" s="644" t="s">
        <v>799</v>
      </c>
      <c r="C54" s="645" t="s">
        <v>800</v>
      </c>
      <c r="D54" s="646"/>
      <c r="E54" s="647"/>
      <c r="F54" s="648" t="s">
        <v>803</v>
      </c>
    </row>
    <row r="55" spans="2:6" ht="15" customHeight="1">
      <c r="B55" s="134">
        <v>1</v>
      </c>
      <c r="C55" s="135" t="s">
        <v>804</v>
      </c>
      <c r="D55" s="649">
        <v>18000</v>
      </c>
      <c r="E55" s="650"/>
      <c r="F55" s="651">
        <f>D55+E55</f>
        <v>18000</v>
      </c>
    </row>
    <row r="56" spans="2:6" ht="15" customHeight="1">
      <c r="B56" s="134">
        <v>2</v>
      </c>
      <c r="C56" s="652" t="s">
        <v>806</v>
      </c>
      <c r="D56" s="649">
        <v>12000</v>
      </c>
      <c r="E56" s="650"/>
      <c r="F56" s="651">
        <f>D56+E56</f>
        <v>12000</v>
      </c>
    </row>
    <row r="57" spans="2:6" ht="15" customHeight="1" thickBot="1">
      <c r="B57" s="134">
        <v>3</v>
      </c>
      <c r="C57" s="652" t="s">
        <v>824</v>
      </c>
      <c r="D57" s="653">
        <v>20000</v>
      </c>
      <c r="E57" s="667"/>
      <c r="F57" s="651">
        <f>D57+E57</f>
        <v>20000</v>
      </c>
    </row>
    <row r="58" spans="2:6" ht="24" customHeight="1" hidden="1">
      <c r="B58" s="668">
        <v>3</v>
      </c>
      <c r="C58" s="669" t="s">
        <v>807</v>
      </c>
      <c r="D58" s="670"/>
      <c r="E58" s="671"/>
      <c r="F58" s="672">
        <f>D58+E58</f>
        <v>0</v>
      </c>
    </row>
    <row r="59" spans="2:6" ht="21.75" customHeight="1" thickBot="1" thickTop="1">
      <c r="B59" s="13"/>
      <c r="C59" s="167" t="s">
        <v>104</v>
      </c>
      <c r="D59" s="673">
        <f>D20+D33+D41+D50+D30+D39</f>
        <v>2238400</v>
      </c>
      <c r="E59" s="674">
        <f>E20+E33+E41+E50+E30+E39</f>
        <v>0</v>
      </c>
      <c r="F59" s="675">
        <f>F20+F33+F41+F50+F30+F39</f>
        <v>1909800</v>
      </c>
    </row>
    <row r="60" ht="13.5" thickTop="1"/>
  </sheetData>
  <mergeCells count="5">
    <mergeCell ref="B2:F2"/>
    <mergeCell ref="B3:D3"/>
    <mergeCell ref="B6:B7"/>
    <mergeCell ref="C6:C7"/>
    <mergeCell ref="F6:F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1" sqref="A1:IV16384"/>
    </sheetView>
  </sheetViews>
  <sheetFormatPr defaultColWidth="9.33203125" defaultRowHeight="12.75"/>
  <cols>
    <col min="1" max="1" width="4.83203125" style="4" bestFit="1" customWidth="1"/>
    <col min="2" max="2" width="66.33203125" style="4" customWidth="1"/>
    <col min="3" max="3" width="15.66015625" style="4" customWidth="1"/>
    <col min="4" max="4" width="13.33203125" style="4" hidden="1" customWidth="1"/>
    <col min="5" max="5" width="14.66015625" style="4" hidden="1" customWidth="1"/>
    <col min="6" max="6" width="15.5" style="4" hidden="1" customWidth="1"/>
    <col min="7" max="16384" width="9.33203125" style="4" customWidth="1"/>
  </cols>
  <sheetData>
    <row r="1" spans="2:6" ht="12.75">
      <c r="B1" s="676"/>
      <c r="C1" s="677" t="s">
        <v>825</v>
      </c>
      <c r="D1" s="676"/>
      <c r="F1" s="677" t="s">
        <v>826</v>
      </c>
    </row>
    <row r="2" spans="1:6" s="679" customFormat="1" ht="40.5" customHeight="1">
      <c r="A2" s="773" t="s">
        <v>827</v>
      </c>
      <c r="B2" s="776"/>
      <c r="C2" s="776"/>
      <c r="D2" s="678"/>
      <c r="E2" s="678"/>
      <c r="F2" s="678"/>
    </row>
    <row r="3" spans="1:6" s="679" customFormat="1" ht="22.5" customHeight="1">
      <c r="A3" s="771" t="s">
        <v>828</v>
      </c>
      <c r="B3" s="777"/>
      <c r="C3" s="777"/>
      <c r="D3" s="621"/>
      <c r="E3" s="678"/>
      <c r="F3" s="678"/>
    </row>
    <row r="4" spans="2:4" s="52" customFormat="1" ht="1.5" customHeight="1">
      <c r="B4" s="680"/>
      <c r="C4" s="680"/>
      <c r="D4" s="680"/>
    </row>
    <row r="5" spans="3:6" ht="13.5" customHeight="1" thickBot="1">
      <c r="C5" s="5" t="s">
        <v>237</v>
      </c>
      <c r="F5" s="1" t="s">
        <v>237</v>
      </c>
    </row>
    <row r="6" spans="1:6" s="686" customFormat="1" ht="29.25" customHeight="1" thickTop="1">
      <c r="A6" s="681" t="s">
        <v>799</v>
      </c>
      <c r="B6" s="682" t="s">
        <v>829</v>
      </c>
      <c r="C6" s="683" t="s">
        <v>801</v>
      </c>
      <c r="D6" s="684" t="s">
        <v>122</v>
      </c>
      <c r="E6" s="685" t="s">
        <v>830</v>
      </c>
      <c r="F6" s="685" t="s">
        <v>831</v>
      </c>
    </row>
    <row r="7" spans="1:6" ht="12.75" customHeight="1" thickBot="1">
      <c r="A7" s="687">
        <v>1</v>
      </c>
      <c r="B7" s="688">
        <v>2</v>
      </c>
      <c r="C7" s="689">
        <v>3</v>
      </c>
      <c r="D7" s="690">
        <v>4</v>
      </c>
      <c r="E7" s="691">
        <v>5</v>
      </c>
      <c r="F7" s="691">
        <v>3</v>
      </c>
    </row>
    <row r="8" spans="1:11" ht="26.25" customHeight="1" thickTop="1">
      <c r="A8" s="55">
        <v>1</v>
      </c>
      <c r="B8" s="692" t="s">
        <v>832</v>
      </c>
      <c r="C8" s="693">
        <v>254800</v>
      </c>
      <c r="D8" s="694"/>
      <c r="E8" s="695">
        <f>C8+D8</f>
        <v>254800</v>
      </c>
      <c r="F8" s="696">
        <v>35840</v>
      </c>
      <c r="J8" s="697"/>
      <c r="K8" s="697"/>
    </row>
    <row r="9" spans="1:6" ht="36" customHeight="1" hidden="1">
      <c r="A9" s="109"/>
      <c r="B9" s="698"/>
      <c r="C9" s="695"/>
      <c r="D9" s="694"/>
      <c r="E9" s="695"/>
      <c r="F9" s="696"/>
    </row>
    <row r="10" spans="1:6" ht="30">
      <c r="A10" s="109">
        <v>2</v>
      </c>
      <c r="B10" s="698" t="s">
        <v>833</v>
      </c>
      <c r="C10" s="695">
        <v>484330</v>
      </c>
      <c r="D10" s="694"/>
      <c r="E10" s="695">
        <f aca="true" t="shared" si="0" ref="E10:E34">C10+D10</f>
        <v>484330</v>
      </c>
      <c r="F10" s="696">
        <v>37120</v>
      </c>
    </row>
    <row r="11" spans="1:6" ht="36" customHeight="1" hidden="1">
      <c r="A11" s="109"/>
      <c r="B11" s="698" t="s">
        <v>834</v>
      </c>
      <c r="C11" s="695"/>
      <c r="D11" s="694"/>
      <c r="E11" s="695">
        <f t="shared" si="0"/>
        <v>0</v>
      </c>
      <c r="F11" s="696">
        <v>43520</v>
      </c>
    </row>
    <row r="12" spans="1:6" ht="36" customHeight="1">
      <c r="A12" s="109">
        <v>3</v>
      </c>
      <c r="B12" s="698" t="s">
        <v>835</v>
      </c>
      <c r="C12" s="695">
        <v>84474</v>
      </c>
      <c r="D12" s="694"/>
      <c r="E12" s="695">
        <f t="shared" si="0"/>
        <v>84474</v>
      </c>
      <c r="F12" s="696"/>
    </row>
    <row r="13" spans="1:6" ht="36" customHeight="1">
      <c r="A13" s="109">
        <v>4</v>
      </c>
      <c r="B13" s="698" t="s">
        <v>836</v>
      </c>
      <c r="C13" s="695">
        <v>4900</v>
      </c>
      <c r="D13" s="694"/>
      <c r="E13" s="695">
        <f t="shared" si="0"/>
        <v>4900</v>
      </c>
      <c r="F13" s="696"/>
    </row>
    <row r="14" spans="1:6" ht="30">
      <c r="A14" s="109">
        <v>5</v>
      </c>
      <c r="B14" s="698" t="s">
        <v>837</v>
      </c>
      <c r="C14" s="695">
        <v>188214</v>
      </c>
      <c r="D14" s="694"/>
      <c r="E14" s="695">
        <f t="shared" si="0"/>
        <v>188214</v>
      </c>
      <c r="F14" s="696">
        <v>101120</v>
      </c>
    </row>
    <row r="15" spans="1:6" ht="30">
      <c r="A15" s="109">
        <v>6</v>
      </c>
      <c r="B15" s="698" t="s">
        <v>838</v>
      </c>
      <c r="C15" s="695">
        <v>96400</v>
      </c>
      <c r="D15" s="694"/>
      <c r="E15" s="695">
        <f t="shared" si="0"/>
        <v>96400</v>
      </c>
      <c r="F15" s="696"/>
    </row>
    <row r="16" spans="1:6" ht="30" customHeight="1">
      <c r="A16" s="109">
        <v>7</v>
      </c>
      <c r="B16" s="698" t="s">
        <v>839</v>
      </c>
      <c r="C16" s="695">
        <v>161952</v>
      </c>
      <c r="D16" s="694"/>
      <c r="E16" s="695">
        <f t="shared" si="0"/>
        <v>161952</v>
      </c>
      <c r="F16" s="696">
        <v>74240</v>
      </c>
    </row>
    <row r="17" spans="1:6" ht="30">
      <c r="A17" s="109">
        <v>8</v>
      </c>
      <c r="B17" s="698" t="s">
        <v>0</v>
      </c>
      <c r="C17" s="695">
        <v>103740</v>
      </c>
      <c r="D17" s="694"/>
      <c r="E17" s="695">
        <f t="shared" si="0"/>
        <v>103740</v>
      </c>
      <c r="F17" s="696">
        <v>112640</v>
      </c>
    </row>
    <row r="18" spans="1:6" ht="38.25" customHeight="1" hidden="1">
      <c r="A18" s="109">
        <v>9</v>
      </c>
      <c r="B18" s="698" t="s">
        <v>1</v>
      </c>
      <c r="C18" s="695"/>
      <c r="D18" s="694"/>
      <c r="E18" s="695">
        <f t="shared" si="0"/>
        <v>0</v>
      </c>
      <c r="F18" s="696">
        <v>190720</v>
      </c>
    </row>
    <row r="19" spans="1:6" ht="29.25" customHeight="1" hidden="1">
      <c r="A19" s="109">
        <v>10</v>
      </c>
      <c r="B19" s="698" t="s">
        <v>2</v>
      </c>
      <c r="C19" s="695"/>
      <c r="D19" s="694"/>
      <c r="E19" s="695">
        <f t="shared" si="0"/>
        <v>0</v>
      </c>
      <c r="F19" s="696">
        <v>17920</v>
      </c>
    </row>
    <row r="20" spans="1:6" ht="30" hidden="1">
      <c r="A20" s="109">
        <v>11</v>
      </c>
      <c r="B20" s="698" t="s">
        <v>3</v>
      </c>
      <c r="C20" s="695"/>
      <c r="D20" s="694"/>
      <c r="E20" s="695">
        <f t="shared" si="0"/>
        <v>0</v>
      </c>
      <c r="F20" s="696">
        <v>51200</v>
      </c>
    </row>
    <row r="21" spans="1:6" ht="30">
      <c r="A21" s="109">
        <v>9</v>
      </c>
      <c r="B21" s="698" t="s">
        <v>4</v>
      </c>
      <c r="C21" s="695">
        <v>23136</v>
      </c>
      <c r="D21" s="694"/>
      <c r="E21" s="695">
        <f t="shared" si="0"/>
        <v>23136</v>
      </c>
      <c r="F21" s="696">
        <v>43520</v>
      </c>
    </row>
    <row r="22" spans="1:6" ht="32.25" customHeight="1">
      <c r="A22" s="109">
        <v>10</v>
      </c>
      <c r="B22" s="698" t="s">
        <v>5</v>
      </c>
      <c r="C22" s="695">
        <v>58800</v>
      </c>
      <c r="D22" s="694"/>
      <c r="E22" s="695">
        <f t="shared" si="0"/>
        <v>58800</v>
      </c>
      <c r="F22" s="696">
        <v>26880</v>
      </c>
    </row>
    <row r="23" spans="1:6" ht="21.75" customHeight="1">
      <c r="A23" s="109">
        <v>11</v>
      </c>
      <c r="B23" s="698" t="s">
        <v>6</v>
      </c>
      <c r="C23" s="695">
        <v>57798</v>
      </c>
      <c r="D23" s="694"/>
      <c r="E23" s="695">
        <f t="shared" si="0"/>
        <v>57798</v>
      </c>
      <c r="F23" s="696">
        <v>20480</v>
      </c>
    </row>
    <row r="24" spans="1:6" ht="30" hidden="1">
      <c r="A24" s="109">
        <v>12</v>
      </c>
      <c r="B24" s="698" t="s">
        <v>7</v>
      </c>
      <c r="C24" s="699"/>
      <c r="D24" s="700"/>
      <c r="E24" s="695">
        <f t="shared" si="0"/>
        <v>0</v>
      </c>
      <c r="F24" s="701"/>
    </row>
    <row r="25" spans="1:6" ht="30">
      <c r="A25" s="109">
        <v>12</v>
      </c>
      <c r="B25" s="698" t="s">
        <v>8</v>
      </c>
      <c r="C25" s="695">
        <v>264600</v>
      </c>
      <c r="D25" s="694"/>
      <c r="E25" s="695">
        <f t="shared" si="0"/>
        <v>264600</v>
      </c>
      <c r="F25" s="701">
        <v>1740</v>
      </c>
    </row>
    <row r="26" spans="1:6" ht="30">
      <c r="A26" s="109">
        <v>13</v>
      </c>
      <c r="B26" s="698" t="s">
        <v>9</v>
      </c>
      <c r="C26" s="699">
        <v>115596</v>
      </c>
      <c r="D26" s="700"/>
      <c r="E26" s="695">
        <f t="shared" si="0"/>
        <v>115596</v>
      </c>
      <c r="F26" s="702"/>
    </row>
    <row r="27" spans="1:6" ht="15">
      <c r="A27" s="109">
        <v>14</v>
      </c>
      <c r="B27" s="698" t="s">
        <v>10</v>
      </c>
      <c r="C27" s="699">
        <v>29400</v>
      </c>
      <c r="D27" s="700"/>
      <c r="E27" s="695">
        <f t="shared" si="0"/>
        <v>29400</v>
      </c>
      <c r="F27" s="702"/>
    </row>
    <row r="28" spans="1:6" ht="30">
      <c r="A28" s="109">
        <v>15</v>
      </c>
      <c r="B28" s="698" t="s">
        <v>11</v>
      </c>
      <c r="C28" s="699">
        <v>362464</v>
      </c>
      <c r="D28" s="700"/>
      <c r="E28" s="695">
        <f t="shared" si="0"/>
        <v>362464</v>
      </c>
      <c r="F28" s="702"/>
    </row>
    <row r="29" spans="1:6" ht="30">
      <c r="A29" s="109">
        <v>16</v>
      </c>
      <c r="B29" s="698" t="s">
        <v>12</v>
      </c>
      <c r="C29" s="699">
        <v>447564</v>
      </c>
      <c r="D29" s="700"/>
      <c r="E29" s="695">
        <f t="shared" si="0"/>
        <v>447564</v>
      </c>
      <c r="F29" s="702"/>
    </row>
    <row r="30" spans="1:6" ht="15">
      <c r="A30" s="109">
        <v>17</v>
      </c>
      <c r="B30" s="698" t="s">
        <v>13</v>
      </c>
      <c r="C30" s="699">
        <v>77064</v>
      </c>
      <c r="D30" s="700"/>
      <c r="E30" s="695">
        <f t="shared" si="0"/>
        <v>77064</v>
      </c>
      <c r="F30" s="702"/>
    </row>
    <row r="31" spans="1:6" ht="19.5" customHeight="1">
      <c r="A31" s="109">
        <v>18</v>
      </c>
      <c r="B31" s="698" t="s">
        <v>14</v>
      </c>
      <c r="C31" s="699">
        <v>59768</v>
      </c>
      <c r="D31" s="700"/>
      <c r="E31" s="695">
        <f t="shared" si="0"/>
        <v>59768</v>
      </c>
      <c r="F31" s="702"/>
    </row>
    <row r="32" spans="1:6" ht="30" hidden="1">
      <c r="A32" s="109">
        <v>19</v>
      </c>
      <c r="B32" s="698" t="s">
        <v>15</v>
      </c>
      <c r="C32" s="699"/>
      <c r="D32" s="700"/>
      <c r="E32" s="695">
        <f t="shared" si="0"/>
        <v>0</v>
      </c>
      <c r="F32" s="702"/>
    </row>
    <row r="33" spans="1:6" ht="30" hidden="1">
      <c r="A33" s="109">
        <v>20</v>
      </c>
      <c r="B33" s="698" t="s">
        <v>16</v>
      </c>
      <c r="C33" s="699"/>
      <c r="D33" s="700"/>
      <c r="E33" s="695">
        <f t="shared" si="0"/>
        <v>0</v>
      </c>
      <c r="F33" s="702"/>
    </row>
    <row r="34" spans="1:6" ht="21.75" customHeight="1" thickBot="1">
      <c r="A34" s="109">
        <v>19</v>
      </c>
      <c r="B34" s="141" t="s">
        <v>807</v>
      </c>
      <c r="C34" s="703">
        <v>0</v>
      </c>
      <c r="D34" s="704"/>
      <c r="E34" s="695">
        <f t="shared" si="0"/>
        <v>0</v>
      </c>
      <c r="F34" s="702"/>
    </row>
    <row r="35" spans="1:6" ht="25.5" customHeight="1" thickBot="1" thickTop="1">
      <c r="A35" s="705"/>
      <c r="B35" s="706" t="s">
        <v>104</v>
      </c>
      <c r="C35" s="707">
        <f>SUM(C8:C34)</f>
        <v>2875000</v>
      </c>
      <c r="D35" s="708">
        <f>SUM(D8:D34)</f>
        <v>0</v>
      </c>
      <c r="E35" s="709">
        <f>SUM(E8:E34)</f>
        <v>2875000</v>
      </c>
      <c r="F35" s="710">
        <f>SUM(F8:F25)</f>
        <v>756940</v>
      </c>
    </row>
    <row r="36" spans="1:6" ht="25.5" customHeight="1" thickTop="1">
      <c r="A36" s="711"/>
      <c r="B36" s="712"/>
      <c r="C36" s="713"/>
      <c r="D36" s="713"/>
      <c r="E36" s="714"/>
      <c r="F36" s="714"/>
    </row>
  </sheetData>
  <mergeCells count="2">
    <mergeCell ref="A2:C2"/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J. Chalupa</cp:lastModifiedBy>
  <cp:lastPrinted>2011-02-03T13:57:49Z</cp:lastPrinted>
  <dcterms:created xsi:type="dcterms:W3CDTF">2003-01-29T09:30:24Z</dcterms:created>
  <dcterms:modified xsi:type="dcterms:W3CDTF">2011-02-08T14:44:18Z</dcterms:modified>
  <cp:category/>
  <cp:version/>
  <cp:contentType/>
  <cp:contentStatus/>
</cp:coreProperties>
</file>