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firstSheet="6" activeTab="6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  <sheet name="zał. nr 7" sheetId="7" r:id="rId7"/>
    <sheet name="zał. nr 8" sheetId="8" r:id="rId8"/>
    <sheet name="zał. nr 9" sheetId="9" r:id="rId9"/>
    <sheet name="zał. nr 9a" sheetId="10" r:id="rId10"/>
    <sheet name="zał. nr 10" sheetId="11" r:id="rId11"/>
    <sheet name="zał. nr 11" sheetId="12" r:id="rId12"/>
    <sheet name="zał. nr 12" sheetId="13" r:id="rId13"/>
    <sheet name="zał. nr 13" sheetId="14" r:id="rId14"/>
    <sheet name="zał. nr 14" sheetId="15" r:id="rId15"/>
    <sheet name="zał. nr 14a" sheetId="16" r:id="rId16"/>
    <sheet name="zał. nr 14b" sheetId="17" r:id="rId17"/>
    <sheet name="zał nr 14c" sheetId="18" r:id="rId18"/>
    <sheet name="zał. nr 14d" sheetId="19" r:id="rId19"/>
    <sheet name="zał. nr 14e" sheetId="20" r:id="rId20"/>
    <sheet name="zał. nr 15" sheetId="21" r:id="rId21"/>
    <sheet name="zał. nr 15a" sheetId="22" r:id="rId22"/>
    <sheet name="zał. nr 15b" sheetId="23" r:id="rId23"/>
    <sheet name="zał. nr 16" sheetId="24" r:id="rId24"/>
    <sheet name="zał. nr 18" sheetId="25" r:id="rId25"/>
    <sheet name="zał. nr 19" sheetId="26" r:id="rId26"/>
  </sheets>
  <externalReferences>
    <externalReference r:id="rId29"/>
  </externalReferences>
  <definedNames>
    <definedName name="_xlnm.Print_Titles" localSheetId="11">'zał. nr 11'!$9:$10</definedName>
    <definedName name="_xlnm.Print_Titles" localSheetId="15">'zał. nr 14a'!$10:$11</definedName>
    <definedName name="_xlnm.Print_Titles" localSheetId="21">'zał. nr 15a'!$11:$12</definedName>
    <definedName name="_xlnm.Print_Titles" localSheetId="23">'zał. nr 16'!$8:$10</definedName>
    <definedName name="_xlnm.Print_Titles" localSheetId="24">'zał. nr 18'!$8:$10</definedName>
    <definedName name="_xlnm.Print_Titles" localSheetId="3">'zał. nr 4'!$8:$10</definedName>
  </definedNames>
  <calcPr fullCalcOnLoad="1"/>
</workbook>
</file>

<file path=xl/sharedStrings.xml><?xml version="1.0" encoding="utf-8"?>
<sst xmlns="http://schemas.openxmlformats.org/spreadsheetml/2006/main" count="1981" uniqueCount="840">
  <si>
    <t>Załącznik nr  1   do Uchwały</t>
  </si>
  <si>
    <t>Nr  XXI / 312 / 2004</t>
  </si>
  <si>
    <t>Rady Miejskiej w Koszalinie</t>
  </si>
  <si>
    <t xml:space="preserve">z dnia  29 grudnia  2004 r.      </t>
  </si>
  <si>
    <t xml:space="preserve">DOCHODY I WYDATKI BUDŻETU MIASTA KOSZALINA NA 2005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</si>
  <si>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</si>
  <si>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</si>
  <si>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</si>
  <si>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</si>
  <si>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</si>
  <si>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</si>
  <si>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</si>
  <si>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na zadania własne</t>
  </si>
  <si>
    <t>porozumienia</t>
  </si>
  <si>
    <t xml:space="preserve">zlecone </t>
  </si>
  <si>
    <t>zlecone</t>
  </si>
  <si>
    <t>010</t>
  </si>
  <si>
    <t>ROLNICTWO I ŁOWIECTWO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</si>
  <si>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</si>
  <si>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</si>
  <si>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</si>
  <si>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</si>
  <si>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</si>
  <si>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</si>
  <si>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</si>
  <si>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</si>
  <si>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</si>
  <si>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</si>
  <si>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</si>
  <si>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</si>
  <si>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</si>
  <si>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752</t>
  </si>
  <si>
    <t>OBRONA NARODOWA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</si>
  <si>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</si>
  <si>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</si>
  <si>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</si>
  <si>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</si>
  <si>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</si>
  <si>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</si>
  <si>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</si>
  <si>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</si>
  <si>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</si>
  <si>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</si>
  <si>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</si>
  <si>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</si>
  <si>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</si>
  <si>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</si>
  <si>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</si>
  <si>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</si>
  <si>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</si>
  <si>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</si>
  <si>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</si>
  <si>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</si>
  <si>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</si>
  <si>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</si>
  <si>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</si>
  <si>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</si>
  <si>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</si>
  <si>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</si>
  <si>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R  A  Z  E  M</t>
  </si>
  <si>
    <t>Spłata kredytów inwestycyjnych, lokaty</t>
  </si>
  <si>
    <t>Przychody z tytułu innych rozliczeń krajowych</t>
  </si>
  <si>
    <t>Kredyty i pożyczki</t>
  </si>
  <si>
    <t>Nadwyżka budżetu z lat ubiegłych</t>
  </si>
  <si>
    <t>O  G  Ó  Ł  E  M</t>
  </si>
  <si>
    <t xml:space="preserve">Załącznik nr 2 do Uchwały </t>
  </si>
  <si>
    <t>Załącznik nr1</t>
  </si>
  <si>
    <t xml:space="preserve">Rady Miejskiej w Koszalinie </t>
  </si>
  <si>
    <t>z dnia  29 grudnia 2004 r.</t>
  </si>
  <si>
    <t>PROGNOZOWANE  DOCHODY  MIASTA  KOSZALINA  NA  2005   ROK</t>
  </si>
  <si>
    <t>WEDŁUG ŹRÓDEŁ POWSTAWANIA</t>
  </si>
  <si>
    <t>OGÓŁEM</t>
  </si>
  <si>
    <t>GMINA</t>
  </si>
  <si>
    <t>POWIAT</t>
  </si>
  <si>
    <t>Lp.</t>
  </si>
  <si>
    <t>BUDŻET NA       2005 rok</t>
  </si>
  <si>
    <t>%           wyk.           planu</t>
  </si>
  <si>
    <t>Struktura     %</t>
  </si>
  <si>
    <t>Wzrost       %</t>
  </si>
  <si>
    <t>Struktura            %</t>
  </si>
  <si>
    <t>%              wyk.           planu</t>
  </si>
  <si>
    <t>Przew.wyk 1999</t>
  </si>
  <si>
    <t>%               wyk.           planu</t>
  </si>
  <si>
    <t>A</t>
  </si>
  <si>
    <r>
      <t xml:space="preserve">DOCHODY WŁASNE </t>
    </r>
    <r>
      <rPr>
        <sz val="8"/>
        <rFont val="Times New Roman"/>
        <family val="1"/>
      </rPr>
      <t>(od I do VI)</t>
    </r>
  </si>
  <si>
    <t>I</t>
  </si>
  <si>
    <t>PODATKI I OPŁATY LOKALNE</t>
  </si>
  <si>
    <t>Podatek od nieruchomości</t>
  </si>
  <si>
    <t>Podatek rolny i leśny</t>
  </si>
  <si>
    <t>Podatek od środków transportu</t>
  </si>
  <si>
    <t>Opłata za licencję na przewóz osób i rzeczy</t>
  </si>
  <si>
    <t>Opłata skarbowa</t>
  </si>
  <si>
    <t>Opłata targowa</t>
  </si>
  <si>
    <t>Wpływy z podatków zniesionych</t>
  </si>
  <si>
    <t>II</t>
  </si>
  <si>
    <t>PODATKI I OPŁATY POBIERANE PRZEZ URZĘDY SKARBOWE</t>
  </si>
  <si>
    <t>Podatek od spadku i darowizn</t>
  </si>
  <si>
    <t>Karta podatkowa</t>
  </si>
  <si>
    <t>Podatek od czynności cywilnoprawnych</t>
  </si>
  <si>
    <t>III</t>
  </si>
  <si>
    <t>DOCHODY Z  MAJĄTKU MIASTA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</si>
  <si>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</si>
  <si>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</si>
  <si>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</si>
  <si>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</si>
  <si>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</si>
  <si>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</si>
  <si>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</si>
  <si>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r>
      <t xml:space="preserve">Podatek dochodowy od osób </t>
    </r>
    <r>
      <rPr>
        <b/>
        <sz val="8"/>
        <rFont val="Times New Roman"/>
        <family val="1"/>
      </rPr>
      <t>fizycznych</t>
    </r>
  </si>
  <si>
    <r>
      <t xml:space="preserve">Podatek dochodowy od osób </t>
    </r>
    <r>
      <rPr>
        <b/>
        <sz val="8"/>
        <rFont val="Times New Roman"/>
        <family val="1"/>
      </rPr>
      <t>prawnych</t>
    </r>
  </si>
  <si>
    <t>V</t>
  </si>
  <si>
    <t>POZOSTAŁE DOCHODY</t>
  </si>
  <si>
    <t>VI</t>
  </si>
  <si>
    <t>ŚRODKI Z EUROPEJSKIEGO FUNDUSZU ROZWOJU REGONALNEGO</t>
  </si>
  <si>
    <t>B</t>
  </si>
  <si>
    <t>SUBWENCJA OGÓLNA</t>
  </si>
  <si>
    <t>na cele oświatowe</t>
  </si>
  <si>
    <t>równoważąca</t>
  </si>
  <si>
    <t>C</t>
  </si>
  <si>
    <t xml:space="preserve">DOTACJE  CELOWE </t>
  </si>
  <si>
    <r>
      <t xml:space="preserve">dotacje na zadania </t>
    </r>
    <r>
      <rPr>
        <b/>
        <sz val="8"/>
        <rFont val="Times New Roman"/>
        <family val="1"/>
      </rPr>
      <t>własne</t>
    </r>
    <r>
      <rPr>
        <sz val="8"/>
        <rFont val="Times New Roman"/>
        <family val="1"/>
      </rPr>
      <t xml:space="preserve"> (z budżetu państwa z gmin,  z funduszy celowych i środków specjalnych )</t>
    </r>
  </si>
  <si>
    <r>
      <t xml:space="preserve">dotacje na zadania </t>
    </r>
    <r>
      <rPr>
        <b/>
        <sz val="8"/>
        <rFont val="Times New Roman"/>
        <family val="1"/>
      </rPr>
      <t xml:space="preserve">zlecone </t>
    </r>
  </si>
  <si>
    <r>
      <t>dotacje na zadania realizowane w drodze</t>
    </r>
    <r>
      <rPr>
        <b/>
        <sz val="8"/>
        <rFont val="Times New Roman"/>
        <family val="1"/>
      </rPr>
      <t xml:space="preserve"> porozumień</t>
    </r>
  </si>
  <si>
    <r>
      <t xml:space="preserve">DOCHODY OGÓŁEM  </t>
    </r>
    <r>
      <rPr>
        <b/>
        <sz val="8"/>
        <rFont val="Times New Roman"/>
        <family val="1"/>
      </rPr>
      <t xml:space="preserve"> A + B +C</t>
    </r>
  </si>
  <si>
    <t xml:space="preserve">Załącznik nr 3  do Uchwały </t>
  </si>
  <si>
    <t>Nr XXI /312 / 2004</t>
  </si>
  <si>
    <t>PROGNOZOWANE  DOCHODY   MIASTA  KOSZALINA  NA  2005 ROK</t>
  </si>
  <si>
    <t>z dnia 29 grudnia 2004 r.</t>
  </si>
  <si>
    <t>według  działów klasyfikacji budżetowej</t>
  </si>
  <si>
    <t>DOCHODY  GMINY</t>
  </si>
  <si>
    <t>DOCHODY  POWIATU</t>
  </si>
  <si>
    <t xml:space="preserve">Dział </t>
  </si>
  <si>
    <t>na zadania            własne</t>
  </si>
  <si>
    <t>na realizowane             w drodze porozumień</t>
  </si>
  <si>
    <t>na zadania            zlecone</t>
  </si>
  <si>
    <t>ogółem</t>
  </si>
  <si>
    <t>na zadania                   własne</t>
  </si>
  <si>
    <t>na zadania                         zlecone</t>
  </si>
  <si>
    <t>DZIAŁALNOŚĆ  USŁUGOWA</t>
  </si>
  <si>
    <t>ADMINISTRACJA  PUBLICZNA</t>
  </si>
  <si>
    <t>BEZPIECZEŃSTWO PUBLICZNE  I OCHRONA PRZECIWPOŻAROWA</t>
  </si>
  <si>
    <t>DOCHODY OD OSÓB PRAWNYCH, OD OSÓB  FIZYCZNYCH I OD INNYCH JEDNOSTEK NIE POSIADAJĄCYCH OSOBOWOŚCI PRAWNEJ</t>
  </si>
  <si>
    <t>POMOC SPOŁECZNA</t>
  </si>
  <si>
    <t>EDUKACYJNA   OPIEKA WYCHOWAWCZA</t>
  </si>
  <si>
    <t>GOSPODARKA KOMUNALNA I  OCHRONA ŚRODOWISKA</t>
  </si>
  <si>
    <t>Załącznik nr  4   do Uchwały</t>
  </si>
  <si>
    <t>Nr   XXI /312/ 2004</t>
  </si>
  <si>
    <t xml:space="preserve">z dnia  29  grudnia  2004 r.      </t>
  </si>
  <si>
    <t xml:space="preserve"> WYDATKI  MIASTA KOSZALINA NA   2005  ROK</t>
  </si>
  <si>
    <r>
      <t xml:space="preserve">W PODZIALE NA DZIAŁY I ROZDZIAŁY </t>
    </r>
    <r>
      <rPr>
        <b/>
        <i/>
        <sz val="10"/>
        <rFont val="Times New Roman CE"/>
        <family val="1"/>
      </rPr>
      <t>(Z WYODRĘBNIENIEM KIERUNKÓW WYDATKOWANIA)</t>
    </r>
  </si>
  <si>
    <t xml:space="preserve">Dział Rozdział             
</t>
  </si>
  <si>
    <t xml:space="preserve">Wyszczególnienie  </t>
  </si>
  <si>
    <t>RAZEM</t>
  </si>
  <si>
    <t>WŁASNE</t>
  </si>
  <si>
    <t>zlecone i  poro -      zumienia</t>
  </si>
  <si>
    <t>zlecone i            poro -      zumienia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</si>
  <si>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</si>
  <si>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</si>
  <si>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</si>
  <si>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</si>
  <si>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</si>
  <si>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</si>
  <si>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</si>
  <si>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</si>
  <si>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</si>
  <si>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</si>
  <si>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>Pozostała działalność</t>
  </si>
  <si>
    <t>Lokalny transport drogowy</t>
  </si>
  <si>
    <t>Wydatki bieżące:</t>
  </si>
  <si>
    <t>Drogi publiczne w miastach na prawach powiatu</t>
  </si>
  <si>
    <t xml:space="preserve"> ( w tym: remonty)</t>
  </si>
  <si>
    <t xml:space="preserve"> - roboty inwestycyjne</t>
  </si>
  <si>
    <t>Drogi publiczne gminne</t>
  </si>
  <si>
    <t>Drogi wewnętrzne</t>
  </si>
  <si>
    <t xml:space="preserve"> - wynagrodzenia</t>
  </si>
  <si>
    <t xml:space="preserve">   i pochodne </t>
  </si>
  <si>
    <t>TURYSTYKA</t>
  </si>
  <si>
    <t>Zdania w zakresie upowszechniania turystyki</t>
  </si>
  <si>
    <t xml:space="preserve"> - dotacje</t>
  </si>
  <si>
    <t>GOSPODARKA MIESZKANIOWA</t>
  </si>
  <si>
    <t>Zakłady gospodarki mieszkaniowej - ZBM</t>
  </si>
  <si>
    <t>( w tym: remonty)</t>
  </si>
  <si>
    <t>Różne jednostki obsługi gospodarki mieszkaniowej i komunalnej</t>
  </si>
  <si>
    <t>Gospodarka gruntami i nieruchomościami</t>
  </si>
  <si>
    <t>Towarzystwa budownictwa społecznego</t>
  </si>
  <si>
    <t>Wydatki majatkowe</t>
  </si>
  <si>
    <t xml:space="preserve"> - inne majątkowe</t>
  </si>
  <si>
    <r>
      <t xml:space="preserve"> - inne majątkowe</t>
    </r>
    <r>
      <rPr>
        <sz val="9"/>
        <rFont val="Times New Roman CE"/>
        <family val="1"/>
      </rPr>
      <t xml:space="preserve">                                   </t>
    </r>
    <r>
      <rPr>
        <sz val="8"/>
        <rFont val="Times New Roman CE"/>
        <family val="1"/>
      </rPr>
      <t xml:space="preserve"> </t>
    </r>
  </si>
  <si>
    <t>Plany zagospodarowania przstrzennego</t>
  </si>
  <si>
    <t>Prace geodezyjne i kartograficzne</t>
  </si>
  <si>
    <t>Opracowania geodezyjne i kartograficzne</t>
  </si>
  <si>
    <t>Nadzór budowlany</t>
  </si>
  <si>
    <t xml:space="preserve"> - wynagrodzenia </t>
  </si>
  <si>
    <t xml:space="preserve">    i pochodne </t>
  </si>
  <si>
    <t>Cmentarze</t>
  </si>
  <si>
    <t>Wydatki bieżące</t>
  </si>
  <si>
    <t>pozostałe</t>
  </si>
  <si>
    <t>Urzędy Wojewódzkie</t>
  </si>
  <si>
    <t>Starostwa powiatowe</t>
  </si>
  <si>
    <t>Rada Miejska</t>
  </si>
  <si>
    <t>Urząd Miejski</t>
  </si>
  <si>
    <t>Komisje poborowe</t>
  </si>
  <si>
    <t>Spis powszechny i inne</t>
  </si>
  <si>
    <t>75101</t>
  </si>
  <si>
    <t xml:space="preserve"> Urzędy naczelnych organów władzy państwowej, kontroli i ochrony prawa</t>
  </si>
  <si>
    <t>Urzędy naczelnych organów władzy państwowej , kontroli i ochrony prawa</t>
  </si>
  <si>
    <t>Pozostałe wydatki obronne</t>
  </si>
  <si>
    <t>Wydatki bieżace</t>
  </si>
  <si>
    <t>Komendy powiatowe Policji</t>
  </si>
  <si>
    <t>Komendy powiatowe Państwowej Straży Pożarnej</t>
  </si>
  <si>
    <t>Ochotnicze straże pożarne</t>
  </si>
  <si>
    <t>Obrona cywilna</t>
  </si>
  <si>
    <t xml:space="preserve"> </t>
  </si>
  <si>
    <t>Pobór podatków, opłat i niepodatkowych należności budżetowych</t>
  </si>
  <si>
    <t>Obsługa kredytów podmiotów krajowych</t>
  </si>
  <si>
    <t xml:space="preserve"> - na obsługę długu</t>
  </si>
  <si>
    <t>Rezerwy ogólne i celowe</t>
  </si>
  <si>
    <t>Część równoważąca subwencji ogólnej dla powiatów</t>
  </si>
  <si>
    <t>Szkoły podstawowe</t>
  </si>
  <si>
    <t xml:space="preserve">Wydatki majątkowe </t>
  </si>
  <si>
    <t>Szkoły podstawowe specjalne</t>
  </si>
  <si>
    <t>Przedszkola</t>
  </si>
  <si>
    <t>Przedszkola specjalne</t>
  </si>
  <si>
    <t>Gimnazja</t>
  </si>
  <si>
    <t>Gimnazja specjalne</t>
  </si>
  <si>
    <t>Licea ogólnokształcące</t>
  </si>
  <si>
    <t>Licea profilowane</t>
  </si>
  <si>
    <t>Szkoły zasadnicze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</si>
  <si>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</si>
  <si>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</si>
  <si>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</si>
  <si>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</si>
  <si>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</si>
  <si>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</si>
  <si>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</si>
  <si>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 xml:space="preserve">    dotacje</t>
  </si>
  <si>
    <t xml:space="preserve">SZKOLNICTWO WYŻSZE </t>
  </si>
  <si>
    <t>Pomoc materialna dla studentów</t>
  </si>
  <si>
    <t>Programy polityki zdrowotnej</t>
  </si>
  <si>
    <t>Inspekcja Sanitarna</t>
  </si>
  <si>
    <t>Zwalczanie narkomanii</t>
  </si>
  <si>
    <t>Przeciwdziałanie alkoholizmowi</t>
  </si>
  <si>
    <t xml:space="preserve">Składki na ubezpieczenia zdrowotne  orazświadczenia dla osób nieobjetych obowiazkiem ubezpieczenia zdrowotnego </t>
  </si>
  <si>
    <t>Placówki opiekuńczo-wychowawcze -Rodzinne Domy Dziecka</t>
  </si>
  <si>
    <t>Domy pomocy społecznej</t>
  </si>
  <si>
    <t>Ośrodki wsparcia</t>
  </si>
  <si>
    <t>Rodziny zastępcze</t>
  </si>
  <si>
    <t>Świadczenia rodzinne oraz skladki na ubezpieczenie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</si>
  <si>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</si>
  <si>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</si>
  <si>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</si>
  <si>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Zasiłki rodzinne, pielęgnacyjne i wychowawcze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</si>
  <si>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</si>
  <si>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</si>
  <si>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</si>
  <si>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</si>
  <si>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Usługi opiekuńcze i specjalistyczne usługi opiekuńcze</t>
  </si>
  <si>
    <t>Żłobki</t>
  </si>
  <si>
    <t>Rehabilitacja zawodowa i społeczna osób niepełnosprawnych</t>
  </si>
  <si>
    <t>Zespoły ds orzekania o niepełnosprawności</t>
  </si>
  <si>
    <t>Świetlice szkolne</t>
  </si>
  <si>
    <t>Specjalne ośrodki szkolno-wychowawcze</t>
  </si>
  <si>
    <t>Jednostki pomocnicze szkolnictwa</t>
  </si>
  <si>
    <t>Placówki wychowania pozaszkolnego - MDK</t>
  </si>
  <si>
    <t>Internaty i bursy szkolne</t>
  </si>
  <si>
    <t>Pomoc materilna dla uczniów</t>
  </si>
  <si>
    <t>Szkolne Schroniska Młodzieżowe</t>
  </si>
  <si>
    <t>Dokształcanie i doskonalenie</t>
  </si>
  <si>
    <t>GOSPODARKA KOMUNALNA  I  OCHRONA ŚRODOWISKA</t>
  </si>
  <si>
    <t>Gospodarka ściekowa i ochrona wód</t>
  </si>
  <si>
    <t>Oczyszczanie miast i wsi</t>
  </si>
  <si>
    <t>Utrzymanie zieleni w miastach i gminach</t>
  </si>
  <si>
    <t>Schroniska dla zwierząt</t>
  </si>
  <si>
    <t>( w tym:  remonty)</t>
  </si>
  <si>
    <t>Oświetlenie ulic, placów i dróg</t>
  </si>
  <si>
    <t>( w tym : remonty)</t>
  </si>
  <si>
    <t>Domy i ośrodki kultury, świetlice i kluby</t>
  </si>
  <si>
    <t>Pozostałe zadania w zakresie kultury</t>
  </si>
  <si>
    <t>Teatry dramatyczne i lalkowe</t>
  </si>
  <si>
    <t>Filharmonie, orkiestry, chóry i kapele</t>
  </si>
  <si>
    <t>Biblioteki</t>
  </si>
  <si>
    <t xml:space="preserve"> -dotacje</t>
  </si>
  <si>
    <t>Muzea</t>
  </si>
  <si>
    <t>Ochrona i konserwacja zabytków</t>
  </si>
  <si>
    <t>OGRODY BOTANICZNE I ZOOLOGICZNE ORAZ NATURALNE OBSZARY I OBIEKTY CHRONIONEJ PRZYRODY</t>
  </si>
  <si>
    <t>Obiekty sportowe</t>
  </si>
  <si>
    <t>Instytucje kultury fizycznej</t>
  </si>
  <si>
    <t>Zadania w zakresie kultury fizycznej i sportu</t>
  </si>
  <si>
    <t xml:space="preserve">Pozostała działalność </t>
  </si>
  <si>
    <t xml:space="preserve"> (w tym: remonty)</t>
  </si>
  <si>
    <t xml:space="preserve"> - na obslugę długu  </t>
  </si>
  <si>
    <t xml:space="preserve">Remonty </t>
  </si>
  <si>
    <t>Załącznik nr  5  do Uchwały</t>
  </si>
  <si>
    <t xml:space="preserve">WYDATKI   MIASTA  KOSZALINA  NA  2005  ROK </t>
  </si>
  <si>
    <t xml:space="preserve">z dnia 29 grudnia  2004 r.      </t>
  </si>
  <si>
    <t>według działów klasyfikacji budżetowej</t>
  </si>
  <si>
    <t xml:space="preserve">WYDATKI </t>
  </si>
  <si>
    <t>zadania własne</t>
  </si>
  <si>
    <t>poro - zumienia</t>
  </si>
  <si>
    <t>Załącznik nr 6 do Uchwały</t>
  </si>
  <si>
    <t>Nr XXI / 312 / 2004</t>
  </si>
  <si>
    <t>PLAN  DOCHODÓW I WYDATKÓW ZADAŃ  ZLECONYCH  GMINIE                                                                             Z  ZAKRESU  ADMINISTRACJI  RZĄDOWEJ                                                                     NA 2005 ROK</t>
  </si>
  <si>
    <t xml:space="preserve">Dział   Rozdział                </t>
  </si>
  <si>
    <t>PLAN DOTACJI</t>
  </si>
  <si>
    <t>2005 r.</t>
  </si>
  <si>
    <t xml:space="preserve">§    </t>
  </si>
  <si>
    <t>2004 r.</t>
  </si>
  <si>
    <t>75011</t>
  </si>
  <si>
    <t>Urzędy wojewódzkie</t>
  </si>
  <si>
    <t>201</t>
  </si>
  <si>
    <t>Dotacje otrzymane z budżetu państwa na zadania bieżące z zakresu administracji rządowej oraz innych zadań zleconych gminie ustawami dofinansowanie kosztów utrzymania administracji realizującej zadania z zakresu komunikacji, spraw obywatelskich</t>
  </si>
  <si>
    <t xml:space="preserve">Dotacje otrzymane z budżetu państwa na zadania bieżące z zakresu administracji rządowej oraz innych zadań zleconych gminie ustawami </t>
  </si>
  <si>
    <t>URZĘDY NACZELNYCH  ORGANÓW WŁADZY PAŃSTWOWEJ, KONTROLI I OCHRONY PRAWA ORAZ SĄDOWNICTWA</t>
  </si>
  <si>
    <t>Urzędy naczelnych organów władzy państwowej, kontroli i ochrony prawa</t>
  </si>
  <si>
    <t>75113</t>
  </si>
  <si>
    <t>Wybory do Parlamentu Europejskiego</t>
  </si>
  <si>
    <t>2010</t>
  </si>
  <si>
    <t xml:space="preserve">Dotacje celowe otrzymane z budżetu państwa na realizacje zadań bieżących z zakresu administracji rządowej oraz innych zadań  zleconych  gminom  ustawami </t>
  </si>
  <si>
    <t>3030</t>
  </si>
  <si>
    <t>Różne wydatki na rzecz osób fizycznych</t>
  </si>
  <si>
    <t>4110</t>
  </si>
  <si>
    <t>Składki na ubezpieczenia społeczne</t>
  </si>
  <si>
    <t>4120</t>
  </si>
  <si>
    <t>Składki na FP</t>
  </si>
  <si>
    <t>4210</t>
  </si>
  <si>
    <t>Zakup materiałów i wyposażenia</t>
  </si>
  <si>
    <t>4300</t>
  </si>
  <si>
    <t>Zakup usług pozostałych</t>
  </si>
  <si>
    <t>75414</t>
  </si>
  <si>
    <t>85203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</si>
  <si>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</si>
  <si>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</si>
  <si>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</si>
  <si>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</si>
  <si>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85216</t>
  </si>
  <si>
    <t>3110</t>
  </si>
  <si>
    <t>Świadczenia społeczne</t>
  </si>
  <si>
    <t>85219</t>
  </si>
  <si>
    <t xml:space="preserve">Wynagrodzenie osobowe pracowników </t>
  </si>
  <si>
    <t>Dodatkowe wynagrodzenie roczne</t>
  </si>
  <si>
    <t>4230</t>
  </si>
  <si>
    <t>Zakup leków i materiałów medycznych</t>
  </si>
  <si>
    <t>4260</t>
  </si>
  <si>
    <t>Zakup energii</t>
  </si>
  <si>
    <t>4410</t>
  </si>
  <si>
    <t>Podróże służbowe krajowe</t>
  </si>
  <si>
    <t>4430</t>
  </si>
  <si>
    <t>Różne opłaty i składki</t>
  </si>
  <si>
    <t>4440</t>
  </si>
  <si>
    <t>Odpisy na ZFŚS</t>
  </si>
  <si>
    <t>GOSPODARKA  KOMUNALNA I OCHRONA ŚRODOWISKA</t>
  </si>
  <si>
    <t>IK</t>
  </si>
  <si>
    <t>90015</t>
  </si>
  <si>
    <t>Dotacje celowe otrzymane budżetu państwa na realizacje zadań bieżących z zakresu administracji rządowej  oraz innych zadań zleconych gminie ustawami</t>
  </si>
  <si>
    <t>Zakup usług remontowych</t>
  </si>
  <si>
    <t>KS</t>
  </si>
  <si>
    <t>92108</t>
  </si>
  <si>
    <t>Załącznik nr  7 do Uchwały</t>
  </si>
  <si>
    <t>PLAN  DOCHODÓW I WYDATKÓW ZADAŃ   ZLECONYCH   POWIATOWI                           Z   ZAKRESU   ADMINISTRACJI RZĄDOWEJ                                                                           NA   2005 ROK</t>
  </si>
  <si>
    <t>70005</t>
  </si>
  <si>
    <t>71013</t>
  </si>
  <si>
    <t xml:space="preserve">Prace geodezyjne i kartograficzne (nieinwestycyjne) </t>
  </si>
  <si>
    <t>71014</t>
  </si>
  <si>
    <t>71015</t>
  </si>
  <si>
    <t>75045</t>
  </si>
  <si>
    <t>75212</t>
  </si>
  <si>
    <t>75411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</si>
  <si>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</si>
  <si>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</si>
  <si>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</si>
  <si>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</si>
  <si>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85156</t>
  </si>
  <si>
    <r>
      <t xml:space="preserve">Składki na ubezpieczenia zdrowotne oraz świadczenia dla osób nieobjętych obowiązkiem ubezpieczenia zdrowotnego </t>
    </r>
    <r>
      <rPr>
        <i/>
        <sz val="10"/>
        <rFont val="Times New Roman CE"/>
        <family val="1"/>
      </rPr>
      <t>(za dzieci z placówek opiekuńczo - wychowawczych)</t>
    </r>
  </si>
  <si>
    <t>8532</t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</si>
  <si>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</si>
  <si>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</si>
  <si>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</si>
  <si>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>85321</t>
  </si>
  <si>
    <t>Zespoły do spraw orzekania o niepełnosprawności</t>
  </si>
  <si>
    <t>85334</t>
  </si>
  <si>
    <t>Pomoc dla repatriantów</t>
  </si>
  <si>
    <t>Załącznik nr 8 do Uchwały</t>
  </si>
  <si>
    <t>PLAN   DOCHODÓW I WYDATKÓW NA  ZADANIA REALIZOWANE                                                     PRZEZ  GMINĘ  NA   PODSTAWIE POROZUMIEŃ                                                                Z ORGANAMI ADMINISTRACJI RZĄDOWEJ                                                                                       NA 2005   ROK</t>
  </si>
  <si>
    <t>71035</t>
  </si>
  <si>
    <t>80195</t>
  </si>
  <si>
    <t>2020</t>
  </si>
  <si>
    <t>Dotacje celowe otrzymane z budżetu państwa na zadania bieżące realizowane przez gminę na podstawie porozumień z organami administracji rządowej</t>
  </si>
  <si>
    <t>`</t>
  </si>
  <si>
    <t>2550</t>
  </si>
  <si>
    <t xml:space="preserve">Dotacja podmiotowa z budżetu dla instytucji kultury </t>
  </si>
  <si>
    <t>4240</t>
  </si>
  <si>
    <t>Zakup pomocy naukowych, dydaktycznych i książek</t>
  </si>
  <si>
    <t xml:space="preserve">        PLAN   DOCHODÓW I WYDATKÓW NA  ZADANIA REALIZOWANE </t>
  </si>
  <si>
    <t xml:space="preserve">                      PRZEZ  POWIAT NA   PODSTAWIE POROZUMIEŃ  </t>
  </si>
  <si>
    <t xml:space="preserve">                           Z ORGANAMI   ADMINISTRACJI RZĄDOWEJ                                                </t>
  </si>
  <si>
    <t xml:space="preserve">                                                        NA 2005   ROK</t>
  </si>
  <si>
    <t>POZOSTAŁE DZIAŁANIA W ZAKRESIE POLITYKI SPOŁECZNEJ</t>
  </si>
  <si>
    <t>85395</t>
  </si>
  <si>
    <t>Załącznik nr  9 do Uchwały</t>
  </si>
  <si>
    <t>Nr   XXI / 312 / 2004</t>
  </si>
  <si>
    <t xml:space="preserve">ŹRÓDŁA  POKRYCIA </t>
  </si>
  <si>
    <t>DEFICYTU   BUDŻETOWEGO</t>
  </si>
  <si>
    <t>MIASTA KOSZALINA                                                                                                                       NA 2005 ROK</t>
  </si>
  <si>
    <t>§</t>
  </si>
  <si>
    <t>PRZYCHODY</t>
  </si>
  <si>
    <t>ROZCHODY</t>
  </si>
  <si>
    <t>Przychody z zaciągnietych pożyczek i kredytów na rynku krajowym</t>
  </si>
  <si>
    <t>z tego:</t>
  </si>
  <si>
    <t xml:space="preserve">Kredyt komercyjny </t>
  </si>
  <si>
    <t>Pożyczka z WFOŚ i GW</t>
  </si>
  <si>
    <t xml:space="preserve"> -kolektor sanitarny A - II etap 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</si>
  <si>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</si>
  <si>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</si>
  <si>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</si>
  <si>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</si>
  <si>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</si>
  <si>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 xml:space="preserve">DEFICYT BUDŻETOWY </t>
  </si>
  <si>
    <t xml:space="preserve">                                  Załącznik nr  9a  do Uchwały</t>
  </si>
  <si>
    <t xml:space="preserve">                                  Nr  XXI / 312 / 2004</t>
  </si>
  <si>
    <t xml:space="preserve">                                  Rady Miejskiej w Koszalinie</t>
  </si>
  <si>
    <t xml:space="preserve">                                  z dnia  29  grudnia  2004 r.      </t>
  </si>
  <si>
    <t>BUDŻET   MIASTA   KOSZALINA</t>
  </si>
  <si>
    <t xml:space="preserve">NA   2005   ROK </t>
  </si>
  <si>
    <t>(zbiorczo)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</si>
  <si>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</si>
  <si>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</si>
  <si>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</si>
  <si>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</si>
  <si>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</si>
  <si>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 Gmina</t>
  </si>
  <si>
    <t xml:space="preserve">  - wynik  (nadwyżka)</t>
  </si>
  <si>
    <t xml:space="preserve">   Powiat</t>
  </si>
  <si>
    <t xml:space="preserve">  - wynik  (deficyt)</t>
  </si>
  <si>
    <t xml:space="preserve">  II. Przychody</t>
  </si>
  <si>
    <t xml:space="preserve">  IV. Rozchody</t>
  </si>
  <si>
    <t xml:space="preserve"> -  kredyty i pożyczki do zaciągnięcia oraz przychody z tytułu innych rozliczeń krajowych</t>
  </si>
  <si>
    <t xml:space="preserve"> - spłata kredytów</t>
  </si>
  <si>
    <r>
      <t xml:space="preserve">OGÓŁEM                              </t>
    </r>
    <r>
      <rPr>
        <b/>
        <sz val="12"/>
        <rFont val="Times New Roman CE"/>
        <family val="1"/>
      </rPr>
      <t>(I+II)</t>
    </r>
  </si>
  <si>
    <r>
      <t xml:space="preserve">OGÓŁEM                      </t>
    </r>
    <r>
      <rPr>
        <b/>
        <sz val="12"/>
        <rFont val="Times New Roman CE"/>
        <family val="1"/>
      </rPr>
      <t xml:space="preserve"> (III+IV)</t>
    </r>
  </si>
  <si>
    <t>Załącznik nr 10  do Uchwały</t>
  </si>
  <si>
    <t xml:space="preserve">PLAN WYDATKÓW BUDŻETOWYCH </t>
  </si>
  <si>
    <t>JEDNOSTEK POMOCNICZYCH  - RAD OSIEDLI                                                                                     NA 2005 ROK</t>
  </si>
  <si>
    <t>L.p.</t>
  </si>
  <si>
    <t>DZIAŁY</t>
  </si>
  <si>
    <t>R.O. BUKOWE</t>
  </si>
  <si>
    <t>R.O. JEDLINY</t>
  </si>
  <si>
    <t>R.O. T.KOTARBIŃSKIEGO</t>
  </si>
  <si>
    <t>R.O.LECHITÓW</t>
  </si>
  <si>
    <t>R.O. LUBIATOWO</t>
  </si>
  <si>
    <t>R.O. MORSKIE</t>
  </si>
  <si>
    <t>R.O. NA SKARPIE</t>
  </si>
  <si>
    <t>R.O. PRZEDMIEŚCIE K.A.</t>
  </si>
  <si>
    <t>R.O.ROKOSOWO</t>
  </si>
  <si>
    <t>R.O.J.J. ŚNIADECKICH</t>
  </si>
  <si>
    <t>R.O. ŚRÓDMIEŚCIE</t>
  </si>
  <si>
    <t>R.O.TYSIĄCLECIA</t>
  </si>
  <si>
    <t>R.O. M.. WAŃKOWICZA</t>
  </si>
  <si>
    <t>R.O. WSPÓLNY DOM</t>
  </si>
  <si>
    <t>Załącznik nr 11 do Uchwały</t>
  </si>
  <si>
    <t xml:space="preserve">z dnia 29 grudnia  2004  r.      </t>
  </si>
  <si>
    <t xml:space="preserve">PLAN DOTACJI UDZIELANYCH Z BUDŻETU MIASTA  </t>
  </si>
  <si>
    <t xml:space="preserve"> NA REALIZACJĘ  ZADAŃ PUBLICZNYCH  W 2005 ROKU</t>
  </si>
  <si>
    <t xml:space="preserve">Dział Rozdz. </t>
  </si>
  <si>
    <t>Wyszczególnienie</t>
  </si>
  <si>
    <t>Zadania z zakresu upowszechniania turystyki</t>
  </si>
  <si>
    <t>Dotacja celowa z budżetu na finansowanie lub dofinansowanie zadań zleconych do realizacji stowarzyszeniom.</t>
  </si>
  <si>
    <r>
      <t>Zakłady gospodarki mieszkaniowej -</t>
    </r>
    <r>
      <rPr>
        <b/>
        <i/>
        <sz val="11"/>
        <rFont val="Times New Roman CE"/>
        <family val="1"/>
      </rPr>
      <t xml:space="preserve"> ZBM</t>
    </r>
  </si>
  <si>
    <t xml:space="preserve">Dotacja podmiotowa z budżetu dla zakładu budżetowego </t>
  </si>
  <si>
    <t>Dotacje celowe przekazane dla powiatu na zadania bieżące realizowane na podstawie porozumień między jednostkami samorządu terytorialnego</t>
  </si>
  <si>
    <t>Dotacja celowa z budżetu na finansowanie lub dofinansowanie zadań zleconych do realizacji fundacjom</t>
  </si>
  <si>
    <t xml:space="preserve"> Ochotnicze straże pożarne</t>
  </si>
  <si>
    <r>
      <t>Dotacja celowa z budżetu na finansowanie lub dofinansowanie zadań zleconych do realizacji stowarzyszeniom</t>
    </r>
    <r>
      <rPr>
        <i/>
        <sz val="11"/>
        <rFont val="Times New Roman CE"/>
        <family val="1"/>
      </rPr>
      <t>.</t>
    </r>
  </si>
  <si>
    <t xml:space="preserve">Dotacja podmiotowa z budżetu dla niepublicznej jednostki systemu oświaty </t>
  </si>
  <si>
    <t>Dotacja podmiotowa z budżetu dla zakładu budżetowego</t>
  </si>
  <si>
    <t xml:space="preserve">Gimnazja </t>
  </si>
  <si>
    <t>Szkoły zawodowe</t>
  </si>
  <si>
    <r>
      <t xml:space="preserve">Dotacje podmiotowe z budżetu dla niepublicznej jednostki systemu oświaty </t>
    </r>
    <r>
      <rPr>
        <i/>
        <sz val="10"/>
        <rFont val="Times New Roman CE"/>
        <family val="1"/>
      </rPr>
      <t>- nauka pływania</t>
    </r>
  </si>
  <si>
    <t>Dotacja celowa z budżetu na finansowanie lub dofinansowanie zadań zleconych do realizacji stowarzyszeniom</t>
  </si>
  <si>
    <t>Dotacja podmiotowa z budżetu dla pozostałych jednostek sektora finansów publicznych</t>
  </si>
  <si>
    <t>Dotacja celowa z budżetu na finansowanie lub dofinansowanie zadań zleconych do realizacji pozostałym jednostkom niezaliczanym do sektora finansów publicznych</t>
  </si>
  <si>
    <t xml:space="preserve">Dotacja celowa z budżetu na finansowanie lub dofinansowanie zadań zleconych do realizacji stowarzyszeniom  </t>
  </si>
  <si>
    <t>Dotacja podmiotowa z budżetu dla samorządowej instytucji kultury</t>
  </si>
  <si>
    <t xml:space="preserve">Dotacja celowa z budżetu na finansowanie lub dofinansowanie zadań zleconych do realizacji stowarzyszeniom </t>
  </si>
  <si>
    <t xml:space="preserve">Placówki opiekuńczo-wychowawcze </t>
  </si>
  <si>
    <t>Pozostałe działania z zakresu kultury</t>
  </si>
  <si>
    <t>Domy i ośrodki kultury, świetlice, kluby</t>
  </si>
  <si>
    <t xml:space="preserve">Załącznik nr 12 do Uchwały </t>
  </si>
  <si>
    <t xml:space="preserve"> PLAN PRZYCHODÓW I WYDATKÓW ZAKŁADÓW   BUDŻETOWYCH,                                                          GOSPODARSTW POMOCNICZYCH I INSTYTUCJI   KULTURY   NA   2005  ROK</t>
  </si>
  <si>
    <t>Przewidywane  wykonanie w  2004 roku</t>
  </si>
  <si>
    <t>Plan  na  2005 rok</t>
  </si>
  <si>
    <t xml:space="preserve">Stan środków  netto  na  początek 2004 roku </t>
  </si>
  <si>
    <t>Przychody własne</t>
  </si>
  <si>
    <r>
      <t xml:space="preserve">Dotacja  </t>
    </r>
    <r>
      <rPr>
        <sz val="9"/>
        <rFont val="Times New Roman CE"/>
        <family val="1"/>
      </rPr>
      <t>z budżetu miasta</t>
    </r>
  </si>
  <si>
    <t>Koszty      ogółem</t>
  </si>
  <si>
    <t xml:space="preserve">Stan środków  netto  na  koniec 2004 roku </t>
  </si>
  <si>
    <r>
      <t xml:space="preserve">Dotacja  </t>
    </r>
    <r>
      <rPr>
        <sz val="9"/>
        <rFont val="Times New Roman CE"/>
        <family val="1"/>
      </rPr>
      <t xml:space="preserve"> z budżetu miasta</t>
    </r>
  </si>
  <si>
    <t>Koszty        ogółem</t>
  </si>
  <si>
    <t xml:space="preserve">Stan środków  netto  na  koniec 2005 roku </t>
  </si>
  <si>
    <t>Zarząd Budynków Mieszkalnych</t>
  </si>
  <si>
    <t>Przedszkola Miejskie</t>
  </si>
  <si>
    <t>Żłobek Miejski</t>
  </si>
  <si>
    <t>Miejski Ośrodek Kultury</t>
  </si>
  <si>
    <t>Koszalińska Biblioteka Publiczna  i filie</t>
  </si>
  <si>
    <t>Bałtycki Teatr Dramatyczny</t>
  </si>
  <si>
    <t>Filharmonia Koszalińska</t>
  </si>
  <si>
    <t>Muzeum w Koszalinie</t>
  </si>
  <si>
    <r>
      <t xml:space="preserve">Warsztaty Szkolne </t>
    </r>
    <r>
      <rPr>
        <sz val="8"/>
        <rFont val="Times New Roman CE"/>
        <family val="1"/>
      </rPr>
      <t>przy Zespole Szkół Nr 10</t>
    </r>
  </si>
  <si>
    <t>Razem</t>
  </si>
  <si>
    <t xml:space="preserve">              Załącznik Nr 13 do Uchwały</t>
  </si>
  <si>
    <t xml:space="preserve">              Nr  XXI / 312 / 2004</t>
  </si>
  <si>
    <t xml:space="preserve">              Rady Miejskiej w Koszalinie</t>
  </si>
  <si>
    <t xml:space="preserve">              z dnia  29 grudnia 2004 r.        </t>
  </si>
  <si>
    <t xml:space="preserve">                                       Plan dochodów z tytułu wydawania</t>
  </si>
  <si>
    <t xml:space="preserve">                             zezwoleń na sprzedaż napojów alkoholowych</t>
  </si>
  <si>
    <t xml:space="preserve">                           i plan wydatków związanych z realizacją zadań</t>
  </si>
  <si>
    <t xml:space="preserve">                         wynikających z Gminnego Programu Profilaktyki </t>
  </si>
  <si>
    <t xml:space="preserve">                   i Rozwiązywania Problemów Alkoholowych na 2005 rok</t>
  </si>
  <si>
    <t>Plan dochodów    na</t>
  </si>
  <si>
    <t>Plan wydatków   na</t>
  </si>
  <si>
    <t>Rozdział    §</t>
  </si>
  <si>
    <t>2005 r</t>
  </si>
  <si>
    <t>Administracja publiczna</t>
  </si>
  <si>
    <t xml:space="preserve">Urzędy gmin </t>
  </si>
  <si>
    <t>wynagrodzenie Pełnomocnika Prezydenta ds.Uzależnień</t>
  </si>
  <si>
    <t>Wynagrodzenia osobowe pracowników</t>
  </si>
  <si>
    <t>4040</t>
  </si>
  <si>
    <t>Dodatkowe wynagrodzenia roczne</t>
  </si>
  <si>
    <t>Składki na Fundusz Pracy</t>
  </si>
  <si>
    <t>Dochody od osób prawnych, od osób fizycznych i od innych jednostek nie posiadających osobowości prawnej</t>
  </si>
  <si>
    <t>Wpływy z innych opłat stanowiących dochody jednostek samorządu terytorialnego na podstawie ustaw</t>
  </si>
  <si>
    <t>0480</t>
  </si>
  <si>
    <t>Wpływy z opłat za zezwolenie na sprzedaż alkoholu</t>
  </si>
  <si>
    <t>Ochrona zdrowia</t>
  </si>
  <si>
    <t xml:space="preserve">Dotacja podmiotowa z budżetu dla samorządowej  instytucji kultury </t>
  </si>
  <si>
    <t>Dotacja celowa z budżetu na finansowanie i dofinansowanie zadań zleconych stowarzyszeniom</t>
  </si>
  <si>
    <t>Różne wydatki na rzecz osób fizycznych - Komisja ds. Rozwiązywania Problemów Alkoholowych</t>
  </si>
  <si>
    <t>Wydatki inwestycyjne jednostek budżetowych</t>
  </si>
  <si>
    <t>O G Ó Ł E M</t>
  </si>
  <si>
    <t>Załącznik nr 14 do Uchwały</t>
  </si>
  <si>
    <t xml:space="preserve">z dnia 29 grudnia 2004 r.      </t>
  </si>
  <si>
    <t xml:space="preserve"> ZBIORCZE  ZESTAWIENIE  PLANÓW  ŚRODKÓW  SPECJALNYCH</t>
  </si>
  <si>
    <t xml:space="preserve">  NA  2005  ROK</t>
  </si>
  <si>
    <t>PLAN   NA    2005   ROK</t>
  </si>
  <si>
    <t>Stan środków obrotowych na
 01 - 01 - 2005 r.</t>
  </si>
  <si>
    <t xml:space="preserve">Przychody </t>
  </si>
  <si>
    <t>Przychody ogółem</t>
  </si>
  <si>
    <t>Wydatki ogółem</t>
  </si>
  <si>
    <t>Stan środków obrotowych na 
31-12-2005 r.</t>
  </si>
  <si>
    <t>1.</t>
  </si>
  <si>
    <t xml:space="preserve">Zarząd Dróg Miejskich </t>
  </si>
  <si>
    <t>2.</t>
  </si>
  <si>
    <t>Gminne jednostki oświatowe</t>
  </si>
  <si>
    <t>3.</t>
  </si>
  <si>
    <t xml:space="preserve">Powiatowe jednostki oświatowe </t>
  </si>
  <si>
    <t>dział 801</t>
  </si>
  <si>
    <t>dział 854</t>
  </si>
  <si>
    <t>4.</t>
  </si>
  <si>
    <t>Ośrodek Adopcyjno-Opiekuńczy</t>
  </si>
  <si>
    <t>5.</t>
  </si>
  <si>
    <t>Miejski Ośrodek Pomocy Społecznej</t>
  </si>
  <si>
    <t xml:space="preserve">       OGÓŁEM</t>
  </si>
  <si>
    <t xml:space="preserve">                Załącznik nr 14a do Uchwały</t>
  </si>
  <si>
    <t xml:space="preserve">                Nr XXI / 312 / 2004 </t>
  </si>
  <si>
    <t xml:space="preserve">                Rady Miejskiej w Koszalinie</t>
  </si>
  <si>
    <t xml:space="preserve">                z dnia  29 grudnia 2004 r.        </t>
  </si>
  <si>
    <t xml:space="preserve">   PLAN  ŚRODKÓW  SPECJALNYCH  ZARZĄDU DRÓG MIEJSKICH      </t>
  </si>
  <si>
    <t xml:space="preserve">                                 NA 2005 ROK</t>
  </si>
  <si>
    <t xml:space="preserve">  </t>
  </si>
  <si>
    <t xml:space="preserve">                 "OPŁATY  ZA   ZAJĘCIE   PASA   DROGOWEGO"</t>
  </si>
  <si>
    <t>Dział, rozdział        §</t>
  </si>
  <si>
    <t>Przewidywane wykonanie 2004 r.</t>
  </si>
  <si>
    <t>Plan  na                             2005 rok</t>
  </si>
  <si>
    <t>Stan środków  na początek roku</t>
  </si>
  <si>
    <t>PRZYCHODY OGÓŁEM</t>
  </si>
  <si>
    <t>TRANSPORT  I  ŁĄCZNOŚĆ</t>
  </si>
  <si>
    <t>Drogi publiczne w miastach na prawach powiatu - bez dróg gminnych</t>
  </si>
  <si>
    <t>0570</t>
  </si>
  <si>
    <t>Grzywny, mandaty i inne kary pieniężne od ludności</t>
  </si>
  <si>
    <t>0580</t>
  </si>
  <si>
    <t>Grzywny, i inne kary pieniężne od osób prawnych i innych jednostek organizacyjnych</t>
  </si>
  <si>
    <t>0690</t>
  </si>
  <si>
    <t>Wpływy z różnych opłat</t>
  </si>
  <si>
    <t>WYDATKI OGÓŁEM</t>
  </si>
  <si>
    <t>Drogi publiczne w miastach w miastach na prawach powiatu - bez dróg gminnych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</si>
  <si>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</si>
  <si>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</si>
  <si>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</si>
  <si>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</si>
  <si>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</si>
  <si>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</si>
  <si>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</si>
  <si>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</si>
  <si>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</si>
  <si>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</si>
  <si>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</si>
  <si>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</si>
  <si>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</si>
  <si>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</si>
  <si>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</si>
  <si>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Stan środków na koniec roku (I+II-III)</t>
  </si>
  <si>
    <t xml:space="preserve">               Załącznik nr 14b do Uchwały</t>
  </si>
  <si>
    <t xml:space="preserve">                z dnia 29 grudnia 2004 r.        </t>
  </si>
  <si>
    <t>PLAN ŚRODKÓW SPECJALNYCH  GMINNYCH JEDNOSTEK OŚWIATOWYCH     NA  2005  ROK</t>
  </si>
  <si>
    <t>Dział 801</t>
  </si>
  <si>
    <t>LP.        §</t>
  </si>
  <si>
    <t>Przewidywane wykonanie  2004 r.</t>
  </si>
  <si>
    <t>Plan na                                               2005 r.</t>
  </si>
  <si>
    <t>Stan środków obrotowych na początek roku</t>
  </si>
  <si>
    <t>Przychody w ciągu roku</t>
  </si>
  <si>
    <t>0830</t>
  </si>
  <si>
    <t>Wpływy z usług</t>
  </si>
  <si>
    <t>0920</t>
  </si>
  <si>
    <t>Pozostałe odsetki</t>
  </si>
  <si>
    <t>0960</t>
  </si>
  <si>
    <t>Otrzymane spadki, zapisy i darowizny w postaci pieniężnej</t>
  </si>
  <si>
    <t>0970</t>
  </si>
  <si>
    <t>Wpływy z różnych dochodów</t>
  </si>
  <si>
    <t>Przychody ogółem ( I + II  )</t>
  </si>
  <si>
    <t>Nagrody i wydatki nie zaliczane do wynagrodzeń</t>
  </si>
  <si>
    <t>Zakup środków żywności</t>
  </si>
  <si>
    <t>Opłaty na rzecz budżetu państwa</t>
  </si>
  <si>
    <t>Stan środków obrotowych na koniec roku  (III-IV)</t>
  </si>
  <si>
    <t xml:space="preserve">                           Załącznik nr 14c do Uchwały</t>
  </si>
  <si>
    <t xml:space="preserve">                           Nr XXI / 312 / 2004</t>
  </si>
  <si>
    <t xml:space="preserve">                           Rady Miejskiej w Koszalinie</t>
  </si>
  <si>
    <t xml:space="preserve">                           dnia 29 grudnia 2004  r.      </t>
  </si>
  <si>
    <t>PLAN ŚRODKÓW SPECJALNYCH  POWIATOWYCH JEDNOSTEK OŚWIATOWYCH  NA  2005  ROK</t>
  </si>
  <si>
    <t>Plan na                                           2005 r.</t>
  </si>
  <si>
    <t>Nagrody i wydatki osobowe niezaliczone do wynagrodzeń</t>
  </si>
  <si>
    <t>Zakup materiałów</t>
  </si>
  <si>
    <t>Odpis na ZFŚS</t>
  </si>
  <si>
    <t>Wydatki na zakupy inwestycyjne środków specjalnych</t>
  </si>
  <si>
    <t>Stan środków obrotowych na koniec roku        (III-IV)</t>
  </si>
  <si>
    <t xml:space="preserve">                  Załącznik nr  14d do Uchwały</t>
  </si>
  <si>
    <t xml:space="preserve">                  Nr XXI / 312 / 2004</t>
  </si>
  <si>
    <t xml:space="preserve">                  Rady Miejskiej w Koszalinie</t>
  </si>
  <si>
    <t xml:space="preserve">                  z dnia 29 grudnia 2004  r.     </t>
  </si>
  <si>
    <t>PLAN ŚRODKÓW SPECJALNYCH  POWIATOWYCH JEDNOSTEK OŚWIATOWYCH     NA  2005  ROK</t>
  </si>
  <si>
    <t>Dział 854</t>
  </si>
  <si>
    <t>Plan na                         2005 r.</t>
  </si>
  <si>
    <t>Stan środków obrotowych na koniec roku ( III-IV)</t>
  </si>
  <si>
    <t xml:space="preserve">                   Załącznik nr 14e do Uchwały</t>
  </si>
  <si>
    <t xml:space="preserve">                   Nr XXI / 312 / 2004</t>
  </si>
  <si>
    <t xml:space="preserve">                   Rady Miejskiej w Koszalinie</t>
  </si>
  <si>
    <t xml:space="preserve">                   z dnia 29 grudnia 2004 r.     </t>
  </si>
  <si>
    <t>PLAN   ŚRODKÓW   SPECJALNYCH</t>
  </si>
  <si>
    <t xml:space="preserve">                               MIEJSKIEGO OŚRODKA POMOCY SPOŁECZNEJ                                                                           </t>
  </si>
  <si>
    <r>
      <t xml:space="preserve">                                        </t>
    </r>
    <r>
      <rPr>
        <b/>
        <sz val="13"/>
        <rFont val="Times New Roman CE"/>
        <family val="1"/>
      </rPr>
      <t>NA  2005  ROK</t>
    </r>
  </si>
  <si>
    <t>Dział 852</t>
  </si>
  <si>
    <t>Plan na                                   2005 r.</t>
  </si>
  <si>
    <t>Przychody ogółem ( I + II )</t>
  </si>
  <si>
    <t>Załącznik nr 15 do Uchwały</t>
  </si>
  <si>
    <t xml:space="preserve">z dnia  29 grudnia 2004 r.      </t>
  </si>
  <si>
    <t xml:space="preserve">  PLAN  PRZYCHODÓW  I  WYDATKÓW  FUNDUSZY  CELOWYCH</t>
  </si>
  <si>
    <t xml:space="preserve">                                     NA 2005 ROK</t>
  </si>
  <si>
    <t xml:space="preserve"> w złotych</t>
  </si>
  <si>
    <t xml:space="preserve">    TREŚĆ</t>
  </si>
  <si>
    <t>WYKONANIE 2004 ROK</t>
  </si>
  <si>
    <t>PLAN                    2005 r.</t>
  </si>
  <si>
    <t xml:space="preserve"> PRZYCHODY  OGÓŁEM                                                                                                                                    </t>
  </si>
  <si>
    <t xml:space="preserve"> Gminny Fundusz Ochrony Środowiska i Gospodarki </t>
  </si>
  <si>
    <t xml:space="preserve"> Wodnej</t>
  </si>
  <si>
    <t xml:space="preserve"> Powiatowy Fundusz Ochrony Środowiska i Gospodarki</t>
  </si>
  <si>
    <t xml:space="preserve"> WYDATKI  OGÓŁEM</t>
  </si>
  <si>
    <t xml:space="preserve"> STAN ŚRODKÓW OBROTOWYCH</t>
  </si>
  <si>
    <t>Załącznik nr 15a do Uchwały</t>
  </si>
  <si>
    <t xml:space="preserve">z dnia 29 grudnia 2004  r.      </t>
  </si>
  <si>
    <t xml:space="preserve">             PLAN  FINANSOWY</t>
  </si>
  <si>
    <t xml:space="preserve">          GMINNEGO  FUNDUSZU  OCHRONY</t>
  </si>
  <si>
    <t xml:space="preserve">          ŚRODOWISKA  I  GOSPODARKI  WODNEJ</t>
  </si>
  <si>
    <t xml:space="preserve">          NA  2005  ROK</t>
  </si>
  <si>
    <t xml:space="preserve">         </t>
  </si>
  <si>
    <t>Dział           Rozdział                §</t>
  </si>
  <si>
    <t>T R E Ś Ć</t>
  </si>
  <si>
    <t>Wykonanie                        2004 r.</t>
  </si>
  <si>
    <t>Plan                             2005 r.</t>
  </si>
  <si>
    <t>2</t>
  </si>
  <si>
    <t>900         90011</t>
  </si>
  <si>
    <t>9570</t>
  </si>
  <si>
    <t>stan środków obrotowych na początek roku</t>
  </si>
  <si>
    <t>grzywny i inne kary pieniężne od osób prawnych i innych jednostek organizacyjnych</t>
  </si>
  <si>
    <t>wpływy z różnych opłat</t>
  </si>
  <si>
    <t xml:space="preserve">    Edukacja ekologiczna, propagowanie działań ekologicznych:</t>
  </si>
  <si>
    <t>dotacje przekazywane z funduszy celowych na realizację zadań bieżących dla jednostek niezaliczanych do sektora finansów publicznych</t>
  </si>
  <si>
    <t>zakup materiałów i wyposażenia</t>
  </si>
  <si>
    <t>zakup usług pozostałych</t>
  </si>
  <si>
    <t>Urządzanie i utrzymanie terenów zieleni, zadrzewień, zakrzewień oraz parków:</t>
  </si>
  <si>
    <t>4270</t>
  </si>
  <si>
    <t>zakup usług remontowych</t>
  </si>
  <si>
    <t xml:space="preserve">     Inne cele służące ochronie środowiska:</t>
  </si>
  <si>
    <t>6230</t>
  </si>
  <si>
    <t>dotacje celowe z budżetu na finansowanie lub dofinansowanie kosztów realizacji inwestycji i zakupów inwestycyjnych jednostek niezaliczanych do sektora finansów publicznych</t>
  </si>
  <si>
    <t xml:space="preserve">     Realizacja przedsięwzięć związanych z gospodarką odpadami:</t>
  </si>
  <si>
    <t>6270</t>
  </si>
  <si>
    <t>dotacje z funduszy celowych na finansowanie lub dofinansowanie kosztów realizacji inwestycji i zakupów inwestycyjnych jednostek niezaliczanych do sektora finansów publicznych</t>
  </si>
  <si>
    <t>STAN ŚRODKÓW OBROTOWYCH NA KONIEC ROKU</t>
  </si>
  <si>
    <t>Załącznik  nr 15b do Uchwały</t>
  </si>
  <si>
    <t xml:space="preserve">                        PLAN  FINANSOWY</t>
  </si>
  <si>
    <t xml:space="preserve">                       POWIATOWEGO  FUNDUSZU</t>
  </si>
  <si>
    <t xml:space="preserve">                 OCHRONY  ŚRODOWISKA  I  GOSPODARKI  WODNEJ</t>
  </si>
  <si>
    <t xml:space="preserve">                       NA  2005  ROK</t>
  </si>
  <si>
    <t xml:space="preserve">w złotych </t>
  </si>
  <si>
    <t>DZIAŁ ROZDZIAŁ    §</t>
  </si>
  <si>
    <t>Wykonanie 2004 r.</t>
  </si>
  <si>
    <t>Plan                       2005 r.</t>
  </si>
  <si>
    <t xml:space="preserve"> PRZYCHODY OGÓŁEM</t>
  </si>
  <si>
    <t xml:space="preserve"> stan środków obrotowych na początku roku</t>
  </si>
  <si>
    <t xml:space="preserve"> WYDATKI OGÓŁEM</t>
  </si>
  <si>
    <t xml:space="preserve">                Edukacja ekologiczna, propagowanie działań ekologicznych:</t>
  </si>
  <si>
    <t>2450</t>
  </si>
  <si>
    <t>dotacja celowa z budżetu na finansowanie lub dofinansowanie zadań zleconych do realizacji stowarzyszeniom</t>
  </si>
  <si>
    <t xml:space="preserve">                Realizacja przedsięwzięć związanych z gospodarką odpadami:</t>
  </si>
  <si>
    <t xml:space="preserve">               Inne zadania służące ochronie środowiska:</t>
  </si>
  <si>
    <t>Załącznik nr 16 do Uchwały</t>
  </si>
  <si>
    <t>PROGNOZA DŁUGU PUBLICZNEGO  MIASTA KOSZALINA NA LATA  2005 - 2012</t>
  </si>
  <si>
    <t xml:space="preserve">        Plan</t>
  </si>
  <si>
    <t xml:space="preserve">2003 r. </t>
  </si>
  <si>
    <t>2006 r.</t>
  </si>
  <si>
    <t>2007 r</t>
  </si>
  <si>
    <t>2008 r</t>
  </si>
  <si>
    <t>2009 r</t>
  </si>
  <si>
    <t>2010 r</t>
  </si>
  <si>
    <t>2011 r</t>
  </si>
  <si>
    <t xml:space="preserve">A. DOCHODY </t>
  </si>
  <si>
    <t xml:space="preserve">B. WYDATKI  OGÓŁEM </t>
  </si>
  <si>
    <t xml:space="preserve">Wydatki bieżące    </t>
  </si>
  <si>
    <t>C. NADWYŻKA/DEFICYT (A-B)</t>
  </si>
  <si>
    <t>D. FINANSOWANIE (D1-D2)</t>
  </si>
  <si>
    <t>D1. Przychody ogółem:</t>
  </si>
  <si>
    <t xml:space="preserve">1. kredyty </t>
  </si>
  <si>
    <t>2. pożyczki</t>
  </si>
  <si>
    <t>3. spłaty pożyczek udzielonych</t>
  </si>
  <si>
    <t>4. nadwyżka z lat ubiegłych</t>
  </si>
  <si>
    <t>5. papiery wartościowe</t>
  </si>
  <si>
    <t>6. obligacje j.s.t.</t>
  </si>
  <si>
    <t>7. prywatyzacja majątku j.s.t</t>
  </si>
  <si>
    <t>8. inne źródła</t>
  </si>
  <si>
    <t>D2.  Rozchody ogółem:</t>
  </si>
  <si>
    <t xml:space="preserve">1. spłaty kredytów </t>
  </si>
  <si>
    <t xml:space="preserve">2. spłaty pożyczek </t>
  </si>
  <si>
    <t>3. pożyczki udzielone</t>
  </si>
  <si>
    <t>4. wykup papierów wartościowych</t>
  </si>
  <si>
    <t>5. wykup obligacji samorządowych</t>
  </si>
  <si>
    <t>6. inne cele</t>
  </si>
  <si>
    <t>E. UMORZENIE POŻYCZKI</t>
  </si>
  <si>
    <t>F. DŁUG NA KONIEC ROKU</t>
  </si>
  <si>
    <t>1. wyemitowane papiery wartościowe</t>
  </si>
  <si>
    <t>2. zaciągnięte kredyty</t>
  </si>
  <si>
    <t>3. zaciągnięte pożyczki</t>
  </si>
  <si>
    <t>4. przyjęte depozyty</t>
  </si>
  <si>
    <t>5. Wymagalne zobowiązania:</t>
  </si>
  <si>
    <t xml:space="preserve">  a/ wynikające z ustaw i orzeczeń sądów</t>
  </si>
  <si>
    <t xml:space="preserve">  b/ wynikające z udzielonych poręczeń i gwarancji</t>
  </si>
  <si>
    <t xml:space="preserve">  c/ jednostek sektora finansów publicznych</t>
  </si>
  <si>
    <t>6. zobowiązania związane z przyrzeczonymi środkami z funduszy strukturalnych oraz Funduszu Spójności Unii Europejskiej</t>
  </si>
  <si>
    <t xml:space="preserve"> a/ kredyty </t>
  </si>
  <si>
    <t xml:space="preserve"> b/ pożyczki</t>
  </si>
  <si>
    <t xml:space="preserve"> c/ emitowane papiery wartościowe</t>
  </si>
  <si>
    <t>G. Wskaźnik długu do dochodu ((poz.24 - poz.33) / poz.1) %</t>
  </si>
  <si>
    <t>H. OBCIĄŻENIE ROCZNE BUDŻETU Z TYT.  SPŁATY ZADŁUŻENIA</t>
  </si>
  <si>
    <t>1. spłaty rat kredytów z odsetkami</t>
  </si>
  <si>
    <t>2. spłaty rat pożyczek z odsetkami</t>
  </si>
  <si>
    <t>3. potencjalne spłaty udzielonych poręczeń z należnymi odsetkami</t>
  </si>
  <si>
    <t>4. wykup  papierów wartościowych wyemitowany przez j.s.t.</t>
  </si>
  <si>
    <t>5. spłaty zobowiązań związanych z przyrzeczonymi środkami z funduszy strukturalnych oraz Funduszu Spójności Unii Europejskiej</t>
  </si>
  <si>
    <t xml:space="preserve"> a/ spłaty rat kredytów z odsetkami</t>
  </si>
  <si>
    <t xml:space="preserve"> b/ spłaty rat pożyczek z odsetkami</t>
  </si>
  <si>
    <t xml:space="preserve"> c/ wykup  papierów wartościowych </t>
  </si>
  <si>
    <t>Wskaźnik rocznej spłaty zadłużenia do dochodu ((poz.35 - poz.40) / poz1)%</t>
  </si>
  <si>
    <t>Wskaźnik rocznej spłaty zadłużenia do dochodu bez poręczeń((poz.35 - poz.40-po.38) / poz1)%</t>
  </si>
  <si>
    <t>Załącznik nr 18 do Uchwały</t>
  </si>
  <si>
    <t>LIMITY  WYDATKÓW  BUDŻETOWYCH  NA  WIELOLETNIE  PROGRAMY  INWESTYCYJNE  W 2005 r.</t>
  </si>
  <si>
    <t>( w tys.zł.)</t>
  </si>
  <si>
    <t>Rozdział</t>
  </si>
  <si>
    <t>Nazwa programu inwestycyjnego i zadania finansowanego z budżetu</t>
  </si>
  <si>
    <t>Jednostka organizacyjna realizująca program lub</t>
  </si>
  <si>
    <t>Okres realizacji</t>
  </si>
  <si>
    <t>Łączne nakłady</t>
  </si>
  <si>
    <t>w tym:  wysokość wydatków w roku budżetowym i dwóch kolejnych latach</t>
  </si>
  <si>
    <t xml:space="preserve"> koordynująca wykonanie programu</t>
  </si>
  <si>
    <t>Rok rozpoczęcia</t>
  </si>
  <si>
    <t>Rok zakończenia</t>
  </si>
  <si>
    <t>finansowe</t>
  </si>
  <si>
    <t>2007 r.</t>
  </si>
  <si>
    <t xml:space="preserve">INWESTYCJE KONTYNUOWANE </t>
  </si>
  <si>
    <t>6051, 6052</t>
  </si>
  <si>
    <t>ul. Śródmiejska</t>
  </si>
  <si>
    <t>IK,ZDM</t>
  </si>
  <si>
    <t>Osiedle Bukowe - drogi</t>
  </si>
  <si>
    <t>po 2007</t>
  </si>
  <si>
    <t>Osiedle "Wenedów"- drogi</t>
  </si>
  <si>
    <t>Osiedle "Unii Europejskiej"-drogi</t>
  </si>
  <si>
    <t>Osiedle Topolowe - drogi</t>
  </si>
  <si>
    <t>Osiedle Lipowe - drogi</t>
  </si>
  <si>
    <t>Mieszkania socjalne</t>
  </si>
  <si>
    <t>IK, ZBM</t>
  </si>
  <si>
    <t>Mieszkania komunalne</t>
  </si>
  <si>
    <t>Uzbrojenie terenu pod Słupską Specjalną Strefę Ekonomiczną, Kompleks Koszalin</t>
  </si>
  <si>
    <t>Uzbrojenie ul. Szczecińskiej</t>
  </si>
  <si>
    <t>Magistrala wodociągowa do Dzierżęcina</t>
  </si>
  <si>
    <t>Dokumentacja pod przyszłe inwestycje</t>
  </si>
  <si>
    <t>ciągłe</t>
  </si>
  <si>
    <t>Wydatki na inwestycje zakończone</t>
  </si>
  <si>
    <t>Czyny społeczne</t>
  </si>
  <si>
    <t>6050, 6220</t>
  </si>
  <si>
    <t>Modernizacja budynku  MOK - akustyka i prace wykończeniowe</t>
  </si>
  <si>
    <t>IK, KS</t>
  </si>
  <si>
    <t>Modernizacja stadionu "Bałtyk" I etap</t>
  </si>
  <si>
    <t>Modernizacja dużego basenu</t>
  </si>
  <si>
    <t xml:space="preserve">INWESTYCJE ROZPOCZYNANE </t>
  </si>
  <si>
    <t>ul. Kamieniarska</t>
  </si>
  <si>
    <t>ul. Olchowa</t>
  </si>
  <si>
    <t>Usprawnienie układu komunikacyjnego miasta Koszalin -  ul. Władysława IV</t>
  </si>
  <si>
    <t>IK, ZDM</t>
  </si>
  <si>
    <t>Przebudowa skrzyżowanie ulic:  Armii Krajowej - Monte Cassino - Franciszkańskiej - Niepodległości</t>
  </si>
  <si>
    <t>Adaptacja magazynu na garaż</t>
  </si>
  <si>
    <t>ZK</t>
  </si>
  <si>
    <t>Budowa Skate Parku</t>
  </si>
  <si>
    <t>ul. Lniana - Różana</t>
  </si>
  <si>
    <t>Osiedle Raduszka-Wilkowo (uzbrojenie)</t>
  </si>
  <si>
    <t>Modernizacja Bałtyckiego Teatru Dramatycznego</t>
  </si>
  <si>
    <t xml:space="preserve">OGÓŁEM  (I+II)  </t>
  </si>
  <si>
    <t>Załącznik nr 19 do Uchwały</t>
  </si>
  <si>
    <r>
      <t xml:space="preserve">Nr </t>
    </r>
    <r>
      <rPr>
        <i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>XXI / 312 / 2004</t>
    </r>
  </si>
  <si>
    <t>WYDATKI BUDŻETU NA PROGRAMY I PROJEKTY REALIZOWANE ZE ŚRODKÓW POCHODZĄCYCH Z FUNDUSZY STRUKTURALNYCH I FUNDUSZU SPÓJNOŚCI UNII EUROPEJSKIEJ W 2005 r.</t>
  </si>
  <si>
    <t>Nazwa programu, projektu</t>
  </si>
  <si>
    <t xml:space="preserve">Finansowanie </t>
  </si>
  <si>
    <t>Środki własne    2005 r.</t>
  </si>
  <si>
    <t>Środki pomocowe             2005 r.</t>
  </si>
  <si>
    <t xml:space="preserve">4301,  4302, 4112, 4122, 4212 </t>
  </si>
  <si>
    <t>"Święto Wody - Międzynarodowe Dni Koszalina"</t>
  </si>
  <si>
    <t>Euroregion Pomerania</t>
  </si>
  <si>
    <t>6051,  6052</t>
  </si>
  <si>
    <t>Rozwój Małych i Średnich Przedsiębiorstw w Koszalinie - Budowa ulicy Śródmiejskiej</t>
  </si>
  <si>
    <t>Urząd Miejski  i Zachodniopomorski Urząd Wojewódzki</t>
  </si>
  <si>
    <t>3218        3219</t>
  </si>
  <si>
    <t>System stypendium dla młodzieży szkół ponadgimnazjalnych w Koszalinie</t>
  </si>
  <si>
    <t>3248    3249</t>
  </si>
  <si>
    <t>Program stypendialny dla studentow w Koszalinie</t>
  </si>
  <si>
    <t xml:space="preserve">OGÓŁEM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</si>
</sst>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</numFmts>
  <fonts count="73">
    <font>
      <sz val="10"/>
      <name val="Arial CE"/>
      <family val="0"/>
    </font>
    <font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1"/>
    </font>
    <font>
      <b/>
      <sz val="14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2"/>
      <name val="Arial CE"/>
      <family val="0"/>
    </font>
    <font>
      <b/>
      <sz val="11"/>
      <name val="Times New Roman CE"/>
      <family val="0"/>
    </font>
    <font>
      <b/>
      <sz val="9"/>
      <name val="Times New Roman CE"/>
      <family val="1"/>
    </font>
    <font>
      <sz val="8"/>
      <name val="Times New Roman CE"/>
      <family val="0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sz val="11"/>
      <name val="Arial CE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9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 CE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b/>
      <sz val="10"/>
      <name val="MS Sans Serif"/>
      <family val="0"/>
    </font>
    <font>
      <sz val="9"/>
      <name val="Times New Roman CE"/>
      <family val="1"/>
    </font>
    <font>
      <b/>
      <sz val="13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7"/>
      <name val="Times New Roman CE"/>
      <family val="1"/>
    </font>
    <font>
      <sz val="6"/>
      <name val="Times New Roman CE"/>
      <family val="1"/>
    </font>
    <font>
      <b/>
      <i/>
      <sz val="10"/>
      <name val="Times New Roman CE"/>
      <family val="1"/>
    </font>
    <font>
      <i/>
      <sz val="9"/>
      <name val="Times New Roman CE"/>
      <family val="1"/>
    </font>
    <font>
      <i/>
      <sz val="10"/>
      <name val="Times New Roman CE"/>
      <family val="1"/>
    </font>
    <font>
      <b/>
      <i/>
      <sz val="9"/>
      <name val="Times New Roman CE"/>
      <family val="1"/>
    </font>
    <font>
      <sz val="13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4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i/>
      <sz val="10"/>
      <name val="Arial CE"/>
      <family val="0"/>
    </font>
    <font>
      <b/>
      <i/>
      <sz val="13"/>
      <name val="Times New Roman CE"/>
      <family val="1"/>
    </font>
    <font>
      <b/>
      <i/>
      <sz val="14"/>
      <name val="Times New Roman CE"/>
      <family val="1"/>
    </font>
    <font>
      <b/>
      <sz val="72"/>
      <name val="Times New Roman CE"/>
      <family val="1"/>
    </font>
    <font>
      <sz val="13"/>
      <name val="Times New Roman CE"/>
      <family val="1"/>
    </font>
    <font>
      <sz val="10"/>
      <name val="MS Sans Serif"/>
      <family val="0"/>
    </font>
    <font>
      <b/>
      <sz val="7"/>
      <name val="Times New Roman CE"/>
      <family val="1"/>
    </font>
    <font>
      <sz val="10.5"/>
      <name val="Times New Roman CE"/>
      <family val="1"/>
    </font>
    <font>
      <b/>
      <sz val="18"/>
      <name val="Times New Roman CE"/>
      <family val="1"/>
    </font>
    <font>
      <b/>
      <sz val="14"/>
      <name val="Arial CE"/>
      <family val="2"/>
    </font>
    <font>
      <i/>
      <sz val="13"/>
      <name val="Times New Roman CE"/>
      <family val="1"/>
    </font>
    <font>
      <b/>
      <i/>
      <sz val="13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>
      <alignment/>
      <protection/>
    </xf>
    <xf numFmtId="0" fontId="6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center"/>
      <protection/>
    </xf>
    <xf numFmtId="0" fontId="8" fillId="0" borderId="3" xfId="0" applyNumberFormat="1" applyFont="1" applyFill="1" applyBorder="1" applyAlignment="1" applyProtection="1">
      <alignment horizontal="centerContinuous" vertical="center"/>
      <protection/>
    </xf>
    <xf numFmtId="0" fontId="8" fillId="0" borderId="4" xfId="0" applyNumberFormat="1" applyFont="1" applyFill="1" applyBorder="1" applyAlignment="1" applyProtection="1">
      <alignment horizontal="centerContinuous" vertical="center"/>
      <protection/>
    </xf>
    <xf numFmtId="164" fontId="1" fillId="0" borderId="5" xfId="0" applyNumberFormat="1" applyFont="1" applyFill="1" applyBorder="1" applyAlignment="1" applyProtection="1">
      <alignment horizontal="centerContinuous" vertical="center"/>
      <protection/>
    </xf>
    <xf numFmtId="0" fontId="8" fillId="0" borderId="6" xfId="0" applyNumberFormat="1" applyFont="1" applyFill="1" applyBorder="1" applyAlignment="1" applyProtection="1">
      <alignment horizontal="centerContinuous" vertical="center"/>
      <protection/>
    </xf>
    <xf numFmtId="0" fontId="1" fillId="0" borderId="5" xfId="0" applyNumberFormat="1" applyFont="1" applyFill="1" applyBorder="1" applyAlignment="1" applyProtection="1">
      <alignment horizontal="centerContinuous" vertical="center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3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3" fontId="11" fillId="0" borderId="20" xfId="0" applyNumberFormat="1" applyFont="1" applyFill="1" applyBorder="1" applyAlignment="1" applyProtection="1">
      <alignment horizontal="right" vertical="center"/>
      <protection/>
    </xf>
    <xf numFmtId="3" fontId="12" fillId="0" borderId="21" xfId="0" applyNumberFormat="1" applyFont="1" applyFill="1" applyBorder="1" applyAlignment="1" applyProtection="1">
      <alignment horizontal="right" vertical="center"/>
      <protection/>
    </xf>
    <xf numFmtId="3" fontId="12" fillId="0" borderId="22" xfId="0" applyNumberFormat="1" applyFont="1" applyFill="1" applyBorder="1" applyAlignment="1" applyProtection="1">
      <alignment horizontal="right" vertical="center"/>
      <protection/>
    </xf>
    <xf numFmtId="3" fontId="12" fillId="0" borderId="19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3" fontId="12" fillId="0" borderId="21" xfId="0" applyNumberFormat="1" applyFont="1" applyFill="1" applyBorder="1" applyAlignment="1" applyProtection="1">
      <alignment horizontal="right" vertical="center"/>
      <protection/>
    </xf>
    <xf numFmtId="3" fontId="12" fillId="0" borderId="22" xfId="0" applyNumberFormat="1" applyFont="1" applyFill="1" applyBorder="1" applyAlignment="1" applyProtection="1">
      <alignment horizontal="right" vertical="center"/>
      <protection/>
    </xf>
    <xf numFmtId="3" fontId="12" fillId="0" borderId="19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8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49" fontId="8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vertical="center" wrapText="1"/>
      <protection/>
    </xf>
    <xf numFmtId="3" fontId="12" fillId="0" borderId="25" xfId="0" applyNumberFormat="1" applyFont="1" applyFill="1" applyBorder="1" applyAlignment="1" applyProtection="1">
      <alignment horizontal="right" vertical="center"/>
      <protection/>
    </xf>
    <xf numFmtId="3" fontId="12" fillId="0" borderId="26" xfId="0" applyNumberFormat="1" applyFont="1" applyFill="1" applyBorder="1" applyAlignment="1" applyProtection="1">
      <alignment horizontal="right" vertical="center"/>
      <protection/>
    </xf>
    <xf numFmtId="3" fontId="12" fillId="0" borderId="27" xfId="0" applyNumberFormat="1" applyFont="1" applyFill="1" applyBorder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vertical="center"/>
      <protection/>
    </xf>
    <xf numFmtId="3" fontId="5" fillId="0" borderId="15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21" xfId="0" applyNumberFormat="1" applyFont="1" applyFill="1" applyBorder="1" applyAlignment="1" applyProtection="1">
      <alignment vertical="center"/>
      <protection/>
    </xf>
    <xf numFmtId="3" fontId="2" fillId="0" borderId="22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vertical="center"/>
      <protection/>
    </xf>
    <xf numFmtId="3" fontId="2" fillId="0" borderId="2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9" xfId="0" applyFont="1" applyBorder="1" applyAlignment="1">
      <alignment horizontal="left" vertical="center"/>
    </xf>
    <xf numFmtId="0" fontId="2" fillId="0" borderId="23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1" fillId="0" borderId="21" xfId="0" applyNumberFormat="1" applyFont="1" applyFill="1" applyBorder="1" applyAlignment="1" applyProtection="1">
      <alignment vertical="center"/>
      <protection/>
    </xf>
    <xf numFmtId="3" fontId="1" fillId="0" borderId="22" xfId="0" applyNumberFormat="1" applyFont="1" applyFill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vertical="center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vertical="center"/>
      <protection/>
    </xf>
    <xf numFmtId="3" fontId="5" fillId="0" borderId="31" xfId="0" applyNumberFormat="1" applyFont="1" applyFill="1" applyBorder="1" applyAlignment="1" applyProtection="1">
      <alignment vertical="center"/>
      <protection/>
    </xf>
    <xf numFmtId="3" fontId="5" fillId="0" borderId="32" xfId="0" applyNumberFormat="1" applyFont="1" applyFill="1" applyBorder="1" applyAlignment="1" applyProtection="1">
      <alignment vertical="center"/>
      <protection/>
    </xf>
    <xf numFmtId="3" fontId="5" fillId="0" borderId="33" xfId="0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" fontId="16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14" fillId="0" borderId="0" xfId="0" applyFont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4" fontId="2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fill" wrapText="1"/>
    </xf>
    <xf numFmtId="0" fontId="25" fillId="0" borderId="0" xfId="0" applyFont="1" applyAlignment="1">
      <alignment horizontal="fill" wrapText="1"/>
    </xf>
    <xf numFmtId="0" fontId="26" fillId="0" borderId="0" xfId="0" applyFont="1" applyAlignment="1">
      <alignment horizontal="fill" wrapText="1"/>
    </xf>
    <xf numFmtId="4" fontId="25" fillId="0" borderId="0" xfId="0" applyNumberFormat="1" applyFont="1" applyAlignment="1">
      <alignment horizontal="fill" wrapText="1"/>
    </xf>
    <xf numFmtId="4" fontId="26" fillId="0" borderId="0" xfId="0" applyNumberFormat="1" applyFont="1" applyAlignment="1">
      <alignment horizontal="fill" wrapText="1"/>
    </xf>
    <xf numFmtId="0" fontId="24" fillId="0" borderId="0" xfId="0" applyFont="1" applyAlignment="1">
      <alignment horizontal="centerContinuous" wrapText="1"/>
    </xf>
    <xf numFmtId="0" fontId="25" fillId="0" borderId="0" xfId="0" applyFont="1" applyAlignment="1">
      <alignment horizontal="centerContinuous" wrapText="1"/>
    </xf>
    <xf numFmtId="0" fontId="26" fillId="0" borderId="0" xfId="0" applyFont="1" applyAlignment="1">
      <alignment horizontal="centerContinuous" wrapText="1"/>
    </xf>
    <xf numFmtId="0" fontId="25" fillId="0" borderId="0" xfId="0" applyFont="1" applyBorder="1" applyAlignment="1">
      <alignment horizontal="centerContinuous" wrapText="1"/>
    </xf>
    <xf numFmtId="4" fontId="25" fillId="0" borderId="0" xfId="0" applyNumberFormat="1" applyFont="1" applyAlignment="1">
      <alignment horizontal="centerContinuous" wrapText="1"/>
    </xf>
    <xf numFmtId="0" fontId="25" fillId="0" borderId="0" xfId="0" applyFont="1" applyAlignment="1">
      <alignment wrapText="1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6" fillId="0" borderId="0" xfId="0" applyFont="1" applyAlignment="1">
      <alignment horizontal="centerContinuous" vertical="top"/>
    </xf>
    <xf numFmtId="4" fontId="16" fillId="0" borderId="0" xfId="0" applyNumberFormat="1" applyFont="1" applyAlignment="1">
      <alignment horizontal="centerContinuous" vertical="top"/>
    </xf>
    <xf numFmtId="0" fontId="17" fillId="0" borderId="0" xfId="0" applyFont="1" applyBorder="1" applyAlignment="1">
      <alignment horizontal="centerContinuous"/>
    </xf>
    <xf numFmtId="4" fontId="17" fillId="0" borderId="0" xfId="0" applyNumberFormat="1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 vertical="top"/>
    </xf>
    <xf numFmtId="0" fontId="16" fillId="0" borderId="0" xfId="0" applyFont="1" applyBorder="1" applyAlignment="1">
      <alignment vertical="top"/>
    </xf>
    <xf numFmtId="4" fontId="16" fillId="0" borderId="0" xfId="0" applyNumberFormat="1" applyFont="1" applyBorder="1" applyAlignment="1">
      <alignment horizontal="centerContinuous" vertical="top"/>
    </xf>
    <xf numFmtId="0" fontId="27" fillId="0" borderId="34" xfId="0" applyFont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0" fontId="27" fillId="0" borderId="16" xfId="0" applyFont="1" applyBorder="1" applyAlignment="1">
      <alignment horizontal="centerContinuous" vertical="center" wrapText="1"/>
    </xf>
    <xf numFmtId="0" fontId="28" fillId="0" borderId="16" xfId="0" applyFont="1" applyBorder="1" applyAlignment="1">
      <alignment horizontal="centerContinuous" vertical="center" wrapText="1"/>
    </xf>
    <xf numFmtId="0" fontId="27" fillId="0" borderId="14" xfId="0" applyFont="1" applyBorder="1" applyAlignment="1">
      <alignment horizontal="centerContinuous" vertical="center" wrapText="1"/>
    </xf>
    <xf numFmtId="0" fontId="27" fillId="0" borderId="17" xfId="0" applyFont="1" applyBorder="1" applyAlignment="1">
      <alignment horizontal="centerContinuous" vertical="center" wrapText="1"/>
    </xf>
    <xf numFmtId="4" fontId="27" fillId="0" borderId="14" xfId="0" applyNumberFormat="1" applyFont="1" applyBorder="1" applyAlignment="1">
      <alignment horizontal="centerContinuous" vertical="center" wrapText="1"/>
    </xf>
    <xf numFmtId="0" fontId="29" fillId="0" borderId="16" xfId="0" applyFont="1" applyBorder="1" applyAlignment="1">
      <alignment horizontal="centerContinuous" vertical="center" wrapText="1"/>
    </xf>
    <xf numFmtId="0" fontId="30" fillId="0" borderId="14" xfId="0" applyFont="1" applyBorder="1" applyAlignment="1">
      <alignment horizontal="centerContinuous" vertical="center" wrapText="1"/>
    </xf>
    <xf numFmtId="0" fontId="30" fillId="0" borderId="17" xfId="0" applyFont="1" applyBorder="1" applyAlignment="1">
      <alignment horizontal="centerContinuous" vertical="center" wrapText="1"/>
    </xf>
    <xf numFmtId="4" fontId="30" fillId="0" borderId="14" xfId="0" applyNumberFormat="1" applyFont="1" applyBorder="1" applyAlignment="1">
      <alignment horizontal="centerContinuous" vertical="center" wrapText="1"/>
    </xf>
    <xf numFmtId="0" fontId="29" fillId="0" borderId="17" xfId="0" applyFont="1" applyBorder="1" applyAlignment="1">
      <alignment horizontal="centerContinuous" vertical="center" wrapText="1"/>
    </xf>
    <xf numFmtId="0" fontId="30" fillId="0" borderId="35" xfId="0" applyFont="1" applyBorder="1" applyAlignment="1">
      <alignment horizontal="centerContinuous" vertical="center" wrapText="1"/>
    </xf>
    <xf numFmtId="0" fontId="29" fillId="0" borderId="36" xfId="0" applyFont="1" applyBorder="1" applyAlignment="1">
      <alignment horizontal="centerContinuous" vertical="center"/>
    </xf>
    <xf numFmtId="4" fontId="29" fillId="0" borderId="28" xfId="0" applyNumberFormat="1" applyFont="1" applyBorder="1" applyAlignment="1">
      <alignment horizontal="centerContinuous" vertical="center"/>
    </xf>
    <xf numFmtId="0" fontId="29" fillId="0" borderId="0" xfId="0" applyFont="1" applyBorder="1" applyAlignment="1">
      <alignment vertical="center"/>
    </xf>
    <xf numFmtId="0" fontId="14" fillId="0" borderId="2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4" fontId="32" fillId="0" borderId="37" xfId="0" applyNumberFormat="1" applyFont="1" applyBorder="1" applyAlignment="1">
      <alignment horizontal="centerContinuous" vertical="center" wrapText="1"/>
    </xf>
    <xf numFmtId="0" fontId="19" fillId="0" borderId="2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4" fontId="33" fillId="0" borderId="27" xfId="0" applyNumberFormat="1" applyFont="1" applyBorder="1" applyAlignment="1">
      <alignment horizontal="center" vertical="center" wrapText="1"/>
    </xf>
    <xf numFmtId="4" fontId="10" fillId="0" borderId="37" xfId="0" applyNumberFormat="1" applyFont="1" applyBorder="1" applyAlignment="1">
      <alignment horizontal="centerContinuous" vertical="center" wrapText="1"/>
    </xf>
    <xf numFmtId="0" fontId="19" fillId="0" borderId="2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4" fontId="34" fillId="0" borderId="27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1" fontId="20" fillId="0" borderId="39" xfId="0" applyNumberFormat="1" applyFont="1" applyBorder="1" applyAlignment="1">
      <alignment horizontal="center" vertical="center" wrapText="1"/>
    </xf>
    <xf numFmtId="1" fontId="20" fillId="0" borderId="14" xfId="0" applyNumberFormat="1" applyFont="1" applyBorder="1" applyAlignment="1">
      <alignment horizontal="center" vertical="center" wrapText="1"/>
    </xf>
    <xf numFmtId="1" fontId="20" fillId="0" borderId="16" xfId="0" applyNumberFormat="1" applyFont="1" applyBorder="1" applyAlignment="1">
      <alignment horizontal="center" vertical="center" wrapText="1"/>
    </xf>
    <xf numFmtId="1" fontId="20" fillId="0" borderId="14" xfId="0" applyNumberFormat="1" applyFont="1" applyBorder="1" applyAlignment="1">
      <alignment horizontal="center" vertical="center" wrapText="1"/>
    </xf>
    <xf numFmtId="1" fontId="19" fillId="0" borderId="17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1" fontId="20" fillId="0" borderId="15" xfId="0" applyNumberFormat="1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1" fontId="20" fillId="0" borderId="35" xfId="0" applyNumberFormat="1" applyFont="1" applyBorder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/>
    </xf>
    <xf numFmtId="1" fontId="20" fillId="0" borderId="0" xfId="0" applyNumberFormat="1" applyFont="1" applyAlignment="1">
      <alignment vertical="center"/>
    </xf>
    <xf numFmtId="165" fontId="14" fillId="0" borderId="13" xfId="0" applyNumberFormat="1" applyFont="1" applyBorder="1" applyAlignment="1">
      <alignment horizontal="center" vertical="center" wrapText="1"/>
    </xf>
    <xf numFmtId="165" fontId="27" fillId="0" borderId="14" xfId="0" applyNumberFormat="1" applyFont="1" applyBorder="1" applyAlignment="1">
      <alignment vertical="center" wrapText="1"/>
    </xf>
    <xf numFmtId="3" fontId="27" fillId="0" borderId="15" xfId="0" applyNumberFormat="1" applyFont="1" applyBorder="1" applyAlignment="1">
      <alignment horizontal="right" vertical="center" wrapText="1"/>
    </xf>
    <xf numFmtId="165" fontId="28" fillId="0" borderId="16" xfId="0" applyNumberFormat="1" applyFont="1" applyBorder="1" applyAlignment="1">
      <alignment horizontal="right" vertical="center" wrapText="1"/>
    </xf>
    <xf numFmtId="165" fontId="27" fillId="0" borderId="14" xfId="0" applyNumberFormat="1" applyFont="1" applyBorder="1" applyAlignment="1">
      <alignment horizontal="right" vertical="center" wrapText="1"/>
    </xf>
    <xf numFmtId="165" fontId="28" fillId="0" borderId="17" xfId="0" applyNumberFormat="1" applyFont="1" applyBorder="1" applyAlignment="1">
      <alignment horizontal="right" vertical="center" wrapText="1"/>
    </xf>
    <xf numFmtId="164" fontId="21" fillId="0" borderId="14" xfId="0" applyNumberFormat="1" applyFont="1" applyBorder="1" applyAlignment="1">
      <alignment horizontal="center" vertical="center" wrapText="1"/>
    </xf>
    <xf numFmtId="165" fontId="28" fillId="0" borderId="14" xfId="0" applyNumberFormat="1" applyFont="1" applyBorder="1" applyAlignment="1">
      <alignment horizontal="right" vertical="center" wrapText="1"/>
    </xf>
    <xf numFmtId="164" fontId="21" fillId="0" borderId="40" xfId="0" applyNumberFormat="1" applyFont="1" applyBorder="1" applyAlignment="1">
      <alignment horizontal="center" vertical="center" wrapText="1"/>
    </xf>
    <xf numFmtId="165" fontId="27" fillId="0" borderId="15" xfId="0" applyNumberFormat="1" applyFont="1" applyBorder="1" applyAlignment="1">
      <alignment horizontal="right" vertical="center" wrapText="1"/>
    </xf>
    <xf numFmtId="165" fontId="28" fillId="0" borderId="35" xfId="0" applyNumberFormat="1" applyFont="1" applyBorder="1" applyAlignment="1">
      <alignment vertical="center" wrapText="1"/>
    </xf>
    <xf numFmtId="165" fontId="28" fillId="0" borderId="17" xfId="0" applyNumberFormat="1" applyFont="1" applyBorder="1" applyAlignment="1">
      <alignment vertical="center" wrapText="1"/>
    </xf>
    <xf numFmtId="165" fontId="14" fillId="0" borderId="0" xfId="0" applyNumberFormat="1" applyFont="1" applyAlignment="1">
      <alignment vertical="center"/>
    </xf>
    <xf numFmtId="0" fontId="31" fillId="0" borderId="41" xfId="0" applyFont="1" applyBorder="1" applyAlignment="1">
      <alignment horizontal="center" vertical="center" wrapText="1"/>
    </xf>
    <xf numFmtId="0" fontId="21" fillId="0" borderId="40" xfId="0" applyFont="1" applyBorder="1" applyAlignment="1">
      <alignment vertical="center" wrapText="1"/>
    </xf>
    <xf numFmtId="3" fontId="31" fillId="0" borderId="42" xfId="0" applyNumberFormat="1" applyFont="1" applyBorder="1" applyAlignment="1">
      <alignment horizontal="right" vertical="center" wrapText="1"/>
    </xf>
    <xf numFmtId="165" fontId="35" fillId="0" borderId="43" xfId="0" applyNumberFormat="1" applyFont="1" applyBorder="1" applyAlignment="1">
      <alignment vertical="center" wrapText="1"/>
    </xf>
    <xf numFmtId="165" fontId="31" fillId="0" borderId="40" xfId="0" applyNumberFormat="1" applyFont="1" applyBorder="1" applyAlignment="1">
      <alignment vertical="center" wrapText="1"/>
    </xf>
    <xf numFmtId="165" fontId="35" fillId="0" borderId="44" xfId="0" applyNumberFormat="1" applyFont="1" applyBorder="1" applyAlignment="1">
      <alignment vertical="center" wrapText="1"/>
    </xf>
    <xf numFmtId="164" fontId="35" fillId="0" borderId="40" xfId="0" applyNumberFormat="1" applyFont="1" applyBorder="1" applyAlignment="1">
      <alignment vertical="center" wrapText="1"/>
    </xf>
    <xf numFmtId="164" fontId="35" fillId="0" borderId="44" xfId="0" applyNumberFormat="1" applyFont="1" applyBorder="1" applyAlignment="1">
      <alignment vertical="center" wrapText="1"/>
    </xf>
    <xf numFmtId="164" fontId="31" fillId="0" borderId="42" xfId="0" applyNumberFormat="1" applyFont="1" applyBorder="1" applyAlignment="1">
      <alignment vertical="center" wrapText="1"/>
    </xf>
    <xf numFmtId="3" fontId="31" fillId="0" borderId="43" xfId="0" applyNumberFormat="1" applyFont="1" applyBorder="1" applyAlignment="1">
      <alignment vertical="center" wrapText="1"/>
    </xf>
    <xf numFmtId="164" fontId="35" fillId="0" borderId="45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36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3" fontId="20" fillId="0" borderId="0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vertical="center" wrapText="1"/>
    </xf>
    <xf numFmtId="165" fontId="20" fillId="0" borderId="0" xfId="0" applyNumberFormat="1" applyFont="1" applyBorder="1" applyAlignment="1">
      <alignment vertical="center" wrapText="1"/>
    </xf>
    <xf numFmtId="164" fontId="20" fillId="0" borderId="19" xfId="0" applyNumberFormat="1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vertical="center" wrapText="1"/>
    </xf>
    <xf numFmtId="164" fontId="19" fillId="0" borderId="19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36" fillId="0" borderId="46" xfId="0" applyFont="1" applyBorder="1" applyAlignment="1">
      <alignment horizontal="center" vertical="center" wrapText="1"/>
    </xf>
    <xf numFmtId="3" fontId="20" fillId="0" borderId="47" xfId="0" applyNumberFormat="1" applyFont="1" applyBorder="1" applyAlignment="1">
      <alignment horizontal="right" vertical="center" wrapText="1"/>
    </xf>
    <xf numFmtId="164" fontId="20" fillId="0" borderId="27" xfId="0" applyNumberFormat="1" applyFont="1" applyBorder="1" applyAlignment="1">
      <alignment horizontal="center" vertical="center" wrapText="1"/>
    </xf>
    <xf numFmtId="3" fontId="20" fillId="0" borderId="47" xfId="0" applyNumberFormat="1" applyFont="1" applyBorder="1" applyAlignment="1">
      <alignment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vertical="center" wrapText="1"/>
    </xf>
    <xf numFmtId="3" fontId="31" fillId="0" borderId="50" xfId="0" applyNumberFormat="1" applyFont="1" applyBorder="1" applyAlignment="1">
      <alignment horizontal="right" vertical="center" wrapText="1"/>
    </xf>
    <xf numFmtId="165" fontId="35" fillId="0" borderId="51" xfId="0" applyNumberFormat="1" applyFont="1" applyBorder="1" applyAlignment="1">
      <alignment horizontal="center" vertical="center" wrapText="1"/>
    </xf>
    <xf numFmtId="165" fontId="31" fillId="0" borderId="49" xfId="0" applyNumberFormat="1" applyFont="1" applyBorder="1" applyAlignment="1">
      <alignment horizontal="center" vertical="center" wrapText="1"/>
    </xf>
    <xf numFmtId="165" fontId="35" fillId="0" borderId="52" xfId="0" applyNumberFormat="1" applyFont="1" applyBorder="1" applyAlignment="1">
      <alignment horizontal="center" vertical="center" wrapText="1"/>
    </xf>
    <xf numFmtId="164" fontId="21" fillId="0" borderId="49" xfId="0" applyNumberFormat="1" applyFont="1" applyBorder="1" applyAlignment="1">
      <alignment horizontal="center" vertical="center" wrapText="1"/>
    </xf>
    <xf numFmtId="165" fontId="35" fillId="0" borderId="49" xfId="0" applyNumberFormat="1" applyFont="1" applyBorder="1" applyAlignment="1">
      <alignment vertical="center" wrapText="1"/>
    </xf>
    <xf numFmtId="165" fontId="35" fillId="0" borderId="52" xfId="0" applyNumberFormat="1" applyFont="1" applyBorder="1" applyAlignment="1">
      <alignment vertical="center" wrapText="1"/>
    </xf>
    <xf numFmtId="165" fontId="31" fillId="0" borderId="50" xfId="0" applyNumberFormat="1" applyFont="1" applyBorder="1" applyAlignment="1">
      <alignment vertical="center" wrapText="1"/>
    </xf>
    <xf numFmtId="3" fontId="31" fillId="0" borderId="51" xfId="0" applyNumberFormat="1" applyFont="1" applyBorder="1" applyAlignment="1">
      <alignment vertical="center" wrapText="1"/>
    </xf>
    <xf numFmtId="164" fontId="35" fillId="0" borderId="53" xfId="0" applyNumberFormat="1" applyFont="1" applyBorder="1" applyAlignment="1">
      <alignment horizontal="center" vertical="center" wrapText="1"/>
    </xf>
    <xf numFmtId="164" fontId="35" fillId="0" borderId="52" xfId="0" applyNumberFormat="1" applyFont="1" applyBorder="1" applyAlignment="1">
      <alignment vertical="center" wrapText="1"/>
    </xf>
    <xf numFmtId="164" fontId="37" fillId="0" borderId="49" xfId="0" applyNumberFormat="1" applyFont="1" applyBorder="1" applyAlignment="1">
      <alignment horizontal="center" vertical="center" wrapText="1"/>
    </xf>
    <xf numFmtId="3" fontId="20" fillId="0" borderId="20" xfId="0" applyNumberFormat="1" applyFont="1" applyBorder="1" applyAlignment="1">
      <alignment vertical="center" wrapText="1"/>
    </xf>
    <xf numFmtId="165" fontId="19" fillId="0" borderId="21" xfId="0" applyNumberFormat="1" applyFont="1" applyBorder="1" applyAlignment="1">
      <alignment vertical="center" wrapText="1"/>
    </xf>
    <xf numFmtId="165" fontId="20" fillId="0" borderId="19" xfId="0" applyNumberFormat="1" applyFont="1" applyBorder="1" applyAlignment="1">
      <alignment vertical="center" wrapText="1"/>
    </xf>
    <xf numFmtId="165" fontId="19" fillId="0" borderId="22" xfId="0" applyNumberFormat="1" applyFont="1" applyBorder="1" applyAlignment="1">
      <alignment vertical="center" wrapText="1"/>
    </xf>
    <xf numFmtId="164" fontId="19" fillId="0" borderId="19" xfId="0" applyNumberFormat="1" applyFont="1" applyBorder="1" applyAlignment="1">
      <alignment vertical="center" wrapText="1"/>
    </xf>
    <xf numFmtId="164" fontId="19" fillId="0" borderId="22" xfId="0" applyNumberFormat="1" applyFont="1" applyBorder="1" applyAlignment="1">
      <alignment vertical="center" wrapText="1"/>
    </xf>
    <xf numFmtId="164" fontId="20" fillId="0" borderId="20" xfId="0" applyNumberFormat="1" applyFont="1" applyBorder="1" applyAlignment="1">
      <alignment vertical="center" wrapText="1"/>
    </xf>
    <xf numFmtId="3" fontId="20" fillId="0" borderId="21" xfId="0" applyNumberFormat="1" applyFont="1" applyBorder="1" applyAlignment="1">
      <alignment vertical="center" wrapText="1"/>
    </xf>
    <xf numFmtId="164" fontId="19" fillId="0" borderId="54" xfId="0" applyNumberFormat="1" applyFont="1" applyBorder="1" applyAlignment="1">
      <alignment vertical="center" wrapText="1"/>
    </xf>
    <xf numFmtId="164" fontId="35" fillId="0" borderId="49" xfId="0" applyNumberFormat="1" applyFont="1" applyBorder="1" applyAlignment="1">
      <alignment vertical="center" wrapText="1"/>
    </xf>
    <xf numFmtId="164" fontId="31" fillId="0" borderId="50" xfId="0" applyNumberFormat="1" applyFont="1" applyBorder="1" applyAlignment="1">
      <alignment vertical="center" wrapText="1"/>
    </xf>
    <xf numFmtId="3" fontId="31" fillId="0" borderId="51" xfId="0" applyNumberFormat="1" applyFont="1" applyBorder="1" applyAlignment="1">
      <alignment horizontal="right" vertical="center" wrapText="1"/>
    </xf>
    <xf numFmtId="0" fontId="31" fillId="0" borderId="0" xfId="0" applyFont="1" applyAlignment="1">
      <alignment vertical="center"/>
    </xf>
    <xf numFmtId="164" fontId="20" fillId="0" borderId="55" xfId="0" applyNumberFormat="1" applyFont="1" applyBorder="1" applyAlignment="1">
      <alignment horizontal="center" vertical="center" wrapText="1"/>
    </xf>
    <xf numFmtId="3" fontId="20" fillId="0" borderId="56" xfId="0" applyNumberFormat="1" applyFont="1" applyBorder="1" applyAlignment="1">
      <alignment vertical="center" wrapText="1"/>
    </xf>
    <xf numFmtId="164" fontId="19" fillId="0" borderId="55" xfId="0" applyNumberFormat="1" applyFont="1" applyBorder="1" applyAlignment="1">
      <alignment vertical="center" wrapText="1"/>
    </xf>
    <xf numFmtId="164" fontId="19" fillId="0" borderId="57" xfId="0" applyNumberFormat="1" applyFont="1" applyBorder="1" applyAlignment="1">
      <alignment vertical="center" wrapText="1"/>
    </xf>
    <xf numFmtId="164" fontId="20" fillId="0" borderId="56" xfId="0" applyNumberFormat="1" applyFont="1" applyBorder="1" applyAlignment="1">
      <alignment vertical="center" wrapText="1"/>
    </xf>
    <xf numFmtId="3" fontId="20" fillId="0" borderId="58" xfId="0" applyNumberFormat="1" applyFont="1" applyBorder="1" applyAlignment="1">
      <alignment vertical="center" wrapText="1"/>
    </xf>
    <xf numFmtId="164" fontId="19" fillId="0" borderId="59" xfId="0" applyNumberFormat="1" applyFont="1" applyBorder="1" applyAlignment="1">
      <alignment vertical="center" wrapText="1"/>
    </xf>
    <xf numFmtId="164" fontId="19" fillId="0" borderId="5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27" xfId="0" applyFont="1" applyBorder="1" applyAlignment="1">
      <alignment vertical="center" wrapText="1"/>
    </xf>
    <xf numFmtId="3" fontId="20" fillId="0" borderId="60" xfId="0" applyNumberFormat="1" applyFont="1" applyBorder="1" applyAlignment="1">
      <alignment vertical="center" wrapText="1"/>
    </xf>
    <xf numFmtId="165" fontId="19" fillId="0" borderId="25" xfId="0" applyNumberFormat="1" applyFont="1" applyBorder="1" applyAlignment="1">
      <alignment vertical="center" wrapText="1"/>
    </xf>
    <xf numFmtId="165" fontId="20" fillId="0" borderId="27" xfId="0" applyNumberFormat="1" applyFont="1" applyBorder="1" applyAlignment="1">
      <alignment vertical="center" wrapText="1"/>
    </xf>
    <xf numFmtId="164" fontId="19" fillId="0" borderId="27" xfId="0" applyNumberFormat="1" applyFont="1" applyBorder="1" applyAlignment="1">
      <alignment vertical="center" wrapText="1"/>
    </xf>
    <xf numFmtId="164" fontId="19" fillId="0" borderId="26" xfId="0" applyNumberFormat="1" applyFont="1" applyBorder="1" applyAlignment="1">
      <alignment vertical="center" wrapText="1"/>
    </xf>
    <xf numFmtId="164" fontId="20" fillId="0" borderId="60" xfId="0" applyNumberFormat="1" applyFont="1" applyBorder="1" applyAlignment="1">
      <alignment vertical="center" wrapText="1"/>
    </xf>
    <xf numFmtId="3" fontId="20" fillId="0" borderId="25" xfId="0" applyNumberFormat="1" applyFont="1" applyBorder="1" applyAlignment="1">
      <alignment vertical="center" wrapText="1"/>
    </xf>
    <xf numFmtId="164" fontId="19" fillId="0" borderId="38" xfId="0" applyNumberFormat="1" applyFont="1" applyBorder="1" applyAlignment="1">
      <alignment vertical="center" wrapText="1"/>
    </xf>
    <xf numFmtId="0" fontId="38" fillId="0" borderId="49" xfId="0" applyFont="1" applyBorder="1" applyAlignment="1">
      <alignment vertical="center" wrapText="1"/>
    </xf>
    <xf numFmtId="3" fontId="31" fillId="0" borderId="61" xfId="0" applyNumberFormat="1" applyFont="1" applyBorder="1" applyAlignment="1">
      <alignment horizontal="right" vertical="center" wrapText="1"/>
    </xf>
    <xf numFmtId="3" fontId="31" fillId="0" borderId="50" xfId="0" applyNumberFormat="1" applyFont="1" applyBorder="1" applyAlignment="1">
      <alignment horizontal="right" vertical="center" wrapText="1"/>
    </xf>
    <xf numFmtId="165" fontId="35" fillId="0" borderId="49" xfId="0" applyNumberFormat="1" applyFont="1" applyBorder="1" applyAlignment="1">
      <alignment horizontal="center" vertical="center" wrapText="1"/>
    </xf>
    <xf numFmtId="165" fontId="35" fillId="0" borderId="52" xfId="0" applyNumberFormat="1" applyFont="1" applyBorder="1" applyAlignment="1">
      <alignment horizontal="center" vertical="center" wrapText="1"/>
    </xf>
    <xf numFmtId="165" fontId="31" fillId="0" borderId="50" xfId="0" applyNumberFormat="1" applyFont="1" applyBorder="1" applyAlignment="1">
      <alignment horizontal="center" vertical="center" wrapText="1"/>
    </xf>
    <xf numFmtId="164" fontId="35" fillId="0" borderId="53" xfId="0" applyNumberFormat="1" applyFont="1" applyBorder="1" applyAlignment="1">
      <alignment vertical="center" wrapText="1"/>
    </xf>
    <xf numFmtId="3" fontId="20" fillId="0" borderId="62" xfId="0" applyNumberFormat="1" applyFont="1" applyBorder="1" applyAlignment="1">
      <alignment horizontal="right" vertical="center" wrapText="1"/>
    </xf>
    <xf numFmtId="165" fontId="19" fillId="0" borderId="58" xfId="0" applyNumberFormat="1" applyFont="1" applyBorder="1" applyAlignment="1">
      <alignment vertical="center" wrapText="1"/>
    </xf>
    <xf numFmtId="165" fontId="20" fillId="0" borderId="55" xfId="0" applyNumberFormat="1" applyFont="1" applyBorder="1" applyAlignment="1">
      <alignment vertical="center" wrapText="1"/>
    </xf>
    <xf numFmtId="165" fontId="19" fillId="0" borderId="57" xfId="0" applyNumberFormat="1" applyFont="1" applyBorder="1" applyAlignment="1">
      <alignment vertical="center" wrapText="1"/>
    </xf>
    <xf numFmtId="165" fontId="19" fillId="0" borderId="55" xfId="0" applyNumberFormat="1" applyFont="1" applyBorder="1" applyAlignment="1">
      <alignment vertical="center" wrapText="1"/>
    </xf>
    <xf numFmtId="165" fontId="20" fillId="0" borderId="56" xfId="0" applyNumberFormat="1" applyFont="1" applyBorder="1" applyAlignment="1">
      <alignment vertical="center" wrapText="1"/>
    </xf>
    <xf numFmtId="0" fontId="21" fillId="0" borderId="0" xfId="0" applyFont="1" applyAlignment="1">
      <alignment vertical="center"/>
    </xf>
    <xf numFmtId="3" fontId="20" fillId="0" borderId="23" xfId="0" applyNumberFormat="1" applyFont="1" applyBorder="1" applyAlignment="1">
      <alignment horizontal="right" vertical="center" wrapText="1"/>
    </xf>
    <xf numFmtId="165" fontId="19" fillId="0" borderId="19" xfId="0" applyNumberFormat="1" applyFont="1" applyBorder="1" applyAlignment="1">
      <alignment vertical="center" wrapText="1"/>
    </xf>
    <xf numFmtId="165" fontId="20" fillId="0" borderId="20" xfId="0" applyNumberFormat="1" applyFont="1" applyBorder="1" applyAlignment="1">
      <alignment vertical="center" wrapText="1"/>
    </xf>
    <xf numFmtId="165" fontId="31" fillId="0" borderId="48" xfId="0" applyNumberFormat="1" applyFont="1" applyBorder="1" applyAlignment="1">
      <alignment horizontal="center" vertical="center" wrapText="1"/>
    </xf>
    <xf numFmtId="165" fontId="21" fillId="0" borderId="49" xfId="0" applyNumberFormat="1" applyFont="1" applyBorder="1" applyAlignment="1">
      <alignment vertical="center" wrapText="1"/>
    </xf>
    <xf numFmtId="165" fontId="35" fillId="0" borderId="49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31" fillId="0" borderId="23" xfId="0" applyFont="1" applyBorder="1" applyAlignment="1">
      <alignment horizontal="centerContinuous" vertical="center" wrapText="1"/>
    </xf>
    <xf numFmtId="0" fontId="21" fillId="0" borderId="63" xfId="0" applyFont="1" applyBorder="1" applyAlignment="1">
      <alignment horizontal="left" vertical="center" wrapText="1"/>
    </xf>
    <xf numFmtId="3" fontId="21" fillId="0" borderId="23" xfId="0" applyNumberFormat="1" applyFont="1" applyBorder="1" applyAlignment="1">
      <alignment vertical="center" wrapText="1"/>
    </xf>
    <xf numFmtId="165" fontId="21" fillId="0" borderId="21" xfId="0" applyNumberFormat="1" applyFont="1" applyBorder="1" applyAlignment="1">
      <alignment vertical="center" wrapText="1"/>
    </xf>
    <xf numFmtId="165" fontId="21" fillId="0" borderId="19" xfId="0" applyNumberFormat="1" applyFont="1" applyBorder="1" applyAlignment="1">
      <alignment vertical="center" wrapText="1"/>
    </xf>
    <xf numFmtId="165" fontId="21" fillId="0" borderId="22" xfId="0" applyNumberFormat="1" applyFont="1" applyBorder="1" applyAlignment="1">
      <alignment vertical="center" wrapText="1"/>
    </xf>
    <xf numFmtId="3" fontId="21" fillId="0" borderId="20" xfId="0" applyNumberFormat="1" applyFont="1" applyBorder="1" applyAlignment="1">
      <alignment horizontal="right" vertical="center" wrapText="1"/>
    </xf>
    <xf numFmtId="165" fontId="21" fillId="0" borderId="20" xfId="0" applyNumberFormat="1" applyFont="1" applyBorder="1" applyAlignment="1">
      <alignment vertical="center" wrapText="1"/>
    </xf>
    <xf numFmtId="3" fontId="21" fillId="0" borderId="21" xfId="0" applyNumberFormat="1" applyFont="1" applyBorder="1" applyAlignment="1">
      <alignment horizontal="right" vertical="center" wrapText="1"/>
    </xf>
    <xf numFmtId="164" fontId="21" fillId="0" borderId="54" xfId="0" applyNumberFormat="1" applyFont="1" applyBorder="1" applyAlignment="1">
      <alignment vertical="center" wrapText="1"/>
    </xf>
    <xf numFmtId="164" fontId="21" fillId="0" borderId="22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3" fontId="27" fillId="0" borderId="39" xfId="0" applyNumberFormat="1" applyFont="1" applyBorder="1" applyAlignment="1">
      <alignment horizontal="right" vertical="center" wrapText="1"/>
    </xf>
    <xf numFmtId="165" fontId="28" fillId="0" borderId="16" xfId="0" applyNumberFormat="1" applyFont="1" applyBorder="1" applyAlignment="1">
      <alignment horizontal="center" vertical="center" wrapText="1"/>
    </xf>
    <xf numFmtId="165" fontId="27" fillId="0" borderId="14" xfId="0" applyNumberFormat="1" applyFont="1" applyBorder="1" applyAlignment="1">
      <alignment horizontal="center" vertical="center" wrapText="1"/>
    </xf>
    <xf numFmtId="165" fontId="28" fillId="0" borderId="17" xfId="0" applyNumberFormat="1" applyFont="1" applyBorder="1" applyAlignment="1">
      <alignment horizontal="center" vertical="center" wrapText="1"/>
    </xf>
    <xf numFmtId="165" fontId="28" fillId="0" borderId="14" xfId="0" applyNumberFormat="1" applyFont="1" applyBorder="1" applyAlignment="1">
      <alignment horizontal="center" vertical="center" wrapText="1"/>
    </xf>
    <xf numFmtId="165" fontId="27" fillId="0" borderId="1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right" vertical="center" wrapText="1"/>
    </xf>
    <xf numFmtId="164" fontId="28" fillId="0" borderId="35" xfId="0" applyNumberFormat="1" applyFont="1" applyBorder="1" applyAlignment="1">
      <alignment vertical="center" wrapText="1"/>
    </xf>
    <xf numFmtId="164" fontId="28" fillId="0" borderId="17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3" fontId="20" fillId="0" borderId="23" xfId="0" applyNumberFormat="1" applyFont="1" applyBorder="1" applyAlignment="1">
      <alignment vertical="center" wrapText="1"/>
    </xf>
    <xf numFmtId="165" fontId="37" fillId="0" borderId="22" xfId="0" applyNumberFormat="1" applyFont="1" applyBorder="1" applyAlignment="1">
      <alignment vertical="center" wrapText="1"/>
    </xf>
    <xf numFmtId="3" fontId="20" fillId="0" borderId="21" xfId="0" applyNumberFormat="1" applyFont="1" applyBorder="1" applyAlignment="1">
      <alignment vertical="center" wrapText="1"/>
    </xf>
    <xf numFmtId="0" fontId="27" fillId="0" borderId="39" xfId="0" applyFont="1" applyBorder="1" applyAlignment="1">
      <alignment horizontal="center" vertical="center" wrapText="1"/>
    </xf>
    <xf numFmtId="0" fontId="14" fillId="0" borderId="28" xfId="0" applyFont="1" applyBorder="1" applyAlignment="1">
      <alignment vertical="center" wrapText="1"/>
    </xf>
    <xf numFmtId="3" fontId="27" fillId="0" borderId="39" xfId="0" applyNumberFormat="1" applyFont="1" applyBorder="1" applyAlignment="1">
      <alignment vertical="center" wrapText="1"/>
    </xf>
    <xf numFmtId="165" fontId="28" fillId="0" borderId="16" xfId="0" applyNumberFormat="1" applyFont="1" applyBorder="1" applyAlignment="1">
      <alignment vertical="center" wrapText="1"/>
    </xf>
    <xf numFmtId="165" fontId="27" fillId="0" borderId="14" xfId="0" applyNumberFormat="1" applyFont="1" applyBorder="1" applyAlignment="1">
      <alignment vertical="center" wrapText="1"/>
    </xf>
    <xf numFmtId="3" fontId="27" fillId="0" borderId="15" xfId="0" applyNumberFormat="1" applyFont="1" applyBorder="1" applyAlignment="1">
      <alignment vertical="center" wrapText="1"/>
    </xf>
    <xf numFmtId="165" fontId="28" fillId="0" borderId="14" xfId="0" applyNumberFormat="1" applyFont="1" applyBorder="1" applyAlignment="1">
      <alignment vertical="center" wrapText="1"/>
    </xf>
    <xf numFmtId="165" fontId="27" fillId="0" borderId="15" xfId="0" applyNumberFormat="1" applyFont="1" applyBorder="1" applyAlignment="1">
      <alignment vertical="center" wrapText="1"/>
    </xf>
    <xf numFmtId="0" fontId="36" fillId="0" borderId="23" xfId="0" applyFont="1" applyBorder="1" applyAlignment="1">
      <alignment horizontal="center" vertical="center" wrapText="1"/>
    </xf>
    <xf numFmtId="0" fontId="20" fillId="0" borderId="63" xfId="0" applyFont="1" applyBorder="1" applyAlignment="1">
      <alignment vertical="center" wrapText="1"/>
    </xf>
    <xf numFmtId="0" fontId="36" fillId="0" borderId="23" xfId="0" applyFont="1" applyBorder="1" applyAlignment="1">
      <alignment horizontal="centerContinuous" vertical="center" wrapText="1"/>
    </xf>
    <xf numFmtId="0" fontId="20" fillId="0" borderId="63" xfId="0" applyFont="1" applyBorder="1" applyAlignment="1">
      <alignment horizontal="left" vertical="center" wrapText="1"/>
    </xf>
    <xf numFmtId="165" fontId="20" fillId="0" borderId="21" xfId="0" applyNumberFormat="1" applyFont="1" applyBorder="1" applyAlignment="1">
      <alignment vertical="center" wrapText="1"/>
    </xf>
    <xf numFmtId="165" fontId="20" fillId="0" borderId="22" xfId="0" applyNumberFormat="1" applyFont="1" applyBorder="1" applyAlignment="1">
      <alignment vertical="center" wrapText="1"/>
    </xf>
    <xf numFmtId="3" fontId="20" fillId="0" borderId="20" xfId="0" applyNumberFormat="1" applyFont="1" applyBorder="1" applyAlignment="1">
      <alignment horizontal="right" vertical="center" wrapText="1"/>
    </xf>
    <xf numFmtId="3" fontId="20" fillId="0" borderId="21" xfId="0" applyNumberFormat="1" applyFont="1" applyBorder="1" applyAlignment="1">
      <alignment horizontal="right" vertical="center" wrapText="1"/>
    </xf>
    <xf numFmtId="164" fontId="20" fillId="0" borderId="54" xfId="0" applyNumberFormat="1" applyFont="1" applyBorder="1" applyAlignment="1">
      <alignment vertical="center" wrapText="1"/>
    </xf>
    <xf numFmtId="164" fontId="20" fillId="0" borderId="22" xfId="0" applyNumberFormat="1" applyFont="1" applyBorder="1" applyAlignment="1">
      <alignment vertical="center" wrapText="1"/>
    </xf>
    <xf numFmtId="0" fontId="24" fillId="0" borderId="64" xfId="0" applyFont="1" applyBorder="1" applyAlignment="1">
      <alignment horizontal="centerContinuous" vertical="center" wrapText="1"/>
    </xf>
    <xf numFmtId="0" fontId="13" fillId="0" borderId="64" xfId="0" applyFont="1" applyBorder="1" applyAlignment="1">
      <alignment horizontal="centerContinuous"/>
    </xf>
    <xf numFmtId="165" fontId="39" fillId="0" borderId="64" xfId="0" applyNumberFormat="1" applyFont="1" applyBorder="1" applyAlignment="1">
      <alignment horizontal="center" vertical="center" wrapText="1"/>
    </xf>
    <xf numFmtId="165" fontId="14" fillId="0" borderId="64" xfId="0" applyNumberFormat="1" applyFont="1" applyBorder="1" applyAlignment="1">
      <alignment horizontal="center" vertical="center" wrapText="1"/>
    </xf>
    <xf numFmtId="165" fontId="39" fillId="0" borderId="13" xfId="0" applyNumberFormat="1" applyFont="1" applyBorder="1" applyAlignment="1">
      <alignment horizontal="center" vertical="center" wrapText="1"/>
    </xf>
    <xf numFmtId="3" fontId="14" fillId="0" borderId="39" xfId="0" applyNumberFormat="1" applyFont="1" applyBorder="1" applyAlignment="1">
      <alignment horizontal="right" vertical="center" wrapText="1"/>
    </xf>
    <xf numFmtId="165" fontId="14" fillId="0" borderId="28" xfId="0" applyNumberFormat="1" applyFont="1" applyBorder="1" applyAlignment="1">
      <alignment horizontal="center" vertical="center" wrapText="1"/>
    </xf>
    <xf numFmtId="165" fontId="39" fillId="0" borderId="64" xfId="0" applyNumberFormat="1" applyFont="1" applyBorder="1" applyAlignment="1">
      <alignment vertical="center" wrapText="1"/>
    </xf>
    <xf numFmtId="165" fontId="39" fillId="0" borderId="13" xfId="0" applyNumberFormat="1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centerContinuous" vertical="center" wrapText="1"/>
    </xf>
    <xf numFmtId="4" fontId="16" fillId="0" borderId="0" xfId="0" applyNumberFormat="1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vertical="center" wrapText="1"/>
    </xf>
    <xf numFmtId="4" fontId="16" fillId="0" borderId="0" xfId="0" applyNumberFormat="1" applyFont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4" fontId="16" fillId="0" borderId="0" xfId="0" applyNumberFormat="1" applyFont="1" applyAlignment="1">
      <alignment vertical="center" wrapText="1"/>
    </xf>
    <xf numFmtId="4" fontId="17" fillId="0" borderId="0" xfId="0" applyNumberFormat="1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20" fillId="0" borderId="0" xfId="0" applyFont="1" applyAlignment="1">
      <alignment/>
    </xf>
    <xf numFmtId="165" fontId="20" fillId="0" borderId="0" xfId="0" applyNumberFormat="1" applyFont="1" applyAlignment="1">
      <alignment/>
    </xf>
    <xf numFmtId="0" fontId="42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Alignment="1">
      <alignment/>
    </xf>
    <xf numFmtId="49" fontId="43" fillId="0" borderId="0" xfId="0" applyNumberFormat="1" applyFont="1" applyFill="1" applyBorder="1" applyAlignment="1" applyProtection="1">
      <alignment horizontal="left" vertical="center"/>
      <protection locked="0"/>
    </xf>
    <xf numFmtId="0" fontId="43" fillId="0" borderId="0" xfId="0" applyNumberFormat="1" applyFont="1" applyFill="1" applyBorder="1" applyAlignment="1" applyProtection="1">
      <alignment horizontal="left"/>
      <protection locked="0"/>
    </xf>
    <xf numFmtId="0" fontId="43" fillId="0" borderId="0" xfId="0" applyNumberFormat="1" applyFont="1" applyFill="1" applyBorder="1" applyAlignment="1" applyProtection="1">
      <alignment/>
      <protection locked="0"/>
    </xf>
    <xf numFmtId="49" fontId="43" fillId="0" borderId="0" xfId="0" applyNumberFormat="1" applyFont="1" applyFill="1" applyBorder="1" applyAlignment="1" applyProtection="1">
      <alignment horizontal="right" vertical="center"/>
      <protection locked="0"/>
    </xf>
    <xf numFmtId="1" fontId="44" fillId="0" borderId="0" xfId="0" applyNumberFormat="1" applyFont="1" applyFill="1" applyBorder="1" applyAlignment="1" applyProtection="1">
      <alignment horizontal="right" vertical="center"/>
      <protection locked="0"/>
    </xf>
    <xf numFmtId="1" fontId="45" fillId="0" borderId="0" xfId="0" applyNumberFormat="1" applyFont="1" applyFill="1" applyBorder="1" applyAlignment="1" applyProtection="1">
      <alignment horizontal="fill" vertical="center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46" fillId="0" borderId="0" xfId="0" applyFont="1" applyAlignment="1">
      <alignment/>
    </xf>
    <xf numFmtId="0" fontId="47" fillId="0" borderId="0" xfId="0" applyFont="1" applyBorder="1" applyAlignment="1">
      <alignment/>
    </xf>
    <xf numFmtId="165" fontId="47" fillId="0" borderId="0" xfId="0" applyNumberFormat="1" applyFont="1" applyAlignment="1">
      <alignment/>
    </xf>
    <xf numFmtId="0" fontId="44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fill" vertical="center"/>
      <protection locked="0"/>
    </xf>
    <xf numFmtId="1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Font="1" applyAlignment="1">
      <alignment vertical="center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5" xfId="0" applyNumberFormat="1" applyFont="1" applyFill="1" applyBorder="1" applyAlignment="1" applyProtection="1">
      <alignment horizontal="center" wrapText="1"/>
      <protection locked="0"/>
    </xf>
    <xf numFmtId="0" fontId="5" fillId="0" borderId="6" xfId="0" applyNumberFormat="1" applyFont="1" applyFill="1" applyBorder="1" applyAlignment="1" applyProtection="1">
      <alignment horizontal="center" wrapText="1"/>
      <protection locked="0"/>
    </xf>
    <xf numFmtId="0" fontId="3" fillId="0" borderId="34" xfId="0" applyNumberFormat="1" applyFont="1" applyFill="1" applyBorder="1" applyAlignment="1" applyProtection="1">
      <alignment horizontal="center" wrapText="1"/>
      <protection locked="0"/>
    </xf>
    <xf numFmtId="166" fontId="8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166" fontId="8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166" fontId="8" fillId="0" borderId="39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6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top" wrapText="1"/>
      <protection locked="0"/>
    </xf>
    <xf numFmtId="0" fontId="3" fillId="0" borderId="23" xfId="0" applyNumberFormat="1" applyFont="1" applyFill="1" applyBorder="1" applyAlignment="1" applyProtection="1">
      <alignment horizontal="center" vertical="top" wrapText="1"/>
      <protection locked="0"/>
    </xf>
    <xf numFmtId="166" fontId="48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6" fontId="49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48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64" xfId="0" applyNumberFormat="1" applyFont="1" applyFill="1" applyBorder="1" applyAlignment="1" applyProtection="1">
      <alignment horizontal="center" vertical="center"/>
      <protection locked="0"/>
    </xf>
    <xf numFmtId="0" fontId="49" fillId="0" borderId="16" xfId="0" applyNumberFormat="1" applyFont="1" applyFill="1" applyBorder="1" applyAlignment="1" applyProtection="1">
      <alignment horizontal="center" vertical="center"/>
      <protection locked="0"/>
    </xf>
    <xf numFmtId="0" fontId="49" fillId="0" borderId="39" xfId="0" applyNumberFormat="1" applyFont="1" applyFill="1" applyBorder="1" applyAlignment="1" applyProtection="1">
      <alignment horizontal="center" vertical="center"/>
      <protection locked="0"/>
    </xf>
    <xf numFmtId="0" fontId="49" fillId="0" borderId="15" xfId="0" applyNumberFormat="1" applyFont="1" applyFill="1" applyBorder="1" applyAlignment="1" applyProtection="1">
      <alignment horizontal="center" vertical="center"/>
      <protection locked="0"/>
    </xf>
    <xf numFmtId="0" fontId="49" fillId="0" borderId="14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NumberFormat="1" applyFont="1" applyFill="1" applyBorder="1" applyAlignment="1" applyProtection="1">
      <alignment vertical="center"/>
      <protection locked="0"/>
    </xf>
    <xf numFmtId="49" fontId="9" fillId="0" borderId="67" xfId="0" applyNumberFormat="1" applyFont="1" applyFill="1" applyBorder="1" applyAlignment="1" applyProtection="1">
      <alignment horizontal="centerContinuous" vertical="center"/>
      <protection locked="0"/>
    </xf>
    <xf numFmtId="0" fontId="48" fillId="0" borderId="67" xfId="0" applyNumberFormat="1" applyFont="1" applyFill="1" applyBorder="1" applyAlignment="1" applyProtection="1">
      <alignment vertical="center" wrapText="1"/>
      <protection locked="0"/>
    </xf>
    <xf numFmtId="3" fontId="42" fillId="0" borderId="61" xfId="0" applyNumberFormat="1" applyFont="1" applyFill="1" applyBorder="1" applyAlignment="1" applyProtection="1">
      <alignment vertical="center" wrapText="1"/>
      <protection locked="0"/>
    </xf>
    <xf numFmtId="3" fontId="42" fillId="0" borderId="61" xfId="0" applyNumberFormat="1" applyFont="1" applyFill="1" applyBorder="1" applyAlignment="1" applyProtection="1">
      <alignment horizontal="right" vertical="center"/>
      <protection locked="0"/>
    </xf>
    <xf numFmtId="3" fontId="42" fillId="0" borderId="50" xfId="0" applyNumberFormat="1" applyFont="1" applyFill="1" applyBorder="1" applyAlignment="1" applyProtection="1">
      <alignment vertical="center"/>
      <protection locked="0"/>
    </xf>
    <xf numFmtId="3" fontId="42" fillId="0" borderId="51" xfId="0" applyNumberFormat="1" applyFont="1" applyFill="1" applyBorder="1" applyAlignment="1" applyProtection="1">
      <alignment vertical="center"/>
      <protection locked="0"/>
    </xf>
    <xf numFmtId="3" fontId="42" fillId="0" borderId="61" xfId="0" applyNumberFormat="1" applyFont="1" applyFill="1" applyBorder="1" applyAlignment="1" applyProtection="1">
      <alignment vertical="center"/>
      <protection locked="0"/>
    </xf>
    <xf numFmtId="3" fontId="42" fillId="0" borderId="49" xfId="0" applyNumberFormat="1" applyFont="1" applyFill="1" applyBorder="1" applyAlignment="1" applyProtection="1">
      <alignment vertical="center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3" fontId="42" fillId="0" borderId="61" xfId="0" applyNumberFormat="1" applyFont="1" applyFill="1" applyBorder="1" applyAlignment="1" applyProtection="1">
      <alignment horizontal="right" vertical="center" wrapText="1"/>
      <protection locked="0"/>
    </xf>
    <xf numFmtId="3" fontId="42" fillId="0" borderId="50" xfId="0" applyNumberFormat="1" applyFont="1" applyFill="1" applyBorder="1" applyAlignment="1" applyProtection="1">
      <alignment vertical="center" wrapText="1"/>
      <protection locked="0"/>
    </xf>
    <xf numFmtId="3" fontId="42" fillId="0" borderId="51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3" fontId="42" fillId="0" borderId="61" xfId="0" applyNumberFormat="1" applyFont="1" applyFill="1" applyBorder="1" applyAlignment="1" applyProtection="1">
      <alignment/>
      <protection locked="0"/>
    </xf>
    <xf numFmtId="0" fontId="42" fillId="0" borderId="50" xfId="0" applyNumberFormat="1" applyFont="1" applyFill="1" applyBorder="1" applyAlignment="1" applyProtection="1">
      <alignment/>
      <protection locked="0"/>
    </xf>
    <xf numFmtId="0" fontId="42" fillId="0" borderId="51" xfId="0" applyNumberFormat="1" applyFont="1" applyFill="1" applyBorder="1" applyAlignment="1" applyProtection="1">
      <alignment/>
      <protection locked="0"/>
    </xf>
    <xf numFmtId="0" fontId="42" fillId="0" borderId="61" xfId="0" applyNumberFormat="1" applyFont="1" applyFill="1" applyBorder="1" applyAlignment="1" applyProtection="1">
      <alignment/>
      <protection locked="0"/>
    </xf>
    <xf numFmtId="49" fontId="9" fillId="0" borderId="13" xfId="0" applyNumberFormat="1" applyFont="1" applyFill="1" applyBorder="1" applyAlignment="1" applyProtection="1">
      <alignment vertical="center"/>
      <protection locked="0"/>
    </xf>
    <xf numFmtId="0" fontId="5" fillId="0" borderId="15" xfId="0" applyNumberFormat="1" applyFont="1" applyFill="1" applyBorder="1" applyAlignment="1" applyProtection="1">
      <alignment horizontal="left" vertical="center"/>
      <protection locked="0"/>
    </xf>
    <xf numFmtId="3" fontId="3" fillId="0" borderId="39" xfId="0" applyNumberFormat="1" applyFont="1" applyFill="1" applyBorder="1" applyAlignment="1" applyProtection="1">
      <alignment vertical="center"/>
      <protection locked="0"/>
    </xf>
    <xf numFmtId="3" fontId="32" fillId="0" borderId="13" xfId="0" applyNumberFormat="1" applyFont="1" applyFill="1" applyBorder="1" applyAlignment="1" applyProtection="1">
      <alignment vertical="center"/>
      <protection locked="0"/>
    </xf>
    <xf numFmtId="3" fontId="32" fillId="0" borderId="16" xfId="0" applyNumberFormat="1" applyFont="1" applyFill="1" applyBorder="1" applyAlignment="1" applyProtection="1">
      <alignment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1" fontId="42" fillId="0" borderId="0" xfId="0" applyNumberFormat="1" applyFont="1" applyAlignment="1">
      <alignment/>
    </xf>
    <xf numFmtId="164" fontId="42" fillId="0" borderId="0" xfId="0" applyNumberFormat="1" applyFont="1" applyAlignment="1">
      <alignment wrapText="1"/>
    </xf>
    <xf numFmtId="164" fontId="42" fillId="0" borderId="0" xfId="0" applyNumberFormat="1" applyFont="1" applyAlignment="1">
      <alignment/>
    </xf>
    <xf numFmtId="164" fontId="42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0" xfId="0" applyNumberFormat="1" applyFont="1" applyBorder="1" applyAlignment="1">
      <alignment vertical="center"/>
    </xf>
    <xf numFmtId="1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42" fillId="0" borderId="0" xfId="0" applyNumberFormat="1" applyFont="1" applyFill="1" applyBorder="1" applyAlignment="1" applyProtection="1">
      <alignment/>
      <protection locked="0"/>
    </xf>
    <xf numFmtId="164" fontId="42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1" fontId="42" fillId="0" borderId="34" xfId="0" applyNumberFormat="1" applyFont="1" applyFill="1" applyBorder="1" applyAlignment="1" applyProtection="1">
      <alignment/>
      <protection locked="0"/>
    </xf>
    <xf numFmtId="164" fontId="42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0" xfId="0" applyNumberFormat="1" applyFont="1" applyFill="1" applyBorder="1" applyAlignment="1" applyProtection="1">
      <alignment horizontal="centerContinuous" vertical="center"/>
      <protection locked="0"/>
    </xf>
    <xf numFmtId="1" fontId="4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20" applyNumberFormat="1" applyFont="1" applyFill="1" applyBorder="1" applyAlignment="1" applyProtection="1">
      <alignment horizontal="center" vertical="center" wrapText="1"/>
      <protection locked="0"/>
    </xf>
    <xf numFmtId="164" fontId="5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7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7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39" xfId="0" applyNumberFormat="1" applyFont="1" applyFill="1" applyBorder="1" applyAlignment="1" applyProtection="1">
      <alignment horizontal="centerContinuous" vertical="center"/>
      <protection locked="0"/>
    </xf>
    <xf numFmtId="1" fontId="10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64" xfId="0" applyNumberFormat="1" applyFont="1" applyFill="1" applyBorder="1" applyAlignment="1" applyProtection="1">
      <alignment horizontal="center" vertical="center"/>
      <protection locked="0"/>
    </xf>
    <xf numFmtId="1" fontId="10" fillId="0" borderId="39" xfId="0" applyNumberFormat="1" applyFont="1" applyFill="1" applyBorder="1" applyAlignment="1" applyProtection="1">
      <alignment horizontal="center" vertical="center"/>
      <protection locked="0"/>
    </xf>
    <xf numFmtId="1" fontId="10" fillId="0" borderId="35" xfId="0" applyNumberFormat="1" applyFont="1" applyFill="1" applyBorder="1" applyAlignment="1" applyProtection="1">
      <alignment horizontal="center" vertical="center"/>
      <protection locked="0"/>
    </xf>
    <xf numFmtId="3" fontId="10" fillId="0" borderId="72" xfId="0" applyNumberFormat="1" applyFont="1" applyFill="1" applyBorder="1" applyAlignment="1" applyProtection="1">
      <alignment horizontal="center" vertical="center"/>
      <protection locked="0"/>
    </xf>
    <xf numFmtId="3" fontId="10" fillId="0" borderId="35" xfId="0" applyNumberFormat="1" applyFont="1" applyFill="1" applyBorder="1" applyAlignment="1" applyProtection="1">
      <alignment horizontal="center" vertical="center"/>
      <protection locked="0"/>
    </xf>
    <xf numFmtId="3" fontId="10" fillId="0" borderId="14" xfId="0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Border="1" applyAlignment="1">
      <alignment/>
    </xf>
    <xf numFmtId="49" fontId="3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36" xfId="20" applyNumberFormat="1" applyFont="1" applyFill="1" applyBorder="1" applyAlignment="1" applyProtection="1">
      <alignment vertical="center" wrapText="1"/>
      <protection locked="0"/>
    </xf>
    <xf numFmtId="3" fontId="3" fillId="0" borderId="64" xfId="0" applyNumberFormat="1" applyFont="1" applyFill="1" applyBorder="1" applyAlignment="1" applyProtection="1">
      <alignment vertical="center"/>
      <protection locked="0"/>
    </xf>
    <xf numFmtId="3" fontId="3" fillId="0" borderId="35" xfId="0" applyNumberFormat="1" applyFont="1" applyFill="1" applyBorder="1" applyAlignment="1" applyProtection="1">
      <alignment vertical="center"/>
      <protection locked="0"/>
    </xf>
    <xf numFmtId="3" fontId="3" fillId="0" borderId="72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Border="1" applyAlignment="1">
      <alignment/>
    </xf>
    <xf numFmtId="1" fontId="42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0" xfId="20" applyNumberFormat="1" applyFont="1" applyFill="1" applyBorder="1" applyAlignment="1" applyProtection="1">
      <alignment vertical="center" wrapText="1"/>
      <protection locked="0"/>
    </xf>
    <xf numFmtId="3" fontId="42" fillId="0" borderId="66" xfId="0" applyNumberFormat="1" applyFont="1" applyFill="1" applyBorder="1" applyAlignment="1" applyProtection="1">
      <alignment vertical="center"/>
      <protection locked="0"/>
    </xf>
    <xf numFmtId="3" fontId="42" fillId="0" borderId="23" xfId="0" applyNumberFormat="1" applyFont="1" applyFill="1" applyBorder="1" applyAlignment="1" applyProtection="1">
      <alignment vertical="center"/>
      <protection locked="0"/>
    </xf>
    <xf numFmtId="3" fontId="42" fillId="0" borderId="54" xfId="0" applyNumberFormat="1" applyFont="1" applyFill="1" applyBorder="1" applyAlignment="1" applyProtection="1">
      <alignment vertical="center"/>
      <protection locked="0"/>
    </xf>
    <xf numFmtId="3" fontId="2" fillId="0" borderId="73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1" fontId="51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0" xfId="20" applyNumberFormat="1" applyFont="1" applyFill="1" applyBorder="1" applyAlignment="1" applyProtection="1">
      <alignment vertical="center" wrapText="1"/>
      <protection locked="0"/>
    </xf>
    <xf numFmtId="3" fontId="51" fillId="0" borderId="66" xfId="0" applyNumberFormat="1" applyFont="1" applyFill="1" applyBorder="1" applyAlignment="1" applyProtection="1">
      <alignment vertical="center"/>
      <protection locked="0"/>
    </xf>
    <xf numFmtId="3" fontId="51" fillId="0" borderId="23" xfId="0" applyNumberFormat="1" applyFont="1" applyFill="1" applyBorder="1" applyAlignment="1" applyProtection="1">
      <alignment vertical="center"/>
      <protection locked="0"/>
    </xf>
    <xf numFmtId="3" fontId="51" fillId="0" borderId="54" xfId="0" applyNumberFormat="1" applyFont="1" applyFill="1" applyBorder="1" applyAlignment="1" applyProtection="1">
      <alignment vertical="center"/>
      <protection locked="0"/>
    </xf>
    <xf numFmtId="3" fontId="52" fillId="0" borderId="73" xfId="0" applyNumberFormat="1" applyFont="1" applyFill="1" applyBorder="1" applyAlignment="1" applyProtection="1">
      <alignment vertical="center"/>
      <protection locked="0"/>
    </xf>
    <xf numFmtId="3" fontId="52" fillId="0" borderId="54" xfId="0" applyNumberFormat="1" applyFont="1" applyFill="1" applyBorder="1" applyAlignment="1" applyProtection="1">
      <alignment vertical="center"/>
      <protection locked="0"/>
    </xf>
    <xf numFmtId="3" fontId="52" fillId="0" borderId="19" xfId="0" applyNumberFormat="1" applyFont="1" applyFill="1" applyBorder="1" applyAlignment="1" applyProtection="1">
      <alignment vertical="center"/>
      <protection locked="0"/>
    </xf>
    <xf numFmtId="164" fontId="51" fillId="0" borderId="0" xfId="0" applyNumberFormat="1" applyFont="1" applyBorder="1" applyAlignment="1">
      <alignment/>
    </xf>
    <xf numFmtId="49" fontId="9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67" xfId="0" applyNumberFormat="1" applyFont="1" applyFill="1" applyBorder="1" applyAlignment="1" applyProtection="1">
      <alignment horizontal="right" vertical="center"/>
      <protection locked="0"/>
    </xf>
    <xf numFmtId="3" fontId="9" fillId="0" borderId="61" xfId="0" applyNumberFormat="1" applyFont="1" applyFill="1" applyBorder="1" applyAlignment="1" applyProtection="1">
      <alignment horizontal="right" vertical="center"/>
      <protection locked="0"/>
    </xf>
    <xf numFmtId="3" fontId="9" fillId="0" borderId="53" xfId="0" applyNumberFormat="1" applyFont="1" applyFill="1" applyBorder="1" applyAlignment="1" applyProtection="1">
      <alignment horizontal="right" vertical="center"/>
      <protection locked="0"/>
    </xf>
    <xf numFmtId="3" fontId="9" fillId="0" borderId="75" xfId="0" applyNumberFormat="1" applyFont="1" applyFill="1" applyBorder="1" applyAlignment="1" applyProtection="1">
      <alignment horizontal="right" vertical="center"/>
      <protection locked="0"/>
    </xf>
    <xf numFmtId="3" fontId="9" fillId="0" borderId="49" xfId="0" applyNumberFormat="1" applyFont="1" applyFill="1" applyBorder="1" applyAlignment="1" applyProtection="1">
      <alignment horizontal="right" vertical="center"/>
      <protection locked="0"/>
    </xf>
    <xf numFmtId="164" fontId="9" fillId="0" borderId="0" xfId="0" applyNumberFormat="1" applyFont="1" applyBorder="1" applyAlignment="1">
      <alignment/>
    </xf>
    <xf numFmtId="164" fontId="42" fillId="0" borderId="0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73" xfId="0" applyNumberFormat="1" applyFont="1" applyFill="1" applyBorder="1" applyAlignment="1" applyProtection="1">
      <alignment vertical="center"/>
      <protection locked="0"/>
    </xf>
    <xf numFmtId="3" fontId="42" fillId="0" borderId="19" xfId="0" applyNumberFormat="1" applyFont="1" applyFill="1" applyBorder="1" applyAlignment="1" applyProtection="1">
      <alignment vertical="center"/>
      <protection locked="0"/>
    </xf>
    <xf numFmtId="164" fontId="42" fillId="0" borderId="0" xfId="0" applyNumberFormat="1" applyFont="1" applyBorder="1" applyAlignment="1">
      <alignment vertical="center"/>
    </xf>
    <xf numFmtId="164" fontId="51" fillId="0" borderId="0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73" xfId="0" applyNumberFormat="1" applyFont="1" applyFill="1" applyBorder="1" applyAlignment="1" applyProtection="1">
      <alignment vertical="center"/>
      <protection locked="0"/>
    </xf>
    <xf numFmtId="3" fontId="9" fillId="0" borderId="67" xfId="0" applyNumberFormat="1" applyFont="1" applyFill="1" applyBorder="1" applyAlignment="1" applyProtection="1">
      <alignment vertical="center"/>
      <protection locked="0"/>
    </xf>
    <xf numFmtId="3" fontId="9" fillId="0" borderId="61" xfId="0" applyNumberFormat="1" applyFont="1" applyFill="1" applyBorder="1" applyAlignment="1" applyProtection="1">
      <alignment vertical="center"/>
      <protection locked="0"/>
    </xf>
    <xf numFmtId="3" fontId="9" fillId="0" borderId="53" xfId="0" applyNumberFormat="1" applyFont="1" applyFill="1" applyBorder="1" applyAlignment="1" applyProtection="1">
      <alignment vertical="center"/>
      <protection locked="0"/>
    </xf>
    <xf numFmtId="3" fontId="9" fillId="0" borderId="75" xfId="0" applyNumberFormat="1" applyFont="1" applyFill="1" applyBorder="1" applyAlignment="1" applyProtection="1">
      <alignment vertical="center"/>
      <protection locked="0"/>
    </xf>
    <xf numFmtId="3" fontId="9" fillId="0" borderId="49" xfId="0" applyNumberFormat="1" applyFont="1" applyFill="1" applyBorder="1" applyAlignment="1" applyProtection="1">
      <alignment vertical="center"/>
      <protection locked="0"/>
    </xf>
    <xf numFmtId="3" fontId="51" fillId="0" borderId="19" xfId="0" applyNumberFormat="1" applyFont="1" applyFill="1" applyBorder="1" applyAlignment="1" applyProtection="1">
      <alignment vertical="center"/>
      <protection locked="0"/>
    </xf>
    <xf numFmtId="164" fontId="51" fillId="0" borderId="0" xfId="0" applyNumberFormat="1" applyFont="1" applyBorder="1" applyAlignment="1">
      <alignment vertical="center"/>
    </xf>
    <xf numFmtId="1" fontId="3" fillId="0" borderId="39" xfId="0" applyNumberFormat="1" applyFont="1" applyFill="1" applyBorder="1" applyAlignment="1" applyProtection="1">
      <alignment horizontal="centerContinuous" vertical="center"/>
      <protection locked="0"/>
    </xf>
    <xf numFmtId="1" fontId="9" fillId="0" borderId="61" xfId="0" applyNumberFormat="1" applyFont="1" applyFill="1" applyBorder="1" applyAlignment="1" applyProtection="1">
      <alignment horizontal="centerContinuous" vertical="center"/>
      <protection locked="0"/>
    </xf>
    <xf numFmtId="3" fontId="2" fillId="0" borderId="54" xfId="0" applyNumberFormat="1" applyFont="1" applyFill="1" applyBorder="1" applyAlignment="1" applyProtection="1">
      <alignment horizontal="right" vertical="center"/>
      <protection locked="0"/>
    </xf>
    <xf numFmtId="3" fontId="2" fillId="0" borderId="73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3" fontId="51" fillId="0" borderId="76" xfId="0" applyNumberFormat="1" applyFont="1" applyFill="1" applyBorder="1" applyAlignment="1" applyProtection="1">
      <alignment vertical="center"/>
      <protection locked="0"/>
    </xf>
    <xf numFmtId="3" fontId="9" fillId="0" borderId="74" xfId="20" applyNumberFormat="1" applyFont="1" applyFill="1" applyBorder="1" applyAlignment="1" applyProtection="1">
      <alignment vertical="center" wrapText="1"/>
      <protection locked="0"/>
    </xf>
    <xf numFmtId="3" fontId="42" fillId="0" borderId="77" xfId="0" applyNumberFormat="1" applyFont="1" applyFill="1" applyBorder="1" applyAlignment="1" applyProtection="1">
      <alignment vertical="center"/>
      <protection locked="0"/>
    </xf>
    <xf numFmtId="1" fontId="53" fillId="0" borderId="23" xfId="0" applyNumberFormat="1" applyFont="1" applyFill="1" applyBorder="1" applyAlignment="1" applyProtection="1">
      <alignment horizontal="centerContinuous" vertical="center"/>
      <protection locked="0"/>
    </xf>
    <xf numFmtId="3" fontId="53" fillId="0" borderId="54" xfId="0" applyNumberFormat="1" applyFont="1" applyFill="1" applyBorder="1" applyAlignment="1" applyProtection="1">
      <alignment vertical="center"/>
      <protection locked="0"/>
    </xf>
    <xf numFmtId="3" fontId="53" fillId="0" borderId="73" xfId="0" applyNumberFormat="1" applyFont="1" applyFill="1" applyBorder="1" applyAlignment="1" applyProtection="1">
      <alignment vertical="center"/>
      <protection locked="0"/>
    </xf>
    <xf numFmtId="3" fontId="53" fillId="0" borderId="19" xfId="0" applyNumberFormat="1" applyFont="1" applyFill="1" applyBorder="1" applyAlignment="1" applyProtection="1">
      <alignment vertical="center"/>
      <protection locked="0"/>
    </xf>
    <xf numFmtId="164" fontId="53" fillId="0" borderId="0" xfId="0" applyNumberFormat="1" applyFont="1" applyBorder="1" applyAlignment="1">
      <alignment/>
    </xf>
    <xf numFmtId="3" fontId="2" fillId="0" borderId="66" xfId="0" applyNumberFormat="1" applyFont="1" applyFill="1" applyBorder="1" applyAlignment="1" applyProtection="1">
      <alignment vertical="center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164" fontId="9" fillId="0" borderId="74" xfId="20" applyNumberFormat="1" applyFont="1" applyFill="1" applyBorder="1" applyAlignment="1" applyProtection="1">
      <alignment vertical="center" wrapText="1"/>
      <protection locked="0"/>
    </xf>
    <xf numFmtId="1" fontId="51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47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24" xfId="0" applyNumberFormat="1" applyFont="1" applyFill="1" applyBorder="1" applyAlignment="1" applyProtection="1">
      <alignment vertical="center"/>
      <protection locked="0"/>
    </xf>
    <xf numFmtId="3" fontId="51" fillId="0" borderId="38" xfId="0" applyNumberFormat="1" applyFont="1" applyFill="1" applyBorder="1" applyAlignment="1" applyProtection="1">
      <alignment vertical="center"/>
      <protection locked="0"/>
    </xf>
    <xf numFmtId="3" fontId="51" fillId="0" borderId="78" xfId="0" applyNumberFormat="1" applyFont="1" applyFill="1" applyBorder="1" applyAlignment="1" applyProtection="1">
      <alignment vertical="center"/>
      <protection locked="0"/>
    </xf>
    <xf numFmtId="3" fontId="52" fillId="0" borderId="38" xfId="0" applyNumberFormat="1" applyFont="1" applyFill="1" applyBorder="1" applyAlignment="1" applyProtection="1">
      <alignment vertical="center"/>
      <protection locked="0"/>
    </xf>
    <xf numFmtId="3" fontId="52" fillId="0" borderId="78" xfId="0" applyNumberFormat="1" applyFont="1" applyFill="1" applyBorder="1" applyAlignment="1" applyProtection="1">
      <alignment vertical="center"/>
      <protection locked="0"/>
    </xf>
    <xf numFmtId="3" fontId="52" fillId="0" borderId="27" xfId="0" applyNumberFormat="1" applyFont="1" applyFill="1" applyBorder="1" applyAlignment="1" applyProtection="1">
      <alignment vertical="center"/>
      <protection locked="0"/>
    </xf>
    <xf numFmtId="1" fontId="3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80" xfId="20" applyNumberFormat="1" applyFont="1" applyFill="1" applyBorder="1" applyAlignment="1" applyProtection="1">
      <alignment vertical="center" wrapText="1"/>
      <protection locked="0"/>
    </xf>
    <xf numFmtId="3" fontId="3" fillId="0" borderId="81" xfId="0" applyNumberFormat="1" applyFont="1" applyFill="1" applyBorder="1" applyAlignment="1" applyProtection="1">
      <alignment vertical="center"/>
      <protection locked="0"/>
    </xf>
    <xf numFmtId="3" fontId="3" fillId="0" borderId="82" xfId="0" applyNumberFormat="1" applyFont="1" applyFill="1" applyBorder="1" applyAlignment="1" applyProtection="1">
      <alignment vertical="center"/>
      <protection locked="0"/>
    </xf>
    <xf numFmtId="3" fontId="3" fillId="0" borderId="83" xfId="0" applyNumberFormat="1" applyFont="1" applyFill="1" applyBorder="1" applyAlignment="1" applyProtection="1">
      <alignment vertical="center"/>
      <protection locked="0"/>
    </xf>
    <xf numFmtId="3" fontId="3" fillId="0" borderId="84" xfId="0" applyNumberFormat="1" applyFont="1" applyFill="1" applyBorder="1" applyAlignment="1" applyProtection="1">
      <alignment vertical="center"/>
      <protection locked="0"/>
    </xf>
    <xf numFmtId="3" fontId="3" fillId="0" borderId="8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Border="1" applyAlignment="1">
      <alignment/>
    </xf>
    <xf numFmtId="3" fontId="51" fillId="0" borderId="77" xfId="0" applyNumberFormat="1" applyFont="1" applyFill="1" applyBorder="1" applyAlignment="1" applyProtection="1">
      <alignment vertical="center"/>
      <protection locked="0"/>
    </xf>
    <xf numFmtId="3" fontId="42" fillId="0" borderId="20" xfId="0" applyNumberFormat="1" applyFont="1" applyFill="1" applyBorder="1" applyAlignment="1" applyProtection="1">
      <alignment vertical="center"/>
      <protection locked="0"/>
    </xf>
    <xf numFmtId="3" fontId="9" fillId="0" borderId="85" xfId="0" applyNumberFormat="1" applyFont="1" applyFill="1" applyBorder="1" applyAlignment="1" applyProtection="1">
      <alignment vertical="center"/>
      <protection locked="0"/>
    </xf>
    <xf numFmtId="3" fontId="42" fillId="0" borderId="63" xfId="0" applyNumberFormat="1" applyFont="1" applyFill="1" applyBorder="1" applyAlignment="1" applyProtection="1">
      <alignment vertical="center"/>
      <protection locked="0"/>
    </xf>
    <xf numFmtId="3" fontId="51" fillId="0" borderId="63" xfId="0" applyNumberFormat="1" applyFont="1" applyFill="1" applyBorder="1" applyAlignment="1" applyProtection="1">
      <alignment vertical="center"/>
      <protection locked="0"/>
    </xf>
    <xf numFmtId="1" fontId="42" fillId="0" borderId="24" xfId="0" applyNumberFormat="1" applyFont="1" applyFill="1" applyBorder="1" applyAlignment="1" applyProtection="1">
      <alignment horizontal="centerContinuous" vertical="center"/>
      <protection locked="0"/>
    </xf>
    <xf numFmtId="3" fontId="42" fillId="0" borderId="38" xfId="0" applyNumberFormat="1" applyFont="1" applyFill="1" applyBorder="1" applyAlignment="1" applyProtection="1">
      <alignment vertical="center"/>
      <protection locked="0"/>
    </xf>
    <xf numFmtId="3" fontId="51" fillId="0" borderId="86" xfId="0" applyNumberFormat="1" applyFont="1" applyFill="1" applyBorder="1" applyAlignment="1" applyProtection="1">
      <alignment vertical="center"/>
      <protection locked="0"/>
    </xf>
    <xf numFmtId="3" fontId="2" fillId="0" borderId="63" xfId="0" applyNumberFormat="1" applyFont="1" applyFill="1" applyBorder="1" applyAlignment="1" applyProtection="1">
      <alignment vertical="center"/>
      <protection locked="0"/>
    </xf>
    <xf numFmtId="3" fontId="52" fillId="0" borderId="63" xfId="0" applyNumberFormat="1" applyFont="1" applyFill="1" applyBorder="1" applyAlignment="1" applyProtection="1">
      <alignment vertical="center"/>
      <protection locked="0"/>
    </xf>
    <xf numFmtId="1" fontId="42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87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62" xfId="0" applyNumberFormat="1" applyFont="1" applyFill="1" applyBorder="1" applyAlignment="1" applyProtection="1">
      <alignment vertical="center"/>
      <protection locked="0"/>
    </xf>
    <xf numFmtId="3" fontId="42" fillId="0" borderId="59" xfId="0" applyNumberFormat="1" applyFont="1" applyFill="1" applyBorder="1" applyAlignment="1" applyProtection="1">
      <alignment vertical="center"/>
      <protection locked="0"/>
    </xf>
    <xf numFmtId="3" fontId="2" fillId="0" borderId="71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2" fillId="0" borderId="71" xfId="0" applyNumberFormat="1" applyFont="1" applyFill="1" applyBorder="1" applyAlignment="1" applyProtection="1">
      <alignment horizontal="right" vertical="center"/>
      <protection locked="0"/>
    </xf>
    <xf numFmtId="3" fontId="2" fillId="0" borderId="55" xfId="0" applyNumberFormat="1" applyFont="1" applyFill="1" applyBorder="1" applyAlignment="1" applyProtection="1">
      <alignment vertical="center"/>
      <protection locked="0"/>
    </xf>
    <xf numFmtId="1" fontId="51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67" xfId="0" applyNumberFormat="1" applyFont="1" applyFill="1" applyBorder="1" applyAlignment="1" applyProtection="1">
      <alignment vertical="center"/>
      <protection locked="0"/>
    </xf>
    <xf numFmtId="3" fontId="51" fillId="0" borderId="61" xfId="0" applyNumberFormat="1" applyFont="1" applyFill="1" applyBorder="1" applyAlignment="1" applyProtection="1">
      <alignment vertical="center"/>
      <protection locked="0"/>
    </xf>
    <xf numFmtId="3" fontId="51" fillId="0" borderId="53" xfId="0" applyNumberFormat="1" applyFont="1" applyFill="1" applyBorder="1" applyAlignment="1" applyProtection="1">
      <alignment vertical="center"/>
      <protection locked="0"/>
    </xf>
    <xf numFmtId="3" fontId="51" fillId="0" borderId="75" xfId="0" applyNumberFormat="1" applyFont="1" applyFill="1" applyBorder="1" applyAlignment="1" applyProtection="1">
      <alignment vertical="center"/>
      <protection locked="0"/>
    </xf>
    <xf numFmtId="3" fontId="51" fillId="0" borderId="49" xfId="0" applyNumberFormat="1" applyFont="1" applyFill="1" applyBorder="1" applyAlignment="1" applyProtection="1">
      <alignment vertical="center"/>
      <protection locked="0"/>
    </xf>
    <xf numFmtId="3" fontId="51" fillId="0" borderId="27" xfId="0" applyNumberFormat="1" applyFont="1" applyFill="1" applyBorder="1" applyAlignment="1" applyProtection="1">
      <alignment vertical="center"/>
      <protection locked="0"/>
    </xf>
    <xf numFmtId="3" fontId="51" fillId="0" borderId="83" xfId="0" applyNumberFormat="1" applyFont="1" applyFill="1" applyBorder="1" applyAlignment="1" applyProtection="1">
      <alignment vertical="center"/>
      <protection locked="0"/>
    </xf>
    <xf numFmtId="1" fontId="9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88" xfId="20" applyNumberFormat="1" applyFont="1" applyFill="1" applyBorder="1" applyAlignment="1" applyProtection="1">
      <alignment vertical="center" wrapText="1"/>
      <protection locked="0"/>
    </xf>
    <xf numFmtId="3" fontId="9" fillId="0" borderId="89" xfId="0" applyNumberFormat="1" applyFont="1" applyFill="1" applyBorder="1" applyAlignment="1" applyProtection="1">
      <alignment vertical="center"/>
      <protection locked="0"/>
    </xf>
    <xf numFmtId="3" fontId="9" fillId="0" borderId="68" xfId="0" applyNumberFormat="1" applyFont="1" applyFill="1" applyBorder="1" applyAlignment="1" applyProtection="1">
      <alignment vertical="center"/>
      <protection locked="0"/>
    </xf>
    <xf numFmtId="3" fontId="9" fillId="0" borderId="69" xfId="0" applyNumberFormat="1" applyFont="1" applyFill="1" applyBorder="1" applyAlignment="1" applyProtection="1">
      <alignment vertical="center"/>
      <protection locked="0"/>
    </xf>
    <xf numFmtId="3" fontId="9" fillId="0" borderId="90" xfId="0" applyNumberFormat="1" applyFont="1" applyFill="1" applyBorder="1" applyAlignment="1" applyProtection="1">
      <alignment vertical="center"/>
      <protection locked="0"/>
    </xf>
    <xf numFmtId="3" fontId="9" fillId="0" borderId="40" xfId="0" applyNumberFormat="1" applyFont="1" applyFill="1" applyBorder="1" applyAlignment="1" applyProtection="1">
      <alignment vertical="center"/>
      <protection locked="0"/>
    </xf>
    <xf numFmtId="164" fontId="51" fillId="0" borderId="47" xfId="20" applyNumberFormat="1" applyFont="1" applyFill="1" applyBorder="1" applyAlignment="1" applyProtection="1">
      <alignment vertical="center" wrapText="1"/>
      <protection locked="0"/>
    </xf>
    <xf numFmtId="3" fontId="42" fillId="0" borderId="75" xfId="0" applyNumberFormat="1" applyFont="1" applyFill="1" applyBorder="1" applyAlignment="1" applyProtection="1">
      <alignment vertical="center"/>
      <protection locked="0"/>
    </xf>
    <xf numFmtId="3" fontId="42" fillId="0" borderId="53" xfId="0" applyNumberFormat="1" applyFont="1" applyFill="1" applyBorder="1" applyAlignment="1" applyProtection="1">
      <alignment vertical="center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2" fillId="0" borderId="78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164" fontId="9" fillId="0" borderId="74" xfId="0" applyNumberFormat="1" applyFont="1" applyBorder="1" applyAlignment="1">
      <alignment vertical="center" wrapText="1"/>
    </xf>
    <xf numFmtId="1" fontId="9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36" xfId="20" applyNumberFormat="1" applyFont="1" applyFill="1" applyBorder="1" applyAlignment="1" applyProtection="1">
      <alignment horizontal="left" vertical="center" wrapText="1"/>
      <protection locked="0"/>
    </xf>
    <xf numFmtId="3" fontId="3" fillId="0" borderId="91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164" fontId="9" fillId="0" borderId="88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50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51" fillId="0" borderId="92" xfId="0" applyNumberFormat="1" applyFont="1" applyFill="1" applyBorder="1" applyAlignment="1" applyProtection="1">
      <alignment vertical="center"/>
      <protection locked="0"/>
    </xf>
    <xf numFmtId="3" fontId="51" fillId="0" borderId="84" xfId="0" applyNumberFormat="1" applyFont="1" applyFill="1" applyBorder="1" applyAlignment="1" applyProtection="1">
      <alignment vertical="center"/>
      <protection locked="0"/>
    </xf>
    <xf numFmtId="1" fontId="9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47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76" xfId="0" applyNumberFormat="1" applyFont="1" applyFill="1" applyBorder="1" applyAlignment="1" applyProtection="1">
      <alignment vertical="center"/>
      <protection locked="0"/>
    </xf>
    <xf numFmtId="3" fontId="9" fillId="0" borderId="24" xfId="0" applyNumberFormat="1" applyFont="1" applyFill="1" applyBorder="1" applyAlignment="1" applyProtection="1">
      <alignment vertical="center"/>
      <protection locked="0"/>
    </xf>
    <xf numFmtId="3" fontId="9" fillId="0" borderId="93" xfId="0" applyNumberFormat="1" applyFont="1" applyFill="1" applyBorder="1" applyAlignment="1" applyProtection="1">
      <alignment vertical="center"/>
      <protection locked="0"/>
    </xf>
    <xf numFmtId="3" fontId="9" fillId="0" borderId="78" xfId="0" applyNumberFormat="1" applyFont="1" applyFill="1" applyBorder="1" applyAlignment="1" applyProtection="1">
      <alignment vertical="center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3" fontId="9" fillId="0" borderId="27" xfId="0" applyNumberFormat="1" applyFont="1" applyFill="1" applyBorder="1" applyAlignment="1" applyProtection="1">
      <alignment vertical="center"/>
      <protection locked="0"/>
    </xf>
    <xf numFmtId="3" fontId="51" fillId="0" borderId="62" xfId="0" applyNumberFormat="1" applyFont="1" applyFill="1" applyBorder="1" applyAlignment="1" applyProtection="1">
      <alignment vertical="center"/>
      <protection locked="0"/>
    </xf>
    <xf numFmtId="3" fontId="51" fillId="0" borderId="79" xfId="0" applyNumberFormat="1" applyFont="1" applyFill="1" applyBorder="1" applyAlignment="1" applyProtection="1">
      <alignment vertical="center"/>
      <protection locked="0"/>
    </xf>
    <xf numFmtId="3" fontId="51" fillId="0" borderId="93" xfId="0" applyNumberFormat="1" applyFont="1" applyFill="1" applyBorder="1" applyAlignment="1" applyProtection="1">
      <alignment vertical="center"/>
      <protection locked="0"/>
    </xf>
    <xf numFmtId="1" fontId="3" fillId="0" borderId="68" xfId="0" applyNumberFormat="1" applyFont="1" applyFill="1" applyBorder="1" applyAlignment="1" applyProtection="1">
      <alignment horizontal="centerContinuous" vertical="center"/>
      <protection locked="0"/>
    </xf>
    <xf numFmtId="3" fontId="3" fillId="0" borderId="89" xfId="0" applyNumberFormat="1" applyFont="1" applyFill="1" applyBorder="1" applyAlignment="1" applyProtection="1">
      <alignment vertical="center"/>
      <protection locked="0"/>
    </xf>
    <xf numFmtId="3" fontId="3" fillId="0" borderId="68" xfId="0" applyNumberFormat="1" applyFont="1" applyFill="1" applyBorder="1" applyAlignment="1" applyProtection="1">
      <alignment vertical="center"/>
      <protection locked="0"/>
    </xf>
    <xf numFmtId="3" fontId="3" fillId="0" borderId="69" xfId="0" applyNumberFormat="1" applyFont="1" applyFill="1" applyBorder="1" applyAlignment="1" applyProtection="1">
      <alignment vertical="center"/>
      <protection locked="0"/>
    </xf>
    <xf numFmtId="3" fontId="3" fillId="0" borderId="90" xfId="0" applyNumberFormat="1" applyFont="1" applyFill="1" applyBorder="1" applyAlignment="1" applyProtection="1">
      <alignment vertical="center"/>
      <protection locked="0"/>
    </xf>
    <xf numFmtId="3" fontId="3" fillId="0" borderId="40" xfId="0" applyNumberFormat="1" applyFont="1" applyFill="1" applyBorder="1" applyAlignment="1" applyProtection="1">
      <alignment vertical="center"/>
      <protection locked="0"/>
    </xf>
    <xf numFmtId="164" fontId="9" fillId="0" borderId="47" xfId="20" applyNumberFormat="1" applyFont="1" applyFill="1" applyBorder="1" applyAlignment="1" applyProtection="1">
      <alignment vertical="center" wrapText="1"/>
      <protection locked="0"/>
    </xf>
    <xf numFmtId="3" fontId="9" fillId="0" borderId="73" xfId="0" applyNumberFormat="1" applyFont="1" applyFill="1" applyBorder="1" applyAlignment="1" applyProtection="1">
      <alignment vertical="center"/>
      <protection locked="0"/>
    </xf>
    <xf numFmtId="3" fontId="9" fillId="0" borderId="54" xfId="0" applyNumberFormat="1" applyFont="1" applyFill="1" applyBorder="1" applyAlignment="1" applyProtection="1">
      <alignment vertical="center"/>
      <protection locked="0"/>
    </xf>
    <xf numFmtId="3" fontId="51" fillId="0" borderId="20" xfId="0" applyNumberFormat="1" applyFont="1" applyFill="1" applyBorder="1" applyAlignment="1" applyProtection="1">
      <alignment vertical="center"/>
      <protection locked="0"/>
    </xf>
    <xf numFmtId="3" fontId="42" fillId="0" borderId="66" xfId="0" applyNumberFormat="1" applyFont="1" applyFill="1" applyBorder="1" applyAlignment="1" applyProtection="1">
      <alignment horizontal="right" vertical="center"/>
      <protection locked="0"/>
    </xf>
    <xf numFmtId="3" fontId="2" fillId="0" borderId="94" xfId="0" applyNumberFormat="1" applyFont="1" applyFill="1" applyBorder="1" applyAlignment="1" applyProtection="1">
      <alignment vertical="center"/>
      <protection locked="0"/>
    </xf>
    <xf numFmtId="3" fontId="51" fillId="0" borderId="8" xfId="0" applyNumberFormat="1" applyFont="1" applyFill="1" applyBorder="1" applyAlignment="1" applyProtection="1">
      <alignment vertical="center"/>
      <protection locked="0"/>
    </xf>
    <xf numFmtId="164" fontId="32" fillId="0" borderId="36" xfId="20" applyNumberFormat="1" applyFont="1" applyFill="1" applyBorder="1" applyAlignment="1" applyProtection="1">
      <alignment vertical="center" wrapText="1"/>
      <protection locked="0"/>
    </xf>
    <xf numFmtId="3" fontId="3" fillId="0" borderId="79" xfId="0" applyNumberFormat="1" applyFont="1" applyFill="1" applyBorder="1" applyAlignment="1" applyProtection="1">
      <alignment vertical="center"/>
      <protection locked="0"/>
    </xf>
    <xf numFmtId="3" fontId="3" fillId="0" borderId="67" xfId="0" applyNumberFormat="1" applyFont="1" applyFill="1" applyBorder="1" applyAlignment="1" applyProtection="1">
      <alignment vertical="center"/>
      <protection locked="0"/>
    </xf>
    <xf numFmtId="3" fontId="3" fillId="0" borderId="61" xfId="0" applyNumberFormat="1" applyFont="1" applyFill="1" applyBorder="1" applyAlignment="1" applyProtection="1">
      <alignment vertical="center"/>
      <protection locked="0"/>
    </xf>
    <xf numFmtId="3" fontId="3" fillId="0" borderId="53" xfId="0" applyNumberFormat="1" applyFont="1" applyFill="1" applyBorder="1" applyAlignment="1" applyProtection="1">
      <alignment vertical="center"/>
      <protection locked="0"/>
    </xf>
    <xf numFmtId="3" fontId="3" fillId="0" borderId="75" xfId="0" applyNumberFormat="1" applyFont="1" applyFill="1" applyBorder="1" applyAlignment="1" applyProtection="1">
      <alignment vertical="center"/>
      <protection locked="0"/>
    </xf>
    <xf numFmtId="3" fontId="3" fillId="0" borderId="49" xfId="0" applyNumberFormat="1" applyFont="1" applyFill="1" applyBorder="1" applyAlignment="1" applyProtection="1">
      <alignment vertical="center"/>
      <protection locked="0"/>
    </xf>
    <xf numFmtId="1" fontId="9" fillId="0" borderId="61" xfId="0" applyNumberFormat="1" applyFont="1" applyFill="1" applyBorder="1" applyAlignment="1" applyProtection="1">
      <alignment horizontal="center" vertical="center"/>
      <protection locked="0"/>
    </xf>
    <xf numFmtId="164" fontId="51" fillId="0" borderId="19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27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3" fontId="2" fillId="0" borderId="55" xfId="0" applyNumberFormat="1" applyFont="1" applyFill="1" applyBorder="1" applyAlignment="1" applyProtection="1">
      <alignment horizontal="right" vertical="center"/>
      <protection locked="0"/>
    </xf>
    <xf numFmtId="165" fontId="42" fillId="0" borderId="0" xfId="0" applyNumberFormat="1" applyFont="1" applyFill="1" applyBorder="1" applyAlignment="1" applyProtection="1">
      <alignment vertical="center"/>
      <protection locked="0"/>
    </xf>
    <xf numFmtId="165" fontId="9" fillId="0" borderId="0" xfId="0" applyNumberFormat="1" applyFont="1" applyFill="1" applyBorder="1" applyAlignment="1" applyProtection="1">
      <alignment vertical="center"/>
      <protection locked="0"/>
    </xf>
    <xf numFmtId="3" fontId="42" fillId="0" borderId="95" xfId="0" applyNumberFormat="1" applyFont="1" applyFill="1" applyBorder="1" applyAlignment="1" applyProtection="1">
      <alignment vertical="center"/>
      <protection locked="0"/>
    </xf>
    <xf numFmtId="164" fontId="9" fillId="0" borderId="36" xfId="20" applyNumberFormat="1" applyFont="1" applyFill="1" applyBorder="1" applyAlignment="1" applyProtection="1">
      <alignment vertical="center" wrapText="1"/>
      <protection locked="0"/>
    </xf>
    <xf numFmtId="3" fontId="9" fillId="0" borderId="64" xfId="0" applyNumberFormat="1" applyFont="1" applyFill="1" applyBorder="1" applyAlignment="1" applyProtection="1">
      <alignment vertical="center"/>
      <protection locked="0"/>
    </xf>
    <xf numFmtId="3" fontId="9" fillId="0" borderId="39" xfId="0" applyNumberFormat="1" applyFont="1" applyFill="1" applyBorder="1" applyAlignment="1" applyProtection="1">
      <alignment vertical="center"/>
      <protection locked="0"/>
    </xf>
    <xf numFmtId="3" fontId="9" fillId="0" borderId="35" xfId="0" applyNumberFormat="1" applyFont="1" applyFill="1" applyBorder="1" applyAlignment="1" applyProtection="1">
      <alignment vertical="center"/>
      <protection locked="0"/>
    </xf>
    <xf numFmtId="164" fontId="3" fillId="0" borderId="88" xfId="20" applyNumberFormat="1" applyFont="1" applyFill="1" applyBorder="1" applyAlignment="1" applyProtection="1">
      <alignment vertical="center" wrapText="1"/>
      <protection locked="0"/>
    </xf>
    <xf numFmtId="3" fontId="3" fillId="0" borderId="41" xfId="0" applyNumberFormat="1" applyFont="1" applyFill="1" applyBorder="1" applyAlignment="1" applyProtection="1">
      <alignment vertical="center"/>
      <protection locked="0"/>
    </xf>
    <xf numFmtId="3" fontId="3" fillId="0" borderId="45" xfId="0" applyNumberFormat="1" applyFont="1" applyFill="1" applyBorder="1" applyAlignment="1" applyProtection="1">
      <alignment vertical="center"/>
      <protection locked="0"/>
    </xf>
    <xf numFmtId="3" fontId="3" fillId="0" borderId="96" xfId="0" applyNumberFormat="1" applyFont="1" applyFill="1" applyBorder="1" applyAlignment="1" applyProtection="1">
      <alignment vertical="center"/>
      <protection locked="0"/>
    </xf>
    <xf numFmtId="3" fontId="9" fillId="0" borderId="38" xfId="0" applyNumberFormat="1" applyFont="1" applyFill="1" applyBorder="1" applyAlignment="1" applyProtection="1">
      <alignment horizontal="right" vertical="center"/>
      <protection locked="0"/>
    </xf>
    <xf numFmtId="3" fontId="9" fillId="0" borderId="78" xfId="0" applyNumberFormat="1" applyFont="1" applyFill="1" applyBorder="1" applyAlignment="1" applyProtection="1">
      <alignment horizontal="right"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1" fontId="42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2" fillId="0" borderId="67" xfId="0" applyNumberFormat="1" applyFont="1" applyFill="1" applyBorder="1" applyAlignment="1" applyProtection="1">
      <alignment vertical="center"/>
      <protection locked="0"/>
    </xf>
    <xf numFmtId="3" fontId="2" fillId="0" borderId="61" xfId="0" applyNumberFormat="1" applyFont="1" applyFill="1" applyBorder="1" applyAlignment="1" applyProtection="1">
      <alignment vertical="center"/>
      <protection locked="0"/>
    </xf>
    <xf numFmtId="3" fontId="2" fillId="0" borderId="53" xfId="0" applyNumberFormat="1" applyFont="1" applyFill="1" applyBorder="1" applyAlignment="1" applyProtection="1">
      <alignment vertical="center"/>
      <protection locked="0"/>
    </xf>
    <xf numFmtId="3" fontId="2" fillId="0" borderId="75" xfId="0" applyNumberFormat="1" applyFont="1" applyFill="1" applyBorder="1" applyAlignment="1" applyProtection="1">
      <alignment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164" fontId="42" fillId="0" borderId="19" xfId="20" applyNumberFormat="1" applyFont="1" applyFill="1" applyBorder="1" applyAlignment="1" applyProtection="1">
      <alignment vertical="center" wrapText="1"/>
      <protection locked="0"/>
    </xf>
    <xf numFmtId="164" fontId="42" fillId="0" borderId="63" xfId="20" applyNumberFormat="1" applyFont="1" applyFill="1" applyBorder="1" applyAlignment="1" applyProtection="1">
      <alignment horizontal="left" vertical="center" wrapText="1"/>
      <protection locked="0"/>
    </xf>
    <xf numFmtId="164" fontId="51" fillId="0" borderId="63" xfId="20" applyNumberFormat="1" applyFont="1" applyFill="1" applyBorder="1" applyAlignment="1" applyProtection="1">
      <alignment horizontal="left" vertical="center" wrapText="1"/>
      <protection locked="0"/>
    </xf>
    <xf numFmtId="3" fontId="2" fillId="0" borderId="62" xfId="0" applyNumberFormat="1" applyFont="1" applyFill="1" applyBorder="1" applyAlignment="1" applyProtection="1">
      <alignment vertical="center"/>
      <protection locked="0"/>
    </xf>
    <xf numFmtId="3" fontId="3" fillId="0" borderId="36" xfId="0" applyNumberFormat="1" applyFont="1" applyFill="1" applyBorder="1" applyAlignment="1" applyProtection="1">
      <alignment vertical="center"/>
      <protection locked="0"/>
    </xf>
    <xf numFmtId="3" fontId="9" fillId="0" borderId="89" xfId="0" applyNumberFormat="1" applyFont="1" applyFill="1" applyBorder="1" applyAlignment="1" applyProtection="1">
      <alignment horizontal="right" vertical="center"/>
      <protection locked="0"/>
    </xf>
    <xf numFmtId="3" fontId="9" fillId="0" borderId="68" xfId="0" applyNumberFormat="1" applyFont="1" applyFill="1" applyBorder="1" applyAlignment="1" applyProtection="1">
      <alignment horizontal="right" vertical="center"/>
      <protection locked="0"/>
    </xf>
    <xf numFmtId="3" fontId="9" fillId="0" borderId="69" xfId="0" applyNumberFormat="1" applyFont="1" applyFill="1" applyBorder="1" applyAlignment="1" applyProtection="1">
      <alignment horizontal="right" vertical="center"/>
      <protection locked="0"/>
    </xf>
    <xf numFmtId="3" fontId="9" fillId="0" borderId="90" xfId="0" applyNumberFormat="1" applyFont="1" applyFill="1" applyBorder="1" applyAlignment="1" applyProtection="1">
      <alignment horizontal="right" vertical="center"/>
      <protection locked="0"/>
    </xf>
    <xf numFmtId="3" fontId="9" fillId="0" borderId="40" xfId="0" applyNumberFormat="1" applyFont="1" applyFill="1" applyBorder="1" applyAlignment="1" applyProtection="1">
      <alignment horizontal="right" vertical="center"/>
      <protection locked="0"/>
    </xf>
    <xf numFmtId="164" fontId="51" fillId="0" borderId="19" xfId="20" applyNumberFormat="1" applyFont="1" applyFill="1" applyBorder="1" applyAlignment="1" applyProtection="1">
      <alignment vertical="center" wrapText="1"/>
      <protection locked="0"/>
    </xf>
    <xf numFmtId="1" fontId="2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20" applyNumberFormat="1" applyFont="1" applyFill="1" applyBorder="1" applyAlignment="1" applyProtection="1">
      <alignment vertical="center" wrapText="1"/>
      <protection locked="0"/>
    </xf>
    <xf numFmtId="3" fontId="9" fillId="0" borderId="48" xfId="0" applyNumberFormat="1" applyFont="1" applyFill="1" applyBorder="1" applyAlignment="1" applyProtection="1">
      <alignment vertical="center"/>
      <protection locked="0"/>
    </xf>
    <xf numFmtId="1" fontId="9" fillId="0" borderId="23" xfId="0" applyNumberFormat="1" applyFont="1" applyFill="1" applyBorder="1" applyAlignment="1" applyProtection="1">
      <alignment horizontal="centerContinuous" vertical="center"/>
      <protection locked="0"/>
    </xf>
    <xf numFmtId="3" fontId="9" fillId="0" borderId="97" xfId="0" applyNumberFormat="1" applyFont="1" applyFill="1" applyBorder="1" applyAlignment="1" applyProtection="1">
      <alignment vertical="center"/>
      <protection locked="0"/>
    </xf>
    <xf numFmtId="3" fontId="42" fillId="0" borderId="71" xfId="0" applyNumberFormat="1" applyFont="1" applyFill="1" applyBorder="1" applyAlignment="1" applyProtection="1">
      <alignment vertical="center"/>
      <protection locked="0"/>
    </xf>
    <xf numFmtId="164" fontId="42" fillId="0" borderId="87" xfId="20" applyNumberFormat="1" applyFont="1" applyFill="1" applyBorder="1" applyAlignment="1" applyProtection="1">
      <alignment vertical="center" wrapText="1"/>
      <protection locked="0"/>
    </xf>
    <xf numFmtId="3" fontId="42" fillId="0" borderId="76" xfId="0" applyNumberFormat="1" applyFont="1" applyFill="1" applyBorder="1" applyAlignment="1" applyProtection="1">
      <alignment vertical="center"/>
      <protection locked="0"/>
    </xf>
    <xf numFmtId="3" fontId="42" fillId="0" borderId="77" xfId="0" applyNumberFormat="1" applyFont="1" applyFill="1" applyBorder="1" applyAlignment="1" applyProtection="1">
      <alignment horizontal="right" vertical="center"/>
      <protection locked="0"/>
    </xf>
    <xf numFmtId="1" fontId="51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80" xfId="20" applyNumberFormat="1" applyFont="1" applyFill="1" applyBorder="1" applyAlignment="1" applyProtection="1">
      <alignment vertical="center" wrapText="1"/>
      <protection locked="0"/>
    </xf>
    <xf numFmtId="3" fontId="42" fillId="0" borderId="81" xfId="0" applyNumberFormat="1" applyFont="1" applyFill="1" applyBorder="1" applyAlignment="1" applyProtection="1">
      <alignment vertical="center"/>
      <protection locked="0"/>
    </xf>
    <xf numFmtId="1" fontId="3" fillId="0" borderId="39" xfId="0" applyNumberFormat="1" applyFont="1" applyFill="1" applyBorder="1" applyAlignment="1" applyProtection="1">
      <alignment horizontal="center" vertical="center"/>
      <protection locked="0"/>
    </xf>
    <xf numFmtId="1" fontId="42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50" fillId="0" borderId="0" xfId="0" applyNumberFormat="1" applyFont="1" applyBorder="1" applyAlignment="1">
      <alignment/>
    </xf>
    <xf numFmtId="3" fontId="9" fillId="0" borderId="50" xfId="0" applyNumberFormat="1" applyFont="1" applyFill="1" applyBorder="1" applyAlignment="1" applyProtection="1">
      <alignment horizontal="right" vertical="center"/>
      <protection locked="0"/>
    </xf>
    <xf numFmtId="3" fontId="9" fillId="0" borderId="76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164" fontId="51" fillId="0" borderId="27" xfId="20" applyNumberFormat="1" applyFont="1" applyFill="1" applyBorder="1" applyAlignment="1" applyProtection="1">
      <alignment vertical="center" wrapText="1"/>
      <protection locked="0"/>
    </xf>
    <xf numFmtId="3" fontId="51" fillId="0" borderId="60" xfId="0" applyNumberFormat="1" applyFont="1" applyFill="1" applyBorder="1" applyAlignment="1" applyProtection="1">
      <alignment vertical="center"/>
      <protection locked="0"/>
    </xf>
    <xf numFmtId="164" fontId="3" fillId="0" borderId="14" xfId="20" applyNumberFormat="1" applyFont="1" applyFill="1" applyBorder="1" applyAlignment="1" applyProtection="1">
      <alignment vertical="center" wrapText="1"/>
      <protection locked="0"/>
    </xf>
    <xf numFmtId="164" fontId="3" fillId="0" borderId="40" xfId="20" applyNumberFormat="1" applyFont="1" applyFill="1" applyBorder="1" applyAlignment="1" applyProtection="1">
      <alignment vertical="center" wrapText="1"/>
      <protection locked="0"/>
    </xf>
    <xf numFmtId="3" fontId="2" fillId="0" borderId="77" xfId="0" applyNumberFormat="1" applyFont="1" applyFill="1" applyBorder="1" applyAlignment="1" applyProtection="1">
      <alignment vertical="center"/>
      <protection locked="0"/>
    </xf>
    <xf numFmtId="3" fontId="52" fillId="0" borderId="66" xfId="0" applyNumberFormat="1" applyFont="1" applyFill="1" applyBorder="1" applyAlignment="1" applyProtection="1">
      <alignment vertical="center"/>
      <protection locked="0"/>
    </xf>
    <xf numFmtId="3" fontId="52" fillId="0" borderId="20" xfId="0" applyNumberFormat="1" applyFont="1" applyFill="1" applyBorder="1" applyAlignment="1" applyProtection="1">
      <alignment vertical="center"/>
      <protection locked="0"/>
    </xf>
    <xf numFmtId="164" fontId="9" fillId="0" borderId="49" xfId="20" applyNumberFormat="1" applyFont="1" applyFill="1" applyBorder="1" applyAlignment="1" applyProtection="1">
      <alignment vertical="center" wrapText="1"/>
      <protection locked="0"/>
    </xf>
    <xf numFmtId="164" fontId="42" fillId="0" borderId="27" xfId="20" applyNumberFormat="1" applyFont="1" applyFill="1" applyBorder="1" applyAlignment="1" applyProtection="1">
      <alignment vertical="center" wrapText="1"/>
      <protection locked="0"/>
    </xf>
    <xf numFmtId="3" fontId="2" fillId="0" borderId="76" xfId="0" applyNumberFormat="1" applyFont="1" applyFill="1" applyBorder="1" applyAlignment="1" applyProtection="1">
      <alignment vertical="center"/>
      <protection locked="0"/>
    </xf>
    <xf numFmtId="3" fontId="2" fillId="0" borderId="60" xfId="0" applyNumberFormat="1" applyFont="1" applyFill="1" applyBorder="1" applyAlignment="1" applyProtection="1">
      <alignment vertical="center"/>
      <protection locked="0"/>
    </xf>
    <xf numFmtId="164" fontId="51" fillId="0" borderId="22" xfId="20" applyNumberFormat="1" applyFont="1" applyFill="1" applyBorder="1" applyAlignment="1" applyProtection="1">
      <alignment vertical="center" wrapText="1"/>
      <protection locked="0"/>
    </xf>
    <xf numFmtId="1" fontId="3" fillId="0" borderId="9" xfId="0" applyNumberFormat="1" applyFont="1" applyFill="1" applyBorder="1" applyAlignment="1" applyProtection="1">
      <alignment horizontal="centerContinuous" vertical="center"/>
      <protection locked="0"/>
    </xf>
    <xf numFmtId="0" fontId="3" fillId="0" borderId="98" xfId="0" applyFont="1" applyBorder="1" applyAlignment="1">
      <alignment vertical="center" wrapText="1"/>
    </xf>
    <xf numFmtId="3" fontId="3" fillId="0" borderId="99" xfId="0" applyNumberFormat="1" applyFont="1" applyFill="1" applyBorder="1" applyAlignment="1" applyProtection="1">
      <alignment vertical="center"/>
      <protection locked="0"/>
    </xf>
    <xf numFmtId="3" fontId="3" fillId="0" borderId="100" xfId="0" applyNumberFormat="1" applyFont="1" applyFill="1" applyBorder="1" applyAlignment="1" applyProtection="1">
      <alignment vertical="center"/>
      <protection locked="0"/>
    </xf>
    <xf numFmtId="3" fontId="3" fillId="0" borderId="70" xfId="0" applyNumberFormat="1" applyFont="1" applyFill="1" applyBorder="1" applyAlignment="1" applyProtection="1">
      <alignment vertical="center"/>
      <protection locked="0"/>
    </xf>
    <xf numFmtId="3" fontId="3" fillId="0" borderId="10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9" fillId="0" borderId="60" xfId="0" applyNumberFormat="1" applyFont="1" applyFill="1" applyBorder="1" applyAlignment="1" applyProtection="1">
      <alignment vertical="center"/>
      <protection locked="0"/>
    </xf>
    <xf numFmtId="1" fontId="9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55" xfId="20" applyNumberFormat="1" applyFont="1" applyFill="1" applyBorder="1" applyAlignment="1" applyProtection="1">
      <alignment vertical="center" wrapText="1"/>
      <protection locked="0"/>
    </xf>
    <xf numFmtId="3" fontId="42" fillId="0" borderId="102" xfId="0" applyNumberFormat="1" applyFont="1" applyFill="1" applyBorder="1" applyAlignment="1" applyProtection="1">
      <alignment vertical="center"/>
      <protection locked="0"/>
    </xf>
    <xf numFmtId="3" fontId="42" fillId="0" borderId="55" xfId="0" applyNumberFormat="1" applyFont="1" applyFill="1" applyBorder="1" applyAlignment="1" applyProtection="1">
      <alignment vertical="center"/>
      <protection locked="0"/>
    </xf>
    <xf numFmtId="164" fontId="9" fillId="0" borderId="52" xfId="20" applyNumberFormat="1" applyFont="1" applyFill="1" applyBorder="1" applyAlignment="1" applyProtection="1">
      <alignment vertical="center" wrapText="1"/>
      <protection locked="0"/>
    </xf>
    <xf numFmtId="3" fontId="52" fillId="0" borderId="92" xfId="0" applyNumberFormat="1" applyFont="1" applyFill="1" applyBorder="1" applyAlignment="1" applyProtection="1">
      <alignment vertical="center"/>
      <protection locked="0"/>
    </xf>
    <xf numFmtId="164" fontId="5" fillId="0" borderId="36" xfId="20" applyNumberFormat="1" applyFont="1" applyFill="1" applyBorder="1" applyAlignment="1" applyProtection="1">
      <alignment vertical="center" wrapText="1"/>
      <protection locked="0"/>
    </xf>
    <xf numFmtId="1" fontId="3" fillId="0" borderId="23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3" fontId="3" fillId="0" borderId="34" xfId="0" applyNumberFormat="1" applyFont="1" applyBorder="1" applyAlignment="1">
      <alignment vertical="center"/>
    </xf>
    <xf numFmtId="3" fontId="3" fillId="0" borderId="103" xfId="0" applyNumberFormat="1" applyFont="1" applyBorder="1" applyAlignment="1">
      <alignment vertical="center"/>
    </xf>
    <xf numFmtId="3" fontId="3" fillId="0" borderId="104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" fontId="51" fillId="0" borderId="23" xfId="0" applyNumberFormat="1" applyFont="1" applyBorder="1" applyAlignment="1">
      <alignment vertical="center"/>
    </xf>
    <xf numFmtId="3" fontId="51" fillId="0" borderId="66" xfId="0" applyNumberFormat="1" applyFont="1" applyBorder="1" applyAlignment="1">
      <alignment vertical="center"/>
    </xf>
    <xf numFmtId="3" fontId="51" fillId="0" borderId="23" xfId="0" applyNumberFormat="1" applyFont="1" applyBorder="1" applyAlignment="1">
      <alignment vertical="center"/>
    </xf>
    <xf numFmtId="3" fontId="51" fillId="0" borderId="54" xfId="0" applyNumberFormat="1" applyFont="1" applyBorder="1" applyAlignment="1">
      <alignment vertical="center"/>
    </xf>
    <xf numFmtId="3" fontId="51" fillId="0" borderId="73" xfId="0" applyNumberFormat="1" applyFont="1" applyBorder="1" applyAlignment="1">
      <alignment vertical="center"/>
    </xf>
    <xf numFmtId="3" fontId="51" fillId="0" borderId="19" xfId="0" applyNumberFormat="1" applyFont="1" applyBorder="1" applyAlignment="1">
      <alignment vertical="center"/>
    </xf>
    <xf numFmtId="3" fontId="53" fillId="0" borderId="66" xfId="0" applyNumberFormat="1" applyFont="1" applyBorder="1" applyAlignment="1">
      <alignment vertical="center"/>
    </xf>
    <xf numFmtId="3" fontId="53" fillId="0" borderId="23" xfId="0" applyNumberFormat="1" applyFont="1" applyBorder="1" applyAlignment="1">
      <alignment vertical="center"/>
    </xf>
    <xf numFmtId="3" fontId="53" fillId="0" borderId="54" xfId="0" applyNumberFormat="1" applyFont="1" applyBorder="1" applyAlignment="1">
      <alignment vertical="center"/>
    </xf>
    <xf numFmtId="3" fontId="53" fillId="0" borderId="73" xfId="0" applyNumberFormat="1" applyFont="1" applyBorder="1" applyAlignment="1">
      <alignment vertical="center"/>
    </xf>
    <xf numFmtId="3" fontId="53" fillId="0" borderId="19" xfId="0" applyNumberFormat="1" applyFont="1" applyBorder="1" applyAlignment="1">
      <alignment vertical="center"/>
    </xf>
    <xf numFmtId="1" fontId="10" fillId="0" borderId="23" xfId="0" applyNumberFormat="1" applyFont="1" applyBorder="1" applyAlignment="1">
      <alignment vertical="center"/>
    </xf>
    <xf numFmtId="164" fontId="10" fillId="0" borderId="0" xfId="20" applyNumberFormat="1" applyFont="1" applyFill="1" applyBorder="1" applyAlignment="1" applyProtection="1">
      <alignment vertical="center" wrapText="1"/>
      <protection locked="0"/>
    </xf>
    <xf numFmtId="3" fontId="10" fillId="0" borderId="66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3" fontId="10" fillId="0" borderId="54" xfId="0" applyNumberFormat="1" applyFont="1" applyBorder="1" applyAlignment="1">
      <alignment vertical="center"/>
    </xf>
    <xf numFmtId="3" fontId="10" fillId="0" borderId="73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1" fontId="42" fillId="0" borderId="23" xfId="0" applyNumberFormat="1" applyFont="1" applyBorder="1" applyAlignment="1">
      <alignment vertical="center"/>
    </xf>
    <xf numFmtId="3" fontId="42" fillId="0" borderId="66" xfId="0" applyNumberFormat="1" applyFont="1" applyBorder="1" applyAlignment="1">
      <alignment vertical="center"/>
    </xf>
    <xf numFmtId="3" fontId="42" fillId="0" borderId="23" xfId="0" applyNumberFormat="1" applyFont="1" applyBorder="1" applyAlignment="1">
      <alignment vertical="center"/>
    </xf>
    <xf numFmtId="3" fontId="42" fillId="0" borderId="54" xfId="0" applyNumberFormat="1" applyFont="1" applyBorder="1" applyAlignment="1">
      <alignment vertical="center"/>
    </xf>
    <xf numFmtId="3" fontId="42" fillId="0" borderId="73" xfId="0" applyNumberFormat="1" applyFont="1" applyBorder="1" applyAlignment="1">
      <alignment vertical="center"/>
    </xf>
    <xf numFmtId="3" fontId="42" fillId="0" borderId="19" xfId="0" applyNumberFormat="1" applyFont="1" applyBorder="1" applyAlignment="1">
      <alignment vertical="center"/>
    </xf>
    <xf numFmtId="3" fontId="3" fillId="0" borderId="66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54" xfId="0" applyNumberFormat="1" applyFont="1" applyBorder="1" applyAlignment="1">
      <alignment vertical="center"/>
    </xf>
    <xf numFmtId="3" fontId="3" fillId="0" borderId="73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51" fillId="0" borderId="63" xfId="0" applyNumberFormat="1" applyFont="1" applyBorder="1" applyAlignment="1">
      <alignment vertical="center"/>
    </xf>
    <xf numFmtId="3" fontId="51" fillId="0" borderId="92" xfId="0" applyNumberFormat="1" applyFont="1" applyBorder="1" applyAlignment="1">
      <alignment vertical="center"/>
    </xf>
    <xf numFmtId="3" fontId="51" fillId="0" borderId="20" xfId="0" applyNumberFormat="1" applyFont="1" applyBorder="1" applyAlignment="1">
      <alignment vertical="center"/>
    </xf>
    <xf numFmtId="1" fontId="51" fillId="0" borderId="79" xfId="0" applyNumberFormat="1" applyFont="1" applyBorder="1" applyAlignment="1">
      <alignment vertical="center"/>
    </xf>
    <xf numFmtId="164" fontId="51" fillId="0" borderId="80" xfId="0" applyNumberFormat="1" applyFont="1" applyBorder="1" applyAlignment="1">
      <alignment vertical="center" wrapText="1"/>
    </xf>
    <xf numFmtId="3" fontId="51" fillId="0" borderId="81" xfId="0" applyNumberFormat="1" applyFont="1" applyBorder="1" applyAlignment="1">
      <alignment vertical="center"/>
    </xf>
    <xf numFmtId="3" fontId="51" fillId="0" borderId="79" xfId="0" applyNumberFormat="1" applyFont="1" applyBorder="1" applyAlignment="1">
      <alignment vertical="center"/>
    </xf>
    <xf numFmtId="3" fontId="51" fillId="0" borderId="83" xfId="0" applyNumberFormat="1" applyFont="1" applyBorder="1" applyAlignment="1">
      <alignment vertical="center"/>
    </xf>
    <xf numFmtId="3" fontId="51" fillId="0" borderId="84" xfId="0" applyNumberFormat="1" applyFont="1" applyBorder="1" applyAlignment="1">
      <alignment vertical="center"/>
    </xf>
    <xf numFmtId="3" fontId="51" fillId="0" borderId="82" xfId="0" applyNumberFormat="1" applyFont="1" applyBorder="1" applyAlignment="1">
      <alignment vertical="center"/>
    </xf>
    <xf numFmtId="3" fontId="51" fillId="0" borderId="8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8" fillId="0" borderId="6" xfId="0" applyNumberFormat="1" applyFont="1" applyFill="1" applyBorder="1" applyAlignment="1" applyProtection="1">
      <alignment horizontal="center"/>
      <protection/>
    </xf>
    <xf numFmtId="0" fontId="8" fillId="0" borderId="65" xfId="0" applyNumberFormat="1" applyFont="1" applyFill="1" applyBorder="1" applyAlignment="1" applyProtection="1">
      <alignment horizontal="center"/>
      <protection/>
    </xf>
    <xf numFmtId="0" fontId="5" fillId="0" borderId="91" xfId="0" applyNumberFormat="1" applyFont="1" applyFill="1" applyBorder="1" applyAlignment="1" applyProtection="1">
      <alignment horizontal="centerContinuous" vertical="center"/>
      <protection/>
    </xf>
    <xf numFmtId="0" fontId="5" fillId="0" borderId="36" xfId="0" applyNumberFormat="1" applyFont="1" applyFill="1" applyBorder="1" applyAlignment="1" applyProtection="1">
      <alignment horizontal="centerContinuous" vertical="center"/>
      <protection/>
    </xf>
    <xf numFmtId="164" fontId="6" fillId="0" borderId="28" xfId="0" applyNumberFormat="1" applyFont="1" applyFill="1" applyBorder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6" fillId="0" borderId="28" xfId="0" applyNumberFormat="1" applyFont="1" applyFill="1" applyBorder="1" applyAlignment="1" applyProtection="1">
      <alignment horizontal="centerContinuous" vertical="center"/>
      <protection/>
    </xf>
    <xf numFmtId="0" fontId="8" fillId="0" borderId="7" xfId="0" applyNumberFormat="1" applyFont="1" applyFill="1" applyBorder="1" applyAlignment="1" applyProtection="1">
      <alignment horizontal="center" vertical="top"/>
      <protection/>
    </xf>
    <xf numFmtId="0" fontId="8" fillId="0" borderId="8" xfId="0" applyNumberFormat="1" applyFont="1" applyFill="1" applyBorder="1" applyAlignment="1" applyProtection="1">
      <alignment horizontal="center" vertical="top"/>
      <protection/>
    </xf>
    <xf numFmtId="0" fontId="8" fillId="0" borderId="105" xfId="0" applyNumberFormat="1" applyFont="1" applyFill="1" applyBorder="1" applyAlignment="1" applyProtection="1">
      <alignment horizontal="center" vertical="top"/>
      <protection/>
    </xf>
    <xf numFmtId="0" fontId="8" fillId="0" borderId="106" xfId="0" applyNumberFormat="1" applyFont="1" applyFill="1" applyBorder="1" applyAlignment="1" applyProtection="1">
      <alignment horizontal="center" vertical="center"/>
      <protection/>
    </xf>
    <xf numFmtId="0" fontId="1" fillId="0" borderId="106" xfId="0" applyNumberFormat="1" applyFont="1" applyFill="1" applyBorder="1" applyAlignment="1" applyProtection="1">
      <alignment horizontal="center" vertical="center" wrapText="1"/>
      <protection/>
    </xf>
    <xf numFmtId="0" fontId="2" fillId="0" borderId="107" xfId="0" applyNumberFormat="1" applyFont="1" applyFill="1" applyBorder="1" applyAlignment="1" applyProtection="1">
      <alignment horizontal="center" vertical="center" wrapText="1"/>
      <protection/>
    </xf>
    <xf numFmtId="3" fontId="1" fillId="0" borderId="108" xfId="0" applyNumberFormat="1" applyFont="1" applyFill="1" applyBorder="1" applyAlignment="1" applyProtection="1">
      <alignment horizontal="center" vertical="center"/>
      <protection/>
    </xf>
    <xf numFmtId="0" fontId="1" fillId="0" borderId="108" xfId="0" applyNumberFormat="1" applyFont="1" applyFill="1" applyBorder="1" applyAlignment="1" applyProtection="1">
      <alignment horizontal="center" vertical="center"/>
      <protection/>
    </xf>
    <xf numFmtId="0" fontId="10" fillId="0" borderId="64" xfId="0" applyNumberFormat="1" applyFont="1" applyFill="1" applyBorder="1" applyAlignment="1" applyProtection="1">
      <alignment horizontal="center" vertical="center"/>
      <protection/>
    </xf>
    <xf numFmtId="49" fontId="8" fillId="0" borderId="48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vertical="center"/>
      <protection/>
    </xf>
    <xf numFmtId="3" fontId="8" fillId="0" borderId="67" xfId="0" applyNumberFormat="1" applyFont="1" applyFill="1" applyBorder="1" applyAlignment="1" applyProtection="1">
      <alignment vertical="center"/>
      <protection/>
    </xf>
    <xf numFmtId="3" fontId="8" fillId="0" borderId="51" xfId="0" applyNumberFormat="1" applyFont="1" applyFill="1" applyBorder="1" applyAlignment="1" applyProtection="1">
      <alignment vertical="center"/>
      <protection/>
    </xf>
    <xf numFmtId="3" fontId="1" fillId="0" borderId="51" xfId="0" applyNumberFormat="1" applyFont="1" applyFill="1" applyBorder="1" applyAlignment="1" applyProtection="1">
      <alignment vertical="center"/>
      <protection/>
    </xf>
    <xf numFmtId="3" fontId="1" fillId="0" borderId="52" xfId="0" applyNumberFormat="1" applyFont="1" applyFill="1" applyBorder="1" applyAlignment="1" applyProtection="1">
      <alignment vertical="center"/>
      <protection/>
    </xf>
    <xf numFmtId="3" fontId="1" fillId="0" borderId="49" xfId="0" applyNumberFormat="1" applyFont="1" applyFill="1" applyBorder="1" applyAlignment="1" applyProtection="1">
      <alignment vertical="center"/>
      <protection/>
    </xf>
    <xf numFmtId="0" fontId="1" fillId="0" borderId="51" xfId="0" applyNumberFormat="1" applyFont="1" applyFill="1" applyBorder="1" applyAlignment="1" applyProtection="1">
      <alignment vertical="center" wrapText="1"/>
      <protection/>
    </xf>
    <xf numFmtId="3" fontId="8" fillId="0" borderId="61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3" fontId="8" fillId="0" borderId="66" xfId="0" applyNumberFormat="1" applyFont="1" applyFill="1" applyBorder="1" applyAlignment="1" applyProtection="1">
      <alignment vertical="center"/>
      <protection/>
    </xf>
    <xf numFmtId="3" fontId="8" fillId="0" borderId="21" xfId="0" applyNumberFormat="1" applyFont="1" applyFill="1" applyBorder="1" applyAlignment="1" applyProtection="1">
      <alignment vertical="center"/>
      <protection/>
    </xf>
    <xf numFmtId="0" fontId="1" fillId="0" borderId="51" xfId="0" applyNumberFormat="1" applyFont="1" applyFill="1" applyBorder="1" applyAlignment="1" applyProtection="1">
      <alignment horizontal="left" vertical="center" wrapText="1"/>
      <protection/>
    </xf>
    <xf numFmtId="3" fontId="8" fillId="0" borderId="77" xfId="0" applyNumberFormat="1" applyFont="1" applyFill="1" applyBorder="1" applyAlignment="1" applyProtection="1">
      <alignment vertical="center"/>
      <protection/>
    </xf>
    <xf numFmtId="3" fontId="8" fillId="0" borderId="58" xfId="0" applyNumberFormat="1" applyFont="1" applyFill="1" applyBorder="1" applyAlignment="1" applyProtection="1">
      <alignment vertical="center"/>
      <protection/>
    </xf>
    <xf numFmtId="49" fontId="8" fillId="0" borderId="6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3" fontId="5" fillId="0" borderId="6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1" fillId="0" borderId="34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center" wrapText="1"/>
    </xf>
    <xf numFmtId="0" fontId="8" fillId="0" borderId="6" xfId="0" applyFont="1" applyBorder="1" applyAlignment="1">
      <alignment horizontal="centerContinuous" wrapText="1"/>
    </xf>
    <xf numFmtId="0" fontId="43" fillId="0" borderId="88" xfId="0" applyFont="1" applyBorder="1" applyAlignment="1">
      <alignment horizontal="centerContinuous" vertical="center" wrapText="1"/>
    </xf>
    <xf numFmtId="0" fontId="4" fillId="0" borderId="110" xfId="0" applyFont="1" applyBorder="1" applyAlignment="1">
      <alignment horizontal="centerContinuous" vertical="center" wrapText="1"/>
    </xf>
    <xf numFmtId="0" fontId="1" fillId="0" borderId="2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 wrapText="1"/>
    </xf>
    <xf numFmtId="3" fontId="10" fillId="0" borderId="58" xfId="0" applyNumberFormat="1" applyFont="1" applyBorder="1" applyAlignment="1">
      <alignment horizontal="center" vertical="center"/>
    </xf>
    <xf numFmtId="3" fontId="10" fillId="0" borderId="56" xfId="0" applyNumberFormat="1" applyFont="1" applyBorder="1" applyAlignment="1">
      <alignment horizontal="center" vertical="center"/>
    </xf>
    <xf numFmtId="3" fontId="10" fillId="0" borderId="55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5" fillId="0" borderId="39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vertical="center" wrapText="1"/>
    </xf>
    <xf numFmtId="3" fontId="5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49" fontId="1" fillId="0" borderId="68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vertical="center" wrapText="1"/>
    </xf>
    <xf numFmtId="3" fontId="1" fillId="0" borderId="44" xfId="0" applyNumberFormat="1" applyFont="1" applyBorder="1" applyAlignment="1">
      <alignment horizontal="right" vertical="center" wrapText="1"/>
    </xf>
    <xf numFmtId="3" fontId="1" fillId="0" borderId="44" xfId="0" applyNumberFormat="1" applyFont="1" applyBorder="1" applyAlignment="1">
      <alignment vertical="center" wrapText="1"/>
    </xf>
    <xf numFmtId="3" fontId="1" fillId="0" borderId="40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49" fontId="52" fillId="0" borderId="23" xfId="0" applyNumberFormat="1" applyFont="1" applyBorder="1" applyAlignment="1">
      <alignment horizontal="center" vertical="center"/>
    </xf>
    <xf numFmtId="0" fontId="52" fillId="0" borderId="21" xfId="0" applyFont="1" applyBorder="1" applyAlignment="1">
      <alignment vertical="center" wrapText="1"/>
    </xf>
    <xf numFmtId="3" fontId="52" fillId="0" borderId="22" xfId="0" applyNumberFormat="1" applyFont="1" applyBorder="1" applyAlignment="1">
      <alignment horizontal="right" vertical="center" wrapText="1"/>
    </xf>
    <xf numFmtId="3" fontId="52" fillId="0" borderId="22" xfId="0" applyNumberFormat="1" applyFont="1" applyBorder="1" applyAlignment="1">
      <alignment vertical="center" wrapText="1"/>
    </xf>
    <xf numFmtId="3" fontId="52" fillId="0" borderId="19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3" fontId="8" fillId="0" borderId="52" xfId="0" applyNumberFormat="1" applyFont="1" applyBorder="1" applyAlignment="1">
      <alignment vertical="center" wrapText="1"/>
    </xf>
    <xf numFmtId="49" fontId="8" fillId="0" borderId="61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vertical="center" wrapText="1"/>
    </xf>
    <xf numFmtId="3" fontId="8" fillId="0" borderId="52" xfId="0" applyNumberFormat="1" applyFont="1" applyBorder="1" applyAlignment="1">
      <alignment horizontal="right" vertical="center" wrapText="1"/>
    </xf>
    <xf numFmtId="3" fontId="8" fillId="0" borderId="49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vertical="center" wrapText="1"/>
    </xf>
    <xf numFmtId="3" fontId="8" fillId="0" borderId="19" xfId="0" applyNumberFormat="1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3" fontId="1" fillId="0" borderId="19" xfId="0" applyNumberFormat="1" applyFont="1" applyBorder="1" applyAlignment="1">
      <alignment vertical="center" wrapText="1"/>
    </xf>
    <xf numFmtId="49" fontId="29" fillId="0" borderId="23" xfId="0" applyNumberFormat="1" applyFont="1" applyFill="1" applyBorder="1" applyAlignment="1" applyProtection="1">
      <alignment horizontal="centerContinuous" vertical="center"/>
      <protection locked="0"/>
    </xf>
    <xf numFmtId="0" fontId="29" fillId="0" borderId="22" xfId="0" applyNumberFormat="1" applyFont="1" applyFill="1" applyBorder="1" applyAlignment="1" applyProtection="1">
      <alignment vertical="center" wrapText="1"/>
      <protection locked="0"/>
    </xf>
    <xf numFmtId="3" fontId="1" fillId="0" borderId="2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29" fillId="0" borderId="61" xfId="0" applyNumberFormat="1" applyFont="1" applyFill="1" applyBorder="1" applyAlignment="1" applyProtection="1">
      <alignment horizontal="centerContinuous" vertical="center"/>
      <protection locked="0"/>
    </xf>
    <xf numFmtId="0" fontId="29" fillId="0" borderId="51" xfId="0" applyNumberFormat="1" applyFont="1" applyFill="1" applyBorder="1" applyAlignment="1" applyProtection="1">
      <alignment vertical="center" wrapText="1"/>
      <protection locked="0"/>
    </xf>
    <xf numFmtId="3" fontId="1" fillId="0" borderId="52" xfId="0" applyNumberFormat="1" applyFont="1" applyBorder="1" applyAlignment="1">
      <alignment horizontal="right" vertical="center" wrapText="1"/>
    </xf>
    <xf numFmtId="3" fontId="1" fillId="0" borderId="52" xfId="0" applyNumberFormat="1" applyFont="1" applyBorder="1" applyAlignment="1">
      <alignment vertical="center" wrapText="1"/>
    </xf>
    <xf numFmtId="3" fontId="1" fillId="0" borderId="49" xfId="0" applyNumberFormat="1" applyFont="1" applyBorder="1" applyAlignment="1">
      <alignment vertical="center" wrapText="1"/>
    </xf>
    <xf numFmtId="49" fontId="1" fillId="0" borderId="61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vertical="center" wrapText="1"/>
    </xf>
    <xf numFmtId="3" fontId="1" fillId="0" borderId="57" xfId="0" applyNumberFormat="1" applyFont="1" applyBorder="1" applyAlignment="1">
      <alignment horizontal="right" vertical="center" wrapText="1"/>
    </xf>
    <xf numFmtId="3" fontId="1" fillId="0" borderId="57" xfId="0" applyNumberFormat="1" applyFont="1" applyBorder="1" applyAlignment="1">
      <alignment vertical="center" wrapText="1"/>
    </xf>
    <xf numFmtId="3" fontId="1" fillId="0" borderId="55" xfId="0" applyNumberFormat="1" applyFont="1" applyBorder="1" applyAlignment="1">
      <alignment vertical="center" wrapText="1"/>
    </xf>
    <xf numFmtId="49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vertical="center" wrapText="1"/>
    </xf>
    <xf numFmtId="3" fontId="1" fillId="0" borderId="27" xfId="0" applyNumberFormat="1" applyFont="1" applyBorder="1" applyAlignment="1">
      <alignment vertical="center" wrapText="1"/>
    </xf>
    <xf numFmtId="0" fontId="29" fillId="0" borderId="23" xfId="0" applyNumberFormat="1" applyFont="1" applyFill="1" applyBorder="1" applyAlignment="1" applyProtection="1">
      <alignment horizontal="centerContinuous" vertical="center"/>
      <protection locked="0"/>
    </xf>
    <xf numFmtId="0" fontId="29" fillId="0" borderId="21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vertical="center"/>
    </xf>
    <xf numFmtId="0" fontId="8" fillId="0" borderId="39" xfId="0" applyNumberFormat="1" applyFont="1" applyFill="1" applyBorder="1" applyAlignment="1" applyProtection="1">
      <alignment horizontal="centerContinuous" vertical="center"/>
      <protection locked="0"/>
    </xf>
    <xf numFmtId="0" fontId="8" fillId="0" borderId="16" xfId="0" applyNumberFormat="1" applyFont="1" applyFill="1" applyBorder="1" applyAlignment="1" applyProtection="1">
      <alignment vertical="center" wrapText="1"/>
      <protection locked="0"/>
    </xf>
    <xf numFmtId="3" fontId="8" fillId="0" borderId="16" xfId="0" applyNumberFormat="1" applyFont="1" applyFill="1" applyBorder="1" applyAlignment="1" applyProtection="1">
      <alignment horizontal="right" vertical="center"/>
      <protection locked="0"/>
    </xf>
    <xf numFmtId="3" fontId="8" fillId="0" borderId="16" xfId="0" applyNumberFormat="1" applyFont="1" applyBorder="1" applyAlignment="1">
      <alignment vertical="center" wrapText="1"/>
    </xf>
    <xf numFmtId="3" fontId="8" fillId="0" borderId="28" xfId="0" applyNumberFormat="1" applyFont="1" applyBorder="1" applyAlignment="1">
      <alignment vertical="center" wrapText="1"/>
    </xf>
    <xf numFmtId="49" fontId="8" fillId="0" borderId="68" xfId="0" applyNumberFormat="1" applyFont="1" applyFill="1" applyBorder="1" applyAlignment="1" applyProtection="1">
      <alignment horizontal="center" vertical="center"/>
      <protection locked="0"/>
    </xf>
    <xf numFmtId="0" fontId="8" fillId="0" borderId="43" xfId="0" applyNumberFormat="1" applyFont="1" applyFill="1" applyBorder="1" applyAlignment="1" applyProtection="1">
      <alignment horizontal="left" vertical="center" wrapText="1"/>
      <protection locked="0"/>
    </xf>
    <xf numFmtId="3" fontId="8" fillId="0" borderId="43" xfId="0" applyNumberFormat="1" applyFont="1" applyFill="1" applyBorder="1" applyAlignment="1" applyProtection="1">
      <alignment horizontal="right" vertical="center"/>
      <protection locked="0"/>
    </xf>
    <xf numFmtId="3" fontId="8" fillId="0" borderId="43" xfId="0" applyNumberFormat="1" applyFont="1" applyBorder="1" applyAlignment="1">
      <alignment vertical="center" wrapText="1"/>
    </xf>
    <xf numFmtId="3" fontId="8" fillId="0" borderId="110" xfId="0" applyNumberFormat="1" applyFont="1" applyBorder="1" applyAlignment="1">
      <alignment vertical="center" wrapText="1"/>
    </xf>
    <xf numFmtId="0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left" vertical="center" wrapText="1"/>
      <protection locked="0"/>
    </xf>
    <xf numFmtId="3" fontId="1" fillId="0" borderId="21" xfId="0" applyNumberFormat="1" applyFont="1" applyFill="1" applyBorder="1" applyAlignment="1" applyProtection="1">
      <alignment horizontal="right" vertical="center"/>
      <protection locked="0"/>
    </xf>
    <xf numFmtId="3" fontId="1" fillId="0" borderId="63" xfId="0" applyNumberFormat="1" applyFont="1" applyBorder="1" applyAlignment="1">
      <alignment vertical="center" wrapText="1"/>
    </xf>
    <xf numFmtId="3" fontId="1" fillId="0" borderId="21" xfId="0" applyNumberFormat="1" applyFont="1" applyFill="1" applyBorder="1" applyAlignment="1" applyProtection="1">
      <alignment vertical="center" wrapText="1"/>
      <protection locked="0"/>
    </xf>
    <xf numFmtId="3" fontId="1" fillId="0" borderId="21" xfId="0" applyNumberFormat="1" applyFont="1" applyBorder="1" applyAlignment="1">
      <alignment vertical="center" wrapText="1"/>
    </xf>
    <xf numFmtId="3" fontId="1" fillId="0" borderId="19" xfId="0" applyNumberFormat="1" applyFont="1" applyFill="1" applyBorder="1" applyAlignment="1" applyProtection="1">
      <alignment horizontal="right" vertical="center"/>
      <protection locked="0"/>
    </xf>
    <xf numFmtId="3" fontId="1" fillId="0" borderId="20" xfId="0" applyNumberFormat="1" applyFont="1" applyFill="1" applyBorder="1" applyAlignment="1" applyProtection="1">
      <alignment horizontal="right" vertical="center"/>
      <protection locked="0"/>
    </xf>
    <xf numFmtId="3" fontId="8" fillId="0" borderId="14" xfId="0" applyNumberFormat="1" applyFont="1" applyBorder="1" applyAlignment="1">
      <alignment vertical="center" wrapText="1"/>
    </xf>
    <xf numFmtId="3" fontId="8" fillId="0" borderId="40" xfId="0" applyNumberFormat="1" applyFont="1" applyBorder="1" applyAlignment="1">
      <alignment vertical="center" wrapText="1"/>
    </xf>
    <xf numFmtId="0" fontId="1" fillId="0" borderId="61" xfId="0" applyNumberFormat="1" applyFont="1" applyFill="1" applyBorder="1" applyAlignment="1" applyProtection="1">
      <alignment horizontal="center" vertical="center"/>
      <protection locked="0"/>
    </xf>
    <xf numFmtId="3" fontId="1" fillId="0" borderId="51" xfId="0" applyNumberFormat="1" applyFont="1" applyFill="1" applyBorder="1" applyAlignment="1" applyProtection="1">
      <alignment vertical="center" wrapText="1"/>
      <protection locked="0"/>
    </xf>
    <xf numFmtId="3" fontId="1" fillId="0" borderId="51" xfId="0" applyNumberFormat="1" applyFont="1" applyFill="1" applyBorder="1" applyAlignment="1" applyProtection="1">
      <alignment horizontal="right" vertical="center"/>
      <protection locked="0"/>
    </xf>
    <xf numFmtId="3" fontId="1" fillId="0" borderId="51" xfId="0" applyNumberFormat="1" applyFont="1" applyBorder="1" applyAlignment="1">
      <alignment vertical="center" wrapText="1"/>
    </xf>
    <xf numFmtId="3" fontId="1" fillId="0" borderId="49" xfId="0" applyNumberFormat="1" applyFont="1" applyFill="1" applyBorder="1" applyAlignment="1" applyProtection="1">
      <alignment horizontal="right" vertical="center"/>
      <protection locked="0"/>
    </xf>
    <xf numFmtId="49" fontId="1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3" fontId="12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center" wrapText="1"/>
    </xf>
    <xf numFmtId="0" fontId="52" fillId="0" borderId="0" xfId="0" applyFont="1" applyAlignment="1">
      <alignment horizontal="center"/>
    </xf>
    <xf numFmtId="3" fontId="5" fillId="0" borderId="16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vertical="center"/>
    </xf>
    <xf numFmtId="3" fontId="1" fillId="0" borderId="43" xfId="0" applyNumberFormat="1" applyFont="1" applyBorder="1" applyAlignment="1">
      <alignment horizontal="right" vertical="center" wrapText="1"/>
    </xf>
    <xf numFmtId="3" fontId="1" fillId="0" borderId="42" xfId="0" applyNumberFormat="1" applyFont="1" applyBorder="1" applyAlignment="1">
      <alignment vertical="center"/>
    </xf>
    <xf numFmtId="3" fontId="1" fillId="0" borderId="40" xfId="0" applyNumberFormat="1" applyFont="1" applyBorder="1" applyAlignment="1">
      <alignment vertical="center"/>
    </xf>
    <xf numFmtId="3" fontId="1" fillId="0" borderId="51" xfId="0" applyNumberFormat="1" applyFont="1" applyBorder="1" applyAlignment="1">
      <alignment horizontal="right" vertical="center" wrapText="1"/>
    </xf>
    <xf numFmtId="3" fontId="1" fillId="0" borderId="50" xfId="0" applyNumberFormat="1" applyFont="1" applyBorder="1" applyAlignment="1">
      <alignment vertical="center"/>
    </xf>
    <xf numFmtId="3" fontId="1" fillId="0" borderId="49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60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49" fontId="1" fillId="0" borderId="68" xfId="0" applyNumberFormat="1" applyFont="1" applyFill="1" applyBorder="1" applyAlignment="1" applyProtection="1">
      <alignment horizontal="center" vertical="center"/>
      <protection locked="0"/>
    </xf>
    <xf numFmtId="0" fontId="1" fillId="0" borderId="43" xfId="0" applyNumberFormat="1" applyFont="1" applyFill="1" applyBorder="1" applyAlignment="1" applyProtection="1">
      <alignment horizontal="left" vertical="center" wrapText="1"/>
      <protection locked="0"/>
    </xf>
    <xf numFmtId="3" fontId="1" fillId="0" borderId="43" xfId="0" applyNumberFormat="1" applyFont="1" applyFill="1" applyBorder="1" applyAlignment="1" applyProtection="1">
      <alignment horizontal="right" vertical="center"/>
      <protection locked="0"/>
    </xf>
    <xf numFmtId="3" fontId="1" fillId="0" borderId="43" xfId="0" applyNumberFormat="1" applyFont="1" applyBorder="1" applyAlignment="1">
      <alignment vertical="center" wrapText="1"/>
    </xf>
    <xf numFmtId="3" fontId="8" fillId="0" borderId="51" xfId="0" applyNumberFormat="1" applyFont="1" applyBorder="1" applyAlignment="1">
      <alignment horizontal="right" vertical="center" wrapText="1"/>
    </xf>
    <xf numFmtId="3" fontId="8" fillId="0" borderId="50" xfId="0" applyNumberFormat="1" applyFont="1" applyBorder="1" applyAlignment="1">
      <alignment vertical="center"/>
    </xf>
    <xf numFmtId="3" fontId="8" fillId="0" borderId="49" xfId="0" applyNumberFormat="1" applyFont="1" applyBorder="1" applyAlignment="1">
      <alignment vertical="center"/>
    </xf>
    <xf numFmtId="49" fontId="1" fillId="0" borderId="62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vertical="center" wrapText="1"/>
    </xf>
    <xf numFmtId="3" fontId="8" fillId="0" borderId="21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vertical="center"/>
    </xf>
    <xf numFmtId="3" fontId="1" fillId="0" borderId="111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8" fillId="0" borderId="56" xfId="0" applyNumberFormat="1" applyFont="1" applyBorder="1" applyAlignment="1">
      <alignment horizontal="right" vertical="center" wrapText="1"/>
    </xf>
    <xf numFmtId="3" fontId="1" fillId="0" borderId="56" xfId="0" applyNumberFormat="1" applyFont="1" applyBorder="1" applyAlignment="1">
      <alignment vertical="center"/>
    </xf>
    <xf numFmtId="3" fontId="8" fillId="0" borderId="55" xfId="0" applyNumberFormat="1" applyFont="1" applyBorder="1" applyAlignment="1">
      <alignment vertical="center"/>
    </xf>
    <xf numFmtId="0" fontId="29" fillId="0" borderId="18" xfId="0" applyNumberFormat="1" applyFont="1" applyFill="1" applyBorder="1" applyAlignment="1" applyProtection="1">
      <alignment horizontal="centerContinuous" vertical="center"/>
      <protection locked="0"/>
    </xf>
    <xf numFmtId="0" fontId="29" fillId="0" borderId="111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0" fontId="4" fillId="0" borderId="0" xfId="0" applyFont="1" applyAlignment="1">
      <alignment horizontal="centerContinuous" wrapText="1"/>
    </xf>
    <xf numFmtId="0" fontId="43" fillId="0" borderId="0" xfId="0" applyFont="1" applyAlignment="1">
      <alignment horizontal="centerContinuous" vertical="center" wrapText="1"/>
    </xf>
    <xf numFmtId="166" fontId="43" fillId="0" borderId="0" xfId="0" applyNumberFormat="1" applyFont="1" applyAlignment="1">
      <alignment horizontal="centerContinuous" vertical="center" wrapText="1"/>
    </xf>
    <xf numFmtId="0" fontId="54" fillId="0" borderId="0" xfId="0" applyFont="1" applyAlignment="1">
      <alignment vertical="center"/>
    </xf>
    <xf numFmtId="3" fontId="5" fillId="0" borderId="28" xfId="0" applyNumberFormat="1" applyFont="1" applyBorder="1" applyAlignment="1">
      <alignment vertical="center"/>
    </xf>
    <xf numFmtId="166" fontId="5" fillId="0" borderId="28" xfId="0" applyNumberFormat="1" applyFont="1" applyBorder="1" applyAlignment="1">
      <alignment vertical="center"/>
    </xf>
    <xf numFmtId="3" fontId="1" fillId="0" borderId="86" xfId="0" applyNumberFormat="1" applyFont="1" applyBorder="1" applyAlignment="1">
      <alignment vertical="center"/>
    </xf>
    <xf numFmtId="166" fontId="1" fillId="0" borderId="86" xfId="0" applyNumberFormat="1" applyFont="1" applyBorder="1" applyAlignment="1">
      <alignment vertical="center"/>
    </xf>
    <xf numFmtId="0" fontId="13" fillId="0" borderId="0" xfId="0" applyFont="1" applyAlignment="1">
      <alignment/>
    </xf>
    <xf numFmtId="49" fontId="8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0" borderId="60" xfId="0" applyNumberFormat="1" applyFont="1" applyBorder="1" applyAlignment="1">
      <alignment vertical="center"/>
    </xf>
    <xf numFmtId="3" fontId="8" fillId="0" borderId="86" xfId="0" applyNumberFormat="1" applyFont="1" applyBorder="1" applyAlignment="1">
      <alignment vertical="center"/>
    </xf>
    <xf numFmtId="166" fontId="8" fillId="0" borderId="86" xfId="0" applyNumberFormat="1" applyFont="1" applyBorder="1" applyAlignment="1">
      <alignment vertical="center"/>
    </xf>
    <xf numFmtId="0" fontId="55" fillId="0" borderId="0" xfId="0" applyFont="1" applyAlignment="1">
      <alignment/>
    </xf>
    <xf numFmtId="3" fontId="1" fillId="0" borderId="63" xfId="0" applyNumberFormat="1" applyFont="1" applyBorder="1" applyAlignment="1">
      <alignment vertical="center"/>
    </xf>
    <xf numFmtId="166" fontId="1" fillId="0" borderId="63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166" fontId="5" fillId="0" borderId="63" xfId="0" applyNumberFormat="1" applyFont="1" applyBorder="1" applyAlignment="1">
      <alignment vertical="center"/>
    </xf>
    <xf numFmtId="0" fontId="56" fillId="0" borderId="0" xfId="0" applyFont="1" applyAlignment="1">
      <alignment/>
    </xf>
    <xf numFmtId="49" fontId="1" fillId="0" borderId="18" xfId="0" applyNumberFormat="1" applyFont="1" applyBorder="1" applyAlignment="1">
      <alignment horizontal="center" vertical="center"/>
    </xf>
    <xf numFmtId="0" fontId="1" fillId="0" borderId="111" xfId="0" applyFont="1" applyBorder="1" applyAlignment="1">
      <alignment vertical="center" wrapText="1"/>
    </xf>
    <xf numFmtId="166" fontId="4" fillId="0" borderId="28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3" fontId="57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3" fillId="0" borderId="0" xfId="0" applyFont="1" applyAlignment="1">
      <alignment horizontal="centerContinuous"/>
    </xf>
    <xf numFmtId="3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centerContinuous" wrapText="1"/>
    </xf>
    <xf numFmtId="3" fontId="43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wrapText="1"/>
    </xf>
    <xf numFmtId="3" fontId="4" fillId="0" borderId="0" xfId="0" applyNumberFormat="1" applyFont="1" applyAlignment="1">
      <alignment horizontal="right" wrapText="1"/>
    </xf>
    <xf numFmtId="3" fontId="1" fillId="0" borderId="110" xfId="0" applyNumberFormat="1" applyFont="1" applyBorder="1" applyAlignment="1">
      <alignment vertical="center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109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166" fontId="56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109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5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3" fillId="0" borderId="0" xfId="0" applyFont="1" applyAlignment="1">
      <alignment horizontal="centerContinuous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3" fontId="5" fillId="0" borderId="21" xfId="0" applyNumberFormat="1" applyFont="1" applyBorder="1" applyAlignment="1">
      <alignment/>
    </xf>
    <xf numFmtId="3" fontId="2" fillId="0" borderId="63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59" fillId="0" borderId="21" xfId="0" applyFont="1" applyBorder="1" applyAlignment="1">
      <alignment/>
    </xf>
    <xf numFmtId="3" fontId="59" fillId="0" borderId="21" xfId="0" applyNumberFormat="1" applyFont="1" applyBorder="1" applyAlignment="1">
      <alignment/>
    </xf>
    <xf numFmtId="3" fontId="6" fillId="0" borderId="63" xfId="0" applyNumberFormat="1" applyFont="1" applyBorder="1" applyAlignment="1">
      <alignment/>
    </xf>
    <xf numFmtId="0" fontId="60" fillId="0" borderId="21" xfId="0" applyFont="1" applyBorder="1" applyAlignment="1">
      <alignment/>
    </xf>
    <xf numFmtId="3" fontId="60" fillId="0" borderId="21" xfId="0" applyNumberFormat="1" applyFont="1" applyBorder="1" applyAlignment="1">
      <alignment/>
    </xf>
    <xf numFmtId="3" fontId="52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60" fillId="0" borderId="21" xfId="0" applyFont="1" applyBorder="1" applyAlignment="1">
      <alignment vertical="center"/>
    </xf>
    <xf numFmtId="3" fontId="60" fillId="0" borderId="21" xfId="0" applyNumberFormat="1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63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/>
    </xf>
    <xf numFmtId="3" fontId="5" fillId="0" borderId="63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52" fillId="0" borderId="21" xfId="0" applyFont="1" applyBorder="1" applyAlignment="1">
      <alignment wrapText="1"/>
    </xf>
    <xf numFmtId="3" fontId="61" fillId="0" borderId="0" xfId="0" applyNumberFormat="1" applyFont="1" applyAlignment="1">
      <alignment/>
    </xf>
    <xf numFmtId="3" fontId="52" fillId="0" borderId="19" xfId="0" applyNumberFormat="1" applyFont="1" applyBorder="1" applyAlignment="1">
      <alignment/>
    </xf>
    <xf numFmtId="0" fontId="52" fillId="0" borderId="21" xfId="0" applyFont="1" applyBorder="1" applyAlignment="1">
      <alignment/>
    </xf>
    <xf numFmtId="3" fontId="52" fillId="0" borderId="21" xfId="0" applyNumberFormat="1" applyFont="1" applyBorder="1" applyAlignment="1">
      <alignment/>
    </xf>
    <xf numFmtId="3" fontId="52" fillId="0" borderId="63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6" fillId="0" borderId="111" xfId="0" applyFont="1" applyBorder="1" applyAlignment="1">
      <alignment/>
    </xf>
    <xf numFmtId="3" fontId="6" fillId="0" borderId="111" xfId="0" applyNumberFormat="1" applyFont="1" applyBorder="1" applyAlignment="1">
      <alignment/>
    </xf>
    <xf numFmtId="3" fontId="6" fillId="0" borderId="1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43" fillId="0" borderId="36" xfId="0" applyFont="1" applyBorder="1" applyAlignment="1">
      <alignment vertical="center"/>
    </xf>
    <xf numFmtId="3" fontId="43" fillId="0" borderId="16" xfId="0" applyNumberFormat="1" applyFont="1" applyBorder="1" applyAlignment="1">
      <alignment vertical="center"/>
    </xf>
    <xf numFmtId="3" fontId="43" fillId="0" borderId="14" xfId="0" applyNumberFormat="1" applyFont="1" applyBorder="1" applyAlignment="1">
      <alignment vertical="center"/>
    </xf>
    <xf numFmtId="3" fontId="43" fillId="0" borderId="36" xfId="0" applyNumberFormat="1" applyFont="1" applyBorder="1" applyAlignment="1">
      <alignment horizontal="centerContinuous" vertical="center"/>
    </xf>
    <xf numFmtId="4" fontId="4" fillId="0" borderId="28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62" fillId="0" borderId="0" xfId="0" applyFont="1" applyAlignment="1">
      <alignment horizontal="centerContinuous" vertical="center"/>
    </xf>
    <xf numFmtId="0" fontId="63" fillId="0" borderId="0" xfId="0" applyFont="1" applyAlignment="1">
      <alignment horizontal="centerContinuous" vertical="center"/>
    </xf>
    <xf numFmtId="0" fontId="52" fillId="0" borderId="0" xfId="0" applyFont="1" applyAlignment="1">
      <alignment/>
    </xf>
    <xf numFmtId="0" fontId="64" fillId="0" borderId="0" xfId="0" applyFont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43" fillId="0" borderId="23" xfId="0" applyFont="1" applyBorder="1" applyAlignment="1">
      <alignment vertical="center"/>
    </xf>
    <xf numFmtId="3" fontId="43" fillId="0" borderId="21" xfId="0" applyNumberFormat="1" applyFont="1" applyBorder="1" applyAlignment="1">
      <alignment vertical="center"/>
    </xf>
    <xf numFmtId="3" fontId="43" fillId="0" borderId="63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60" fillId="0" borderId="23" xfId="0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52" fillId="0" borderId="63" xfId="0" applyNumberFormat="1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6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3" fillId="0" borderId="62" xfId="0" applyFont="1" applyBorder="1" applyAlignment="1">
      <alignment vertical="center"/>
    </xf>
    <xf numFmtId="3" fontId="43" fillId="0" borderId="57" xfId="0" applyNumberFormat="1" applyFont="1" applyBorder="1" applyAlignment="1">
      <alignment vertical="center"/>
    </xf>
    <xf numFmtId="0" fontId="43" fillId="0" borderId="58" xfId="0" applyFont="1" applyBorder="1" applyAlignment="1">
      <alignment vertical="center"/>
    </xf>
    <xf numFmtId="3" fontId="43" fillId="0" borderId="102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3" fontId="11" fillId="0" borderId="63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43" fillId="0" borderId="58" xfId="0" applyNumberFormat="1" applyFont="1" applyBorder="1" applyAlignment="1">
      <alignment vertical="center"/>
    </xf>
    <xf numFmtId="0" fontId="43" fillId="0" borderId="56" xfId="0" applyFont="1" applyBorder="1" applyAlignment="1">
      <alignment vertical="center"/>
    </xf>
    <xf numFmtId="3" fontId="12" fillId="0" borderId="63" xfId="0" applyNumberFormat="1" applyFont="1" applyBorder="1" applyAlignment="1">
      <alignment vertical="center"/>
    </xf>
    <xf numFmtId="0" fontId="43" fillId="0" borderId="34" xfId="0" applyFont="1" applyBorder="1" applyAlignment="1">
      <alignment vertical="center"/>
    </xf>
    <xf numFmtId="3" fontId="43" fillId="0" borderId="6" xfId="0" applyNumberFormat="1" applyFont="1" applyBorder="1" applyAlignment="1">
      <alignment vertical="center"/>
    </xf>
    <xf numFmtId="3" fontId="43" fillId="0" borderId="5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0" fontId="65" fillId="0" borderId="34" xfId="0" applyFont="1" applyBorder="1" applyAlignment="1">
      <alignment horizontal="centerContinuous"/>
    </xf>
    <xf numFmtId="0" fontId="5" fillId="0" borderId="11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8" fillId="0" borderId="79" xfId="0" applyFont="1" applyBorder="1" applyAlignment="1">
      <alignment horizontal="centerContinuous" vertical="center"/>
    </xf>
    <xf numFmtId="0" fontId="58" fillId="0" borderId="114" xfId="0" applyFont="1" applyBorder="1" applyAlignment="1">
      <alignment horizontal="centerContinuous" vertical="center"/>
    </xf>
    <xf numFmtId="0" fontId="5" fillId="0" borderId="114" xfId="0" applyFont="1" applyBorder="1" applyAlignment="1">
      <alignment horizontal="centerContinuous" vertical="center"/>
    </xf>
    <xf numFmtId="0" fontId="5" fillId="0" borderId="111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Continuous" vertical="center"/>
    </xf>
    <xf numFmtId="0" fontId="6" fillId="0" borderId="112" xfId="0" applyFont="1" applyBorder="1" applyAlignment="1">
      <alignment vertical="center"/>
    </xf>
    <xf numFmtId="0" fontId="42" fillId="0" borderId="39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68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3" fontId="1" fillId="0" borderId="25" xfId="0" applyNumberFormat="1" applyFont="1" applyBorder="1" applyAlignment="1">
      <alignment vertical="center"/>
    </xf>
    <xf numFmtId="3" fontId="5" fillId="0" borderId="8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61" xfId="0" applyFont="1" applyBorder="1" applyAlignment="1">
      <alignment horizontal="center" vertical="center"/>
    </xf>
    <xf numFmtId="0" fontId="11" fillId="0" borderId="51" xfId="0" applyFont="1" applyBorder="1" applyAlignment="1">
      <alignment horizontal="left" vertical="center"/>
    </xf>
    <xf numFmtId="3" fontId="1" fillId="0" borderId="51" xfId="0" applyNumberFormat="1" applyFont="1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3" fontId="1" fillId="0" borderId="58" xfId="0" applyNumberFormat="1" applyFont="1" applyBorder="1" applyAlignment="1">
      <alignment vertical="center"/>
    </xf>
    <xf numFmtId="0" fontId="11" fillId="0" borderId="58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3" fontId="8" fillId="0" borderId="1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58" fillId="0" borderId="0" xfId="0" applyFont="1" applyAlignment="1">
      <alignment/>
    </xf>
    <xf numFmtId="0" fontId="6" fillId="0" borderId="0" xfId="17" applyFont="1" applyAlignment="1">
      <alignment horizontal="center"/>
      <protection/>
    </xf>
    <xf numFmtId="0" fontId="6" fillId="0" borderId="0" xfId="17" applyFont="1" applyAlignment="1">
      <alignment wrapText="1"/>
      <protection/>
    </xf>
    <xf numFmtId="0" fontId="6" fillId="0" borderId="0" xfId="17" applyFont="1">
      <alignment/>
      <protection/>
    </xf>
    <xf numFmtId="0" fontId="2" fillId="0" borderId="0" xfId="17" applyFont="1" applyAlignment="1">
      <alignment horizontal="left" vertical="center"/>
      <protection/>
    </xf>
    <xf numFmtId="0" fontId="2" fillId="0" borderId="0" xfId="17" applyFont="1" applyBorder="1" applyAlignment="1">
      <alignment horizontal="left"/>
      <protection/>
    </xf>
    <xf numFmtId="0" fontId="0" fillId="0" borderId="0" xfId="0" applyBorder="1" applyAlignment="1">
      <alignment/>
    </xf>
    <xf numFmtId="0" fontId="6" fillId="0" borderId="0" xfId="17" applyFont="1" applyBorder="1">
      <alignment/>
      <protection/>
    </xf>
    <xf numFmtId="0" fontId="2" fillId="0" borderId="0" xfId="17" applyFont="1">
      <alignment/>
      <protection/>
    </xf>
    <xf numFmtId="0" fontId="43" fillId="0" borderId="0" xfId="17" applyFont="1" applyAlignment="1">
      <alignment horizontal="centerContinuous" vertical="center"/>
      <protection/>
    </xf>
    <xf numFmtId="0" fontId="65" fillId="0" borderId="0" xfId="17" applyFont="1" applyAlignment="1">
      <alignment horizontal="centerContinuous" vertical="center" wrapText="1"/>
      <protection/>
    </xf>
    <xf numFmtId="0" fontId="65" fillId="0" borderId="0" xfId="17" applyFont="1" applyAlignment="1">
      <alignment horizontal="centerContinuous" vertical="center"/>
      <protection/>
    </xf>
    <xf numFmtId="0" fontId="54" fillId="0" borderId="0" xfId="0" applyFont="1" applyAlignment="1">
      <alignment horizontal="centerContinuous" vertical="center"/>
    </xf>
    <xf numFmtId="0" fontId="65" fillId="0" borderId="0" xfId="17" applyFont="1" applyBorder="1" applyAlignment="1">
      <alignment horizontal="left" vertical="center"/>
      <protection/>
    </xf>
    <xf numFmtId="0" fontId="54" fillId="0" borderId="0" xfId="0" applyFont="1" applyBorder="1" applyAlignment="1">
      <alignment vertical="center"/>
    </xf>
    <xf numFmtId="0" fontId="65" fillId="0" borderId="0" xfId="17" applyFont="1" applyBorder="1" applyAlignment="1">
      <alignment vertical="center"/>
      <protection/>
    </xf>
    <xf numFmtId="0" fontId="65" fillId="0" borderId="0" xfId="17" applyFont="1" applyAlignment="1">
      <alignment vertical="center"/>
      <protection/>
    </xf>
    <xf numFmtId="0" fontId="43" fillId="0" borderId="0" xfId="17" applyFont="1" applyAlignment="1">
      <alignment horizontal="centerContinuous" vertical="center" wrapText="1"/>
      <protection/>
    </xf>
    <xf numFmtId="0" fontId="43" fillId="0" borderId="0" xfId="17" applyFont="1" applyAlignment="1">
      <alignment horizontal="centerContinuous" vertical="center"/>
      <protection/>
    </xf>
    <xf numFmtId="0" fontId="43" fillId="0" borderId="0" xfId="17" applyFont="1" applyBorder="1" applyAlignment="1">
      <alignment horizontal="right" vertical="center"/>
      <protection/>
    </xf>
    <xf numFmtId="0" fontId="43" fillId="0" borderId="0" xfId="17" applyFont="1" applyBorder="1" applyAlignment="1">
      <alignment vertical="center"/>
      <protection/>
    </xf>
    <xf numFmtId="0" fontId="43" fillId="0" borderId="0" xfId="17" applyFont="1" applyBorder="1" applyAlignment="1">
      <alignment horizontal="center" vertical="center"/>
      <protection/>
    </xf>
    <xf numFmtId="0" fontId="43" fillId="0" borderId="0" xfId="17" applyFont="1" applyAlignment="1">
      <alignment vertical="center"/>
      <protection/>
    </xf>
    <xf numFmtId="0" fontId="5" fillId="0" borderId="0" xfId="17" applyFont="1" applyAlignment="1">
      <alignment horizontal="center" vertical="center"/>
      <protection/>
    </xf>
    <xf numFmtId="0" fontId="5" fillId="0" borderId="0" xfId="17" applyFont="1" applyAlignment="1">
      <alignment horizontal="centerContinuous" vertical="center" wrapText="1"/>
      <protection/>
    </xf>
    <xf numFmtId="0" fontId="5" fillId="0" borderId="0" xfId="17" applyFont="1" applyAlignment="1">
      <alignment horizontal="centerContinuous" vertical="center"/>
      <protection/>
    </xf>
    <xf numFmtId="0" fontId="2" fillId="0" borderId="0" xfId="17" applyFont="1" applyAlignment="1">
      <alignment horizontal="centerContinuous" vertical="center"/>
      <protection/>
    </xf>
    <xf numFmtId="0" fontId="5" fillId="0" borderId="0" xfId="17" applyFont="1" applyBorder="1" applyAlignment="1">
      <alignment horizontal="right" vertical="center"/>
      <protection/>
    </xf>
    <xf numFmtId="0" fontId="5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 vertical="center"/>
      <protection/>
    </xf>
    <xf numFmtId="0" fontId="5" fillId="0" borderId="0" xfId="17" applyFont="1" applyAlignment="1">
      <alignment vertical="center"/>
      <protection/>
    </xf>
    <xf numFmtId="0" fontId="5" fillId="0" borderId="0" xfId="17" applyFont="1">
      <alignment/>
      <protection/>
    </xf>
    <xf numFmtId="0" fontId="3" fillId="0" borderId="0" xfId="17" applyFont="1">
      <alignment/>
      <protection/>
    </xf>
    <xf numFmtId="0" fontId="32" fillId="0" borderId="68" xfId="17" applyFont="1" applyBorder="1" applyAlignment="1">
      <alignment horizontal="center" vertical="center" wrapText="1"/>
      <protection/>
    </xf>
    <xf numFmtId="0" fontId="4" fillId="0" borderId="44" xfId="17" applyFont="1" applyBorder="1" applyAlignment="1">
      <alignment horizontal="center" vertical="center" wrapText="1"/>
      <protection/>
    </xf>
    <xf numFmtId="0" fontId="8" fillId="0" borderId="89" xfId="17" applyFont="1" applyBorder="1" applyAlignment="1">
      <alignment horizontal="center" vertical="center" wrapText="1"/>
      <protection/>
    </xf>
    <xf numFmtId="0" fontId="8" fillId="0" borderId="42" xfId="17" applyFont="1" applyBorder="1" applyAlignment="1">
      <alignment horizontal="center" vertical="center" wrapText="1"/>
      <protection/>
    </xf>
    <xf numFmtId="0" fontId="8" fillId="0" borderId="40" xfId="17" applyFont="1" applyBorder="1" applyAlignment="1">
      <alignment horizontal="center" vertical="center" wrapText="1"/>
      <protection/>
    </xf>
    <xf numFmtId="0" fontId="3" fillId="0" borderId="0" xfId="17" applyFont="1" applyBorder="1" applyAlignment="1">
      <alignment horizontal="center" vertical="center" wrapText="1"/>
      <protection/>
    </xf>
    <xf numFmtId="0" fontId="67" fillId="0" borderId="0" xfId="17" applyFont="1" applyBorder="1" applyAlignment="1">
      <alignment horizontal="center" vertical="center" wrapText="1"/>
      <protection/>
    </xf>
    <xf numFmtId="0" fontId="6" fillId="0" borderId="0" xfId="17" applyFont="1" applyAlignment="1">
      <alignment vertical="center"/>
      <protection/>
    </xf>
    <xf numFmtId="1" fontId="10" fillId="0" borderId="34" xfId="17" applyNumberFormat="1" applyFont="1" applyBorder="1" applyAlignment="1">
      <alignment horizontal="center" vertical="center" wrapText="1"/>
      <protection/>
    </xf>
    <xf numFmtId="1" fontId="10" fillId="0" borderId="113" xfId="17" applyNumberFormat="1" applyFont="1" applyBorder="1" applyAlignment="1">
      <alignment horizontal="center" vertical="center" wrapText="1"/>
      <protection/>
    </xf>
    <xf numFmtId="1" fontId="10" fillId="0" borderId="65" xfId="17" applyNumberFormat="1" applyFont="1" applyBorder="1" applyAlignment="1">
      <alignment horizontal="center" vertical="center" wrapText="1"/>
      <protection/>
    </xf>
    <xf numFmtId="1" fontId="10" fillId="0" borderId="109" xfId="17" applyNumberFormat="1" applyFont="1" applyBorder="1" applyAlignment="1">
      <alignment horizontal="center" vertical="center" wrapText="1"/>
      <protection/>
    </xf>
    <xf numFmtId="1" fontId="10" fillId="0" borderId="2" xfId="17" applyNumberFormat="1" applyFont="1" applyBorder="1" applyAlignment="1">
      <alignment horizontal="center" vertical="center" wrapText="1"/>
      <protection/>
    </xf>
    <xf numFmtId="1" fontId="10" fillId="0" borderId="0" xfId="17" applyNumberFormat="1" applyFont="1" applyBorder="1" applyAlignment="1">
      <alignment horizontal="center" vertical="center" wrapText="1"/>
      <protection/>
    </xf>
    <xf numFmtId="0" fontId="10" fillId="0" borderId="0" xfId="17" applyFont="1" applyBorder="1" applyAlignment="1">
      <alignment horizontal="center" vertical="center" wrapText="1"/>
      <protection/>
    </xf>
    <xf numFmtId="0" fontId="10" fillId="0" borderId="0" xfId="17" applyFont="1" applyAlignment="1">
      <alignment vertical="center"/>
      <protection/>
    </xf>
    <xf numFmtId="0" fontId="10" fillId="0" borderId="0" xfId="17" applyFont="1">
      <alignment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horizontal="left" vertical="center" wrapText="1"/>
      <protection/>
    </xf>
    <xf numFmtId="3" fontId="8" fillId="0" borderId="64" xfId="17" applyNumberFormat="1" applyFont="1" applyBorder="1" applyAlignment="1">
      <alignment horizontal="right" vertical="center"/>
      <protection/>
    </xf>
    <xf numFmtId="3" fontId="8" fillId="0" borderId="15" xfId="17" applyNumberFormat="1" applyFont="1" applyBorder="1" applyAlignment="1">
      <alignment horizontal="right" vertical="center"/>
      <protection/>
    </xf>
    <xf numFmtId="3" fontId="8" fillId="0" borderId="14" xfId="17" applyNumberFormat="1" applyFont="1" applyBorder="1" applyAlignment="1">
      <alignment horizontal="center" vertical="center"/>
      <protection/>
    </xf>
    <xf numFmtId="165" fontId="8" fillId="0" borderId="0" xfId="17" applyNumberFormat="1" applyFont="1" applyBorder="1" applyAlignment="1">
      <alignment horizontal="center" vertical="center"/>
      <protection/>
    </xf>
    <xf numFmtId="0" fontId="8" fillId="0" borderId="0" xfId="17" applyFont="1" applyBorder="1" applyAlignment="1">
      <alignment horizontal="center" vertical="center"/>
      <protection/>
    </xf>
    <xf numFmtId="0" fontId="8" fillId="0" borderId="0" xfId="17" applyFont="1" applyAlignment="1">
      <alignment vertical="center"/>
      <protection/>
    </xf>
    <xf numFmtId="0" fontId="8" fillId="0" borderId="24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horizontal="left" vertical="center" wrapText="1"/>
      <protection/>
    </xf>
    <xf numFmtId="3" fontId="8" fillId="0" borderId="76" xfId="17" applyNumberFormat="1" applyFont="1" applyBorder="1" applyAlignment="1">
      <alignment horizontal="right" vertical="center"/>
      <protection/>
    </xf>
    <xf numFmtId="3" fontId="8" fillId="0" borderId="60" xfId="17" applyNumberFormat="1" applyFont="1" applyBorder="1" applyAlignment="1">
      <alignment horizontal="right" vertical="center"/>
      <protection/>
    </xf>
    <xf numFmtId="3" fontId="8" fillId="0" borderId="27" xfId="17" applyNumberFormat="1" applyFont="1" applyBorder="1" applyAlignment="1">
      <alignment horizontal="center" vertical="center"/>
      <protection/>
    </xf>
    <xf numFmtId="165" fontId="32" fillId="0" borderId="0" xfId="17" applyNumberFormat="1" applyFont="1" applyBorder="1" applyAlignment="1">
      <alignment horizontal="center" vertical="center"/>
      <protection/>
    </xf>
    <xf numFmtId="0" fontId="32" fillId="0" borderId="0" xfId="17" applyFont="1" applyBorder="1" applyAlignment="1">
      <alignment horizontal="center" vertical="center"/>
      <protection/>
    </xf>
    <xf numFmtId="0" fontId="32" fillId="0" borderId="0" xfId="17" applyFont="1" applyAlignment="1">
      <alignment vertical="center"/>
      <protection/>
    </xf>
    <xf numFmtId="0" fontId="1" fillId="0" borderId="23" xfId="17" applyFont="1" applyBorder="1" applyAlignment="1">
      <alignment horizontal="center" vertical="center"/>
      <protection/>
    </xf>
    <xf numFmtId="0" fontId="1" fillId="0" borderId="22" xfId="17" applyFont="1" applyBorder="1" applyAlignment="1">
      <alignment horizontal="left" vertical="center" wrapText="1"/>
      <protection/>
    </xf>
    <xf numFmtId="3" fontId="1" fillId="0" borderId="66" xfId="17" applyNumberFormat="1" applyFont="1" applyBorder="1" applyAlignment="1">
      <alignment horizontal="right" vertical="center"/>
      <protection/>
    </xf>
    <xf numFmtId="3" fontId="1" fillId="0" borderId="20" xfId="17" applyNumberFormat="1" applyFont="1" applyBorder="1" applyAlignment="1">
      <alignment horizontal="right" vertical="center"/>
      <protection/>
    </xf>
    <xf numFmtId="3" fontId="1" fillId="0" borderId="19" xfId="17" applyNumberFormat="1" applyFont="1" applyBorder="1" applyAlignment="1">
      <alignment horizontal="center" vertical="center"/>
      <protection/>
    </xf>
    <xf numFmtId="3" fontId="10" fillId="0" borderId="0" xfId="17" applyNumberFormat="1" applyFont="1" applyBorder="1" applyAlignment="1">
      <alignment horizontal="center" vertical="center"/>
      <protection/>
    </xf>
    <xf numFmtId="165" fontId="10" fillId="0" borderId="0" xfId="17" applyNumberFormat="1" applyFont="1" applyBorder="1" applyAlignment="1">
      <alignment horizontal="center" vertical="center"/>
      <protection/>
    </xf>
    <xf numFmtId="0" fontId="10" fillId="0" borderId="0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64" xfId="17" applyNumberFormat="1" applyFont="1" applyBorder="1" applyAlignment="1">
      <alignment vertical="center"/>
      <protection/>
    </xf>
    <xf numFmtId="3" fontId="8" fillId="0" borderId="15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165" fontId="8" fillId="0" borderId="0" xfId="17" applyNumberFormat="1" applyFont="1" applyBorder="1" applyAlignment="1">
      <alignment vertical="center"/>
      <protection/>
    </xf>
    <xf numFmtId="165" fontId="8" fillId="0" borderId="0" xfId="17" applyNumberFormat="1" applyFont="1" applyAlignment="1">
      <alignment vertical="center"/>
      <protection/>
    </xf>
    <xf numFmtId="0" fontId="8" fillId="0" borderId="24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76" xfId="17" applyNumberFormat="1" applyFont="1" applyBorder="1" applyAlignment="1">
      <alignment vertical="center"/>
      <protection/>
    </xf>
    <xf numFmtId="3" fontId="8" fillId="0" borderId="60" xfId="17" applyNumberFormat="1" applyFont="1" applyBorder="1" applyAlignment="1">
      <alignment vertical="center"/>
      <protection/>
    </xf>
    <xf numFmtId="3" fontId="8" fillId="0" borderId="27" xfId="17" applyNumberFormat="1" applyFont="1" applyBorder="1" applyAlignment="1">
      <alignment vertical="center"/>
      <protection/>
    </xf>
    <xf numFmtId="165" fontId="3" fillId="0" borderId="0" xfId="17" applyNumberFormat="1" applyFont="1" applyBorder="1" applyAlignment="1">
      <alignment vertical="center"/>
      <protection/>
    </xf>
    <xf numFmtId="165" fontId="3" fillId="0" borderId="0" xfId="17" applyNumberFormat="1" applyFont="1" applyAlignment="1">
      <alignment vertical="center"/>
      <protection/>
    </xf>
    <xf numFmtId="0" fontId="3" fillId="0" borderId="0" xfId="17" applyFont="1" applyAlignment="1">
      <alignment vertical="center"/>
      <protection/>
    </xf>
    <xf numFmtId="0" fontId="1" fillId="0" borderId="23" xfId="17" applyFont="1" applyBorder="1" applyAlignment="1">
      <alignment horizontal="center" vertical="center"/>
      <protection/>
    </xf>
    <xf numFmtId="0" fontId="1" fillId="0" borderId="22" xfId="17" applyFont="1" applyBorder="1" applyAlignment="1">
      <alignment vertical="center" wrapText="1"/>
      <protection/>
    </xf>
    <xf numFmtId="3" fontId="1" fillId="0" borderId="66" xfId="17" applyNumberFormat="1" applyFont="1" applyBorder="1" applyAlignment="1">
      <alignment vertical="center"/>
      <protection/>
    </xf>
    <xf numFmtId="3" fontId="1" fillId="0" borderId="20" xfId="17" applyNumberFormat="1" applyFont="1" applyBorder="1" applyAlignment="1">
      <alignment vertical="center"/>
      <protection/>
    </xf>
    <xf numFmtId="3" fontId="1" fillId="0" borderId="19" xfId="17" applyNumberFormat="1" applyFont="1" applyBorder="1" applyAlignment="1">
      <alignment vertical="center"/>
      <protection/>
    </xf>
    <xf numFmtId="165" fontId="2" fillId="0" borderId="0" xfId="17" applyNumberFormat="1" applyFont="1" applyBorder="1" applyAlignment="1">
      <alignment vertical="center"/>
      <protection/>
    </xf>
    <xf numFmtId="0" fontId="2" fillId="0" borderId="0" xfId="17" applyFont="1" applyBorder="1" applyAlignment="1">
      <alignment vertical="center"/>
      <protection/>
    </xf>
    <xf numFmtId="0" fontId="2" fillId="0" borderId="0" xfId="17" applyFont="1" applyAlignment="1">
      <alignment vertical="center"/>
      <protection/>
    </xf>
    <xf numFmtId="3" fontId="8" fillId="0" borderId="39" xfId="17" applyNumberFormat="1" applyFont="1" applyBorder="1" applyAlignment="1">
      <alignment vertical="center"/>
      <protection/>
    </xf>
    <xf numFmtId="3" fontId="8" fillId="0" borderId="28" xfId="17" applyNumberFormat="1" applyFont="1" applyBorder="1" applyAlignment="1">
      <alignment vertical="center"/>
      <protection/>
    </xf>
    <xf numFmtId="0" fontId="8" fillId="0" borderId="0" xfId="17" applyFont="1" applyBorder="1" applyAlignment="1">
      <alignment vertical="center"/>
      <protection/>
    </xf>
    <xf numFmtId="0" fontId="8" fillId="0" borderId="23" xfId="17" applyFont="1" applyBorder="1" applyAlignment="1">
      <alignment horizontal="center" vertical="center"/>
      <protection/>
    </xf>
    <xf numFmtId="0" fontId="8" fillId="0" borderId="22" xfId="17" applyFont="1" applyBorder="1" applyAlignment="1">
      <alignment vertical="center" wrapText="1"/>
      <protection/>
    </xf>
    <xf numFmtId="3" fontId="8" fillId="0" borderId="66" xfId="17" applyNumberFormat="1" applyFont="1" applyBorder="1" applyAlignment="1">
      <alignment vertical="center"/>
      <protection/>
    </xf>
    <xf numFmtId="3" fontId="8" fillId="0" borderId="20" xfId="17" applyNumberFormat="1" applyFont="1" applyBorder="1" applyAlignment="1">
      <alignment vertical="center"/>
      <protection/>
    </xf>
    <xf numFmtId="3" fontId="8" fillId="0" borderId="19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49" xfId="17" applyNumberFormat="1" applyFont="1" applyBorder="1" applyAlignment="1">
      <alignment vertical="center"/>
      <protection/>
    </xf>
    <xf numFmtId="165" fontId="1" fillId="0" borderId="0" xfId="17" applyNumberFormat="1" applyFont="1" applyBorder="1" applyAlignment="1">
      <alignment vertical="center"/>
      <protection/>
    </xf>
    <xf numFmtId="0" fontId="1" fillId="0" borderId="0" xfId="17" applyFont="1" applyBorder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3" fillId="0" borderId="0" xfId="17" applyFont="1" applyBorder="1" applyAlignment="1">
      <alignment vertical="center"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14" xfId="17" applyNumberFormat="1" applyFont="1" applyBorder="1" applyAlignment="1">
      <alignment vertical="center"/>
      <protection/>
    </xf>
    <xf numFmtId="3" fontId="13" fillId="0" borderId="63" xfId="0" applyNumberFormat="1" applyFont="1" applyBorder="1" applyAlignment="1">
      <alignment vertical="center"/>
    </xf>
    <xf numFmtId="165" fontId="2" fillId="0" borderId="0" xfId="17" applyNumberFormat="1" applyFont="1" applyAlignment="1">
      <alignment vertical="center"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64" xfId="17" applyNumberFormat="1" applyFont="1" applyBorder="1" applyAlignment="1">
      <alignment vertical="center"/>
      <protection/>
    </xf>
    <xf numFmtId="3" fontId="8" fillId="0" borderId="13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89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76" xfId="17" applyNumberFormat="1" applyFont="1" applyBorder="1" applyAlignment="1">
      <alignment vertical="center"/>
      <protection/>
    </xf>
    <xf numFmtId="3" fontId="1" fillId="0" borderId="60" xfId="17" applyNumberFormat="1" applyFont="1" applyBorder="1" applyAlignment="1">
      <alignment vertical="center"/>
      <protection/>
    </xf>
    <xf numFmtId="0" fontId="8" fillId="0" borderId="62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76" xfId="17" applyNumberFormat="1" applyFont="1" applyBorder="1" applyAlignment="1">
      <alignment vertical="center"/>
      <protection/>
    </xf>
    <xf numFmtId="3" fontId="8" fillId="0" borderId="60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26" xfId="17" applyFont="1" applyBorder="1" applyAlignment="1">
      <alignment vertical="center" wrapText="1"/>
      <protection/>
    </xf>
    <xf numFmtId="3" fontId="1" fillId="0" borderId="76" xfId="17" applyNumberFormat="1" applyFont="1" applyBorder="1" applyAlignment="1">
      <alignment vertical="center"/>
      <protection/>
    </xf>
    <xf numFmtId="3" fontId="1" fillId="0" borderId="60" xfId="17" applyNumberFormat="1" applyFont="1" applyBorder="1" applyAlignment="1">
      <alignment vertical="center"/>
      <protection/>
    </xf>
    <xf numFmtId="3" fontId="13" fillId="0" borderId="85" xfId="0" applyNumberFormat="1" applyFont="1" applyBorder="1" applyAlignment="1">
      <alignment vertical="center"/>
    </xf>
    <xf numFmtId="0" fontId="2" fillId="0" borderId="0" xfId="17" applyFont="1" applyBorder="1" applyAlignment="1">
      <alignment vertical="center"/>
      <protection/>
    </xf>
    <xf numFmtId="0" fontId="2" fillId="0" borderId="0" xfId="17" applyFont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3" fillId="0" borderId="86" xfId="0" applyNumberFormat="1" applyFont="1" applyBorder="1" applyAlignment="1">
      <alignment vertical="center"/>
    </xf>
    <xf numFmtId="0" fontId="8" fillId="0" borderId="24" xfId="17" applyFont="1" applyBorder="1" applyAlignment="1">
      <alignment horizontal="center" vertical="center"/>
      <protection/>
    </xf>
    <xf numFmtId="3" fontId="8" fillId="0" borderId="27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60" xfId="17" applyNumberFormat="1" applyFont="1" applyBorder="1" applyAlignment="1">
      <alignment vertical="center"/>
      <protection/>
    </xf>
    <xf numFmtId="3" fontId="8" fillId="0" borderId="27" xfId="17" applyNumberFormat="1" applyFont="1" applyBorder="1" applyAlignment="1">
      <alignment vertical="center"/>
      <protection/>
    </xf>
    <xf numFmtId="3" fontId="32" fillId="0" borderId="0" xfId="17" applyNumberFormat="1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Alignment="1">
      <alignment vertical="center"/>
      <protection/>
    </xf>
    <xf numFmtId="3" fontId="1" fillId="0" borderId="27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57" xfId="17" applyFont="1" applyBorder="1" applyAlignment="1">
      <alignment vertical="center" wrapText="1"/>
      <protection/>
    </xf>
    <xf numFmtId="3" fontId="1" fillId="0" borderId="77" xfId="17" applyNumberFormat="1" applyFont="1" applyBorder="1" applyAlignment="1">
      <alignment vertical="center"/>
      <protection/>
    </xf>
    <xf numFmtId="3" fontId="1" fillId="0" borderId="56" xfId="17" applyNumberFormat="1" applyFont="1" applyBorder="1" applyAlignment="1">
      <alignment vertical="center"/>
      <protection/>
    </xf>
    <xf numFmtId="3" fontId="1" fillId="0" borderId="55" xfId="17" applyNumberFormat="1" applyFont="1" applyBorder="1" applyAlignment="1">
      <alignment vertical="center"/>
      <protection/>
    </xf>
    <xf numFmtId="0" fontId="1" fillId="0" borderId="52" xfId="17" applyFont="1" applyBorder="1" applyAlignment="1">
      <alignment horizontal="left" vertical="center" wrapText="1"/>
      <protection/>
    </xf>
    <xf numFmtId="0" fontId="8" fillId="0" borderId="22" xfId="17" applyFont="1" applyBorder="1" applyAlignment="1">
      <alignment vertical="center" wrapText="1"/>
      <protection/>
    </xf>
    <xf numFmtId="0" fontId="1" fillId="0" borderId="9" xfId="17" applyFont="1" applyBorder="1" applyAlignment="1">
      <alignment horizontal="center" vertical="center"/>
      <protection/>
    </xf>
    <xf numFmtId="0" fontId="1" fillId="0" borderId="11" xfId="17" applyFont="1" applyBorder="1" applyAlignment="1">
      <alignment horizontal="left" vertical="center" wrapText="1"/>
      <protection/>
    </xf>
    <xf numFmtId="3" fontId="1" fillId="0" borderId="99" xfId="17" applyNumberFormat="1" applyFont="1" applyBorder="1" applyAlignment="1">
      <alignment vertical="center"/>
      <protection/>
    </xf>
    <xf numFmtId="3" fontId="1" fillId="0" borderId="100" xfId="17" applyNumberFormat="1" applyFont="1" applyBorder="1" applyAlignment="1">
      <alignment vertical="center"/>
      <protection/>
    </xf>
    <xf numFmtId="3" fontId="1" fillId="0" borderId="12" xfId="17" applyNumberFormat="1" applyFont="1" applyBorder="1" applyAlignment="1">
      <alignment vertical="center"/>
      <protection/>
    </xf>
    <xf numFmtId="0" fontId="8" fillId="0" borderId="68" xfId="17" applyFont="1" applyBorder="1" applyAlignment="1">
      <alignment horizontal="center" vertical="center"/>
      <protection/>
    </xf>
    <xf numFmtId="0" fontId="8" fillId="0" borderId="44" xfId="17" applyFont="1" applyBorder="1" applyAlignment="1">
      <alignment vertical="center" wrapText="1"/>
      <protection/>
    </xf>
    <xf numFmtId="3" fontId="8" fillId="0" borderId="89" xfId="17" applyNumberFormat="1" applyFont="1" applyBorder="1" applyAlignment="1">
      <alignment vertical="center"/>
      <protection/>
    </xf>
    <xf numFmtId="3" fontId="8" fillId="0" borderId="42" xfId="17" applyNumberFormat="1" applyFont="1" applyBorder="1" applyAlignment="1">
      <alignment vertical="center"/>
      <protection/>
    </xf>
    <xf numFmtId="3" fontId="8" fillId="0" borderId="40" xfId="17" applyNumberFormat="1" applyFont="1" applyBorder="1" applyAlignment="1">
      <alignment vertical="center"/>
      <protection/>
    </xf>
    <xf numFmtId="0" fontId="1" fillId="0" borderId="24" xfId="17" applyFont="1" applyBorder="1" applyAlignment="1">
      <alignment horizontal="center" vertical="center"/>
      <protection/>
    </xf>
    <xf numFmtId="0" fontId="1" fillId="0" borderId="26" xfId="17" applyFont="1" applyBorder="1" applyAlignment="1">
      <alignment vertical="center" wrapText="1"/>
      <protection/>
    </xf>
    <xf numFmtId="3" fontId="1" fillId="0" borderId="27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52" xfId="17" applyFont="1" applyBorder="1" applyAlignment="1">
      <alignment vertical="center" wrapText="1"/>
      <protection/>
    </xf>
    <xf numFmtId="3" fontId="8" fillId="0" borderId="55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57" xfId="17" applyFont="1" applyBorder="1" applyAlignment="1">
      <alignment vertical="center" wrapText="1"/>
      <protection/>
    </xf>
    <xf numFmtId="3" fontId="1" fillId="0" borderId="87" xfId="0" applyNumberFormat="1" applyFont="1" applyBorder="1" applyAlignment="1">
      <alignment vertical="center"/>
    </xf>
    <xf numFmtId="3" fontId="1" fillId="0" borderId="5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8" fillId="0" borderId="64" xfId="17" applyNumberFormat="1" applyFont="1" applyBorder="1" applyAlignment="1">
      <alignment vertical="center"/>
      <protection/>
    </xf>
    <xf numFmtId="3" fontId="8" fillId="0" borderId="39" xfId="17" applyNumberFormat="1" applyFont="1" applyBorder="1" applyAlignment="1">
      <alignment vertical="center"/>
      <protection/>
    </xf>
    <xf numFmtId="3" fontId="8" fillId="0" borderId="28" xfId="17" applyNumberFormat="1" applyFont="1" applyBorder="1" applyAlignment="1">
      <alignment vertical="center"/>
      <protection/>
    </xf>
    <xf numFmtId="0" fontId="55" fillId="0" borderId="0" xfId="0" applyFont="1" applyAlignment="1">
      <alignment vertical="center"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85" xfId="17" applyNumberFormat="1" applyFont="1" applyBorder="1" applyAlignment="1">
      <alignment vertical="center"/>
      <protection/>
    </xf>
    <xf numFmtId="0" fontId="57" fillId="0" borderId="0" xfId="0" applyFont="1" applyAlignment="1">
      <alignment vertical="center"/>
    </xf>
    <xf numFmtId="3" fontId="1" fillId="0" borderId="85" xfId="17" applyNumberFormat="1" applyFont="1" applyBorder="1" applyAlignment="1">
      <alignment vertical="center"/>
      <protection/>
    </xf>
    <xf numFmtId="3" fontId="1" fillId="0" borderId="86" xfId="17" applyNumberFormat="1" applyFont="1" applyBorder="1" applyAlignment="1">
      <alignment vertical="center"/>
      <protection/>
    </xf>
    <xf numFmtId="3" fontId="8" fillId="0" borderId="86" xfId="17" applyNumberFormat="1" applyFont="1" applyBorder="1" applyAlignment="1">
      <alignment vertical="center"/>
      <protection/>
    </xf>
    <xf numFmtId="0" fontId="1" fillId="0" borderId="57" xfId="17" applyFont="1" applyBorder="1" applyAlignment="1">
      <alignment vertical="center" wrapText="1"/>
      <protection/>
    </xf>
    <xf numFmtId="3" fontId="8" fillId="0" borderId="15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85" xfId="0" applyNumberFormat="1" applyFont="1" applyBorder="1" applyAlignment="1">
      <alignment vertical="center"/>
    </xf>
    <xf numFmtId="3" fontId="8" fillId="0" borderId="76" xfId="17" applyNumberFormat="1" applyFont="1" applyBorder="1" applyAlignment="1">
      <alignment vertical="center"/>
      <protection/>
    </xf>
    <xf numFmtId="0" fontId="1" fillId="0" borderId="0" xfId="17" applyFont="1" applyBorder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77" xfId="17" applyNumberFormat="1" applyFont="1" applyBorder="1" applyAlignment="1">
      <alignment vertical="center"/>
      <protection/>
    </xf>
    <xf numFmtId="3" fontId="1" fillId="0" borderId="56" xfId="17" applyNumberFormat="1" applyFont="1" applyBorder="1" applyAlignment="1">
      <alignment vertical="center"/>
      <protection/>
    </xf>
    <xf numFmtId="3" fontId="1" fillId="0" borderId="55" xfId="17" applyNumberFormat="1" applyFont="1" applyBorder="1" applyAlignment="1">
      <alignment vertical="center"/>
      <protection/>
    </xf>
    <xf numFmtId="0" fontId="8" fillId="0" borderId="49" xfId="17" applyFont="1" applyBorder="1" applyAlignment="1">
      <alignment vertical="center" wrapText="1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3" fillId="0" borderId="0" xfId="17" applyFont="1" applyBorder="1" applyAlignment="1">
      <alignment horizontal="center" vertical="center"/>
      <protection/>
    </xf>
    <xf numFmtId="3" fontId="55" fillId="0" borderId="0" xfId="0" applyNumberFormat="1" applyFont="1" applyBorder="1" applyAlignment="1">
      <alignment vertical="center"/>
    </xf>
    <xf numFmtId="0" fontId="8" fillId="0" borderId="62" xfId="17" applyFont="1" applyBorder="1" applyAlignment="1">
      <alignment horizontal="center" vertical="center"/>
      <protection/>
    </xf>
    <xf numFmtId="0" fontId="8" fillId="0" borderId="57" xfId="17" applyFont="1" applyBorder="1" applyAlignment="1">
      <alignment vertical="center" wrapText="1"/>
      <protection/>
    </xf>
    <xf numFmtId="3" fontId="8" fillId="0" borderId="77" xfId="17" applyNumberFormat="1" applyFont="1" applyBorder="1" applyAlignment="1">
      <alignment vertical="center"/>
      <protection/>
    </xf>
    <xf numFmtId="3" fontId="8" fillId="0" borderId="56" xfId="17" applyNumberFormat="1" applyFont="1" applyBorder="1" applyAlignment="1">
      <alignment vertical="center"/>
      <protection/>
    </xf>
    <xf numFmtId="3" fontId="8" fillId="0" borderId="55" xfId="17" applyNumberFormat="1" applyFont="1" applyBorder="1" applyAlignment="1">
      <alignment vertical="center"/>
      <protection/>
    </xf>
    <xf numFmtId="0" fontId="8" fillId="0" borderId="13" xfId="17" applyFont="1" applyBorder="1" applyAlignment="1">
      <alignment horizontal="center" vertical="center"/>
      <protection/>
    </xf>
    <xf numFmtId="0" fontId="8" fillId="0" borderId="36" xfId="17" applyFont="1" applyBorder="1" applyAlignment="1">
      <alignment vertical="center" wrapText="1"/>
      <protection/>
    </xf>
    <xf numFmtId="3" fontId="8" fillId="0" borderId="13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0" fontId="5" fillId="0" borderId="0" xfId="17" applyFont="1" applyBorder="1" applyAlignment="1">
      <alignment horizontal="right" vertical="center"/>
      <protection/>
    </xf>
    <xf numFmtId="0" fontId="5" fillId="0" borderId="0" xfId="18" applyFont="1" applyBorder="1" applyAlignment="1">
      <alignment vertical="center"/>
      <protection/>
    </xf>
    <xf numFmtId="0" fontId="5" fillId="0" borderId="0" xfId="17" applyFont="1" applyBorder="1" applyAlignment="1">
      <alignment vertical="center"/>
      <protection/>
    </xf>
    <xf numFmtId="0" fontId="5" fillId="0" borderId="0" xfId="17" applyFont="1" applyAlignment="1">
      <alignment vertical="center"/>
      <protection/>
    </xf>
    <xf numFmtId="0" fontId="6" fillId="0" borderId="0" xfId="17" applyFont="1" applyBorder="1" applyAlignment="1">
      <alignment horizontal="center"/>
      <protection/>
    </xf>
    <xf numFmtId="0" fontId="6" fillId="0" borderId="0" xfId="17" applyFont="1" applyBorder="1" applyAlignment="1">
      <alignment wrapText="1"/>
      <protection/>
    </xf>
    <xf numFmtId="0" fontId="2" fillId="0" borderId="0" xfId="17" applyFont="1" applyBorder="1" applyAlignment="1">
      <alignment horizontal="right"/>
      <protection/>
    </xf>
    <xf numFmtId="0" fontId="2" fillId="0" borderId="0" xfId="17" applyFont="1" applyAlignment="1">
      <alignment horizontal="center"/>
      <protection/>
    </xf>
    <xf numFmtId="0" fontId="2" fillId="0" borderId="0" xfId="17" applyFont="1" applyAlignment="1">
      <alignment wrapText="1"/>
      <protection/>
    </xf>
    <xf numFmtId="0" fontId="6" fillId="0" borderId="0" xfId="17" applyFont="1" applyBorder="1" applyAlignment="1">
      <alignment horizontal="right"/>
      <protection/>
    </xf>
    <xf numFmtId="0" fontId="42" fillId="0" borderId="0" xfId="0" applyFont="1" applyAlignment="1">
      <alignment/>
    </xf>
    <xf numFmtId="164" fontId="2" fillId="0" borderId="0" xfId="0" applyNumberFormat="1" applyFont="1" applyAlignment="1">
      <alignment vertical="center"/>
    </xf>
    <xf numFmtId="165" fontId="1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fill" wrapText="1"/>
    </xf>
    <xf numFmtId="0" fontId="3" fillId="0" borderId="3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48" fillId="0" borderId="3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8" fillId="0" borderId="10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3" fontId="2" fillId="0" borderId="20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0" fontId="1" fillId="0" borderId="49" xfId="0" applyFont="1" applyBorder="1" applyAlignment="1">
      <alignment vertical="center" wrapText="1"/>
    </xf>
    <xf numFmtId="3" fontId="2" fillId="0" borderId="50" xfId="0" applyNumberFormat="1" applyFont="1" applyBorder="1" applyAlignment="1">
      <alignment vertical="center"/>
    </xf>
    <xf numFmtId="3" fontId="2" fillId="0" borderId="51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4" fontId="2" fillId="0" borderId="50" xfId="0" applyNumberFormat="1" applyFont="1" applyBorder="1" applyAlignment="1">
      <alignment vertical="center"/>
    </xf>
    <xf numFmtId="164" fontId="2" fillId="0" borderId="49" xfId="0" applyNumberFormat="1" applyFont="1" applyBorder="1" applyAlignment="1">
      <alignment vertical="center"/>
    </xf>
    <xf numFmtId="4" fontId="2" fillId="0" borderId="49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4" fontId="2" fillId="0" borderId="21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3" fontId="3" fillId="0" borderId="39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49" fontId="32" fillId="0" borderId="34" xfId="0" applyNumberFormat="1" applyFont="1" applyFill="1" applyBorder="1" applyAlignment="1" applyProtection="1">
      <alignment horizontal="center" wrapText="1"/>
      <protection/>
    </xf>
    <xf numFmtId="0" fontId="4" fillId="0" borderId="6" xfId="0" applyNumberFormat="1" applyFont="1" applyFill="1" applyBorder="1" applyAlignment="1" applyProtection="1">
      <alignment horizontal="center"/>
      <protection/>
    </xf>
    <xf numFmtId="4" fontId="3" fillId="0" borderId="6" xfId="0" applyNumberFormat="1" applyFont="1" applyFill="1" applyBorder="1" applyAlignment="1" applyProtection="1">
      <alignment horizontal="center" vertical="top" wrapText="1"/>
      <protection/>
    </xf>
    <xf numFmtId="4" fontId="3" fillId="0" borderId="10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49" fontId="32" fillId="0" borderId="24" xfId="0" applyNumberFormat="1" applyFont="1" applyFill="1" applyBorder="1" applyAlignment="1" applyProtection="1">
      <alignment horizontal="center" vertical="top" wrapText="1"/>
      <protection/>
    </xf>
    <xf numFmtId="0" fontId="68" fillId="0" borderId="25" xfId="0" applyNumberFormat="1" applyFont="1" applyFill="1" applyBorder="1" applyAlignment="1" applyProtection="1">
      <alignment vertical="top"/>
      <protection/>
    </xf>
    <xf numFmtId="4" fontId="3" fillId="0" borderId="25" xfId="0" applyNumberFormat="1" applyFont="1" applyFill="1" applyBorder="1" applyAlignment="1" applyProtection="1">
      <alignment horizontal="center" vertical="top" wrapText="1"/>
      <protection/>
    </xf>
    <xf numFmtId="4" fontId="3" fillId="0" borderId="38" xfId="0" applyNumberFormat="1" applyFont="1" applyFill="1" applyBorder="1" applyAlignment="1" applyProtection="1">
      <alignment horizontal="center" vertical="top" wrapText="1"/>
      <protection/>
    </xf>
    <xf numFmtId="0" fontId="10" fillId="0" borderId="62" xfId="0" applyNumberFormat="1" applyFont="1" applyFill="1" applyBorder="1" applyAlignment="1" applyProtection="1">
      <alignment horizontal="center" vertical="center"/>
      <protection/>
    </xf>
    <xf numFmtId="0" fontId="10" fillId="0" borderId="58" xfId="0" applyNumberFormat="1" applyFont="1" applyFill="1" applyBorder="1" applyAlignment="1" applyProtection="1">
      <alignment horizontal="center" vertical="center"/>
      <protection/>
    </xf>
    <xf numFmtId="3" fontId="10" fillId="0" borderId="58" xfId="0" applyNumberFormat="1" applyFont="1" applyFill="1" applyBorder="1" applyAlignment="1" applyProtection="1">
      <alignment horizontal="center" vertical="center"/>
      <protection/>
    </xf>
    <xf numFmtId="3" fontId="10" fillId="0" borderId="59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43" fillId="0" borderId="39" xfId="0" applyNumberFormat="1" applyFont="1" applyFill="1" applyBorder="1" applyAlignment="1" applyProtection="1">
      <alignment horizontal="center" vertical="center"/>
      <protection/>
    </xf>
    <xf numFmtId="0" fontId="43" fillId="0" borderId="16" xfId="0" applyNumberFormat="1" applyFont="1" applyFill="1" applyBorder="1" applyAlignment="1" applyProtection="1">
      <alignment vertical="center"/>
      <protection/>
    </xf>
    <xf numFmtId="3" fontId="43" fillId="0" borderId="16" xfId="0" applyNumberFormat="1" applyFont="1" applyFill="1" applyBorder="1" applyAlignment="1" applyProtection="1">
      <alignment horizontal="center" vertical="center"/>
      <protection/>
    </xf>
    <xf numFmtId="3" fontId="43" fillId="0" borderId="35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vertical="center"/>
      <protection/>
    </xf>
    <xf numFmtId="3" fontId="8" fillId="0" borderId="25" xfId="0" applyNumberFormat="1" applyFont="1" applyFill="1" applyBorder="1" applyAlignment="1" applyProtection="1">
      <alignment horizontal="center" vertical="center"/>
      <protection/>
    </xf>
    <xf numFmtId="3" fontId="8" fillId="0" borderId="38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2" fontId="12" fillId="0" borderId="62" xfId="0" applyNumberFormat="1" applyFont="1" applyFill="1" applyBorder="1" applyAlignment="1" applyProtection="1">
      <alignment vertical="center" wrapText="1"/>
      <protection/>
    </xf>
    <xf numFmtId="0" fontId="12" fillId="0" borderId="58" xfId="0" applyNumberFormat="1" applyFont="1" applyFill="1" applyBorder="1" applyAlignment="1" applyProtection="1">
      <alignment vertical="center" wrapText="1"/>
      <protection/>
    </xf>
    <xf numFmtId="3" fontId="12" fillId="0" borderId="58" xfId="0" applyNumberFormat="1" applyFont="1" applyFill="1" applyBorder="1" applyAlignment="1" applyProtection="1">
      <alignment horizontal="center" vertical="center"/>
      <protection/>
    </xf>
    <xf numFmtId="3" fontId="12" fillId="0" borderId="59" xfId="0" applyNumberFormat="1" applyFont="1" applyFill="1" applyBorder="1" applyAlignment="1" applyProtection="1">
      <alignment horizontal="right" vertical="center"/>
      <protection/>
    </xf>
    <xf numFmtId="0" fontId="52" fillId="0" borderId="0" xfId="0" applyNumberFormat="1" applyFont="1" applyFill="1" applyBorder="1" applyAlignment="1" applyProtection="1">
      <alignment vertical="center"/>
      <protection/>
    </xf>
    <xf numFmtId="49" fontId="1" fillId="0" borderId="62" xfId="0" applyNumberFormat="1" applyFont="1" applyFill="1" applyBorder="1" applyAlignment="1" applyProtection="1">
      <alignment horizontal="center" vertical="center" wrapText="1"/>
      <protection/>
    </xf>
    <xf numFmtId="0" fontId="1" fillId="0" borderId="58" xfId="0" applyNumberFormat="1" applyFont="1" applyFill="1" applyBorder="1" applyAlignment="1" applyProtection="1">
      <alignment vertical="center" wrapText="1"/>
      <protection/>
    </xf>
    <xf numFmtId="3" fontId="1" fillId="0" borderId="58" xfId="0" applyNumberFormat="1" applyFont="1" applyFill="1" applyBorder="1" applyAlignment="1" applyProtection="1">
      <alignment horizontal="center" vertical="center"/>
      <protection/>
    </xf>
    <xf numFmtId="3" fontId="1" fillId="0" borderId="59" xfId="0" applyNumberFormat="1" applyFont="1" applyFill="1" applyBorder="1" applyAlignment="1" applyProtection="1">
      <alignment horizontal="right" vertical="center"/>
      <protection/>
    </xf>
    <xf numFmtId="0" fontId="43" fillId="0" borderId="16" xfId="0" applyNumberFormat="1" applyFont="1" applyFill="1" applyBorder="1" applyAlignment="1" applyProtection="1">
      <alignment vertical="center" wrapText="1"/>
      <protection/>
    </xf>
    <xf numFmtId="3" fontId="43" fillId="0" borderId="35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Border="1" applyAlignment="1" applyProtection="1">
      <alignment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3" fontId="1" fillId="0" borderId="21" xfId="0" applyNumberFormat="1" applyFont="1" applyFill="1" applyBorder="1" applyAlignment="1" applyProtection="1">
      <alignment horizontal="center" vertical="center"/>
      <protection/>
    </xf>
    <xf numFmtId="3" fontId="1" fillId="0" borderId="54" xfId="0" applyNumberFormat="1" applyFont="1" applyFill="1" applyBorder="1" applyAlignment="1" applyProtection="1">
      <alignment horizontal="center" vertical="center"/>
      <protection/>
    </xf>
    <xf numFmtId="0" fontId="8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3" fontId="1" fillId="0" borderId="38" xfId="0" applyNumberFormat="1" applyFont="1" applyFill="1" applyBorder="1" applyAlignment="1" applyProtection="1">
      <alignment horizontal="right" vertical="center"/>
      <protection/>
    </xf>
    <xf numFmtId="0" fontId="1" fillId="0" borderId="51" xfId="0" applyNumberFormat="1" applyFont="1" applyFill="1" applyBorder="1" applyAlignment="1" applyProtection="1">
      <alignment vertical="center" wrapText="1"/>
      <protection/>
    </xf>
    <xf numFmtId="3" fontId="1" fillId="0" borderId="51" xfId="0" applyNumberFormat="1" applyFont="1" applyFill="1" applyBorder="1" applyAlignment="1" applyProtection="1">
      <alignment horizontal="center" vertical="center"/>
      <protection/>
    </xf>
    <xf numFmtId="3" fontId="1" fillId="0" borderId="53" xfId="0" applyNumberFormat="1" applyFont="1" applyFill="1" applyBorder="1" applyAlignment="1" applyProtection="1">
      <alignment horizontal="right" vertical="center"/>
      <protection/>
    </xf>
    <xf numFmtId="0" fontId="1" fillId="0" borderId="6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3" fontId="1" fillId="0" borderId="54" xfId="0" applyNumberFormat="1" applyFont="1" applyFill="1" applyBorder="1" applyAlignment="1" applyProtection="1">
      <alignment horizontal="right" vertical="center"/>
      <protection/>
    </xf>
    <xf numFmtId="0" fontId="1" fillId="0" borderId="48" xfId="0" applyNumberFormat="1" applyFont="1" applyFill="1" applyBorder="1" applyAlignment="1" applyProtection="1">
      <alignment horizontal="center" vertical="center"/>
      <protection/>
    </xf>
    <xf numFmtId="0" fontId="29" fillId="0" borderId="10" xfId="0" applyNumberFormat="1" applyFont="1" applyFill="1" applyBorder="1" applyAlignment="1" applyProtection="1">
      <alignment vertical="center" wrapText="1"/>
      <protection locked="0"/>
    </xf>
    <xf numFmtId="0" fontId="69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/>
      <protection/>
    </xf>
    <xf numFmtId="3" fontId="4" fillId="0" borderId="35" xfId="0" applyNumberFormat="1" applyFont="1" applyFill="1" applyBorder="1" applyAlignment="1" applyProtection="1">
      <alignment horizontal="center" vertical="center"/>
      <protection/>
    </xf>
    <xf numFmtId="0" fontId="69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9" fillId="0" borderId="34" xfId="0" applyFont="1" applyBorder="1" applyAlignment="1">
      <alignment/>
    </xf>
    <xf numFmtId="0" fontId="59" fillId="0" borderId="3" xfId="0" applyFont="1" applyBorder="1" applyAlignment="1">
      <alignment/>
    </xf>
    <xf numFmtId="0" fontId="5" fillId="0" borderId="44" xfId="0" applyFont="1" applyBorder="1" applyAlignment="1">
      <alignment horizontal="centerContinuous" vertical="center"/>
    </xf>
    <xf numFmtId="0" fontId="59" fillId="0" borderId="88" xfId="0" applyFont="1" applyBorder="1" applyAlignment="1">
      <alignment horizontal="centerContinuous" vertical="center"/>
    </xf>
    <xf numFmtId="0" fontId="59" fillId="0" borderId="110" xfId="0" applyFont="1" applyBorder="1" applyAlignment="1">
      <alignment horizontal="centerContinuous" vertical="center"/>
    </xf>
    <xf numFmtId="0" fontId="59" fillId="0" borderId="0" xfId="0" applyFont="1" applyAlignment="1">
      <alignment/>
    </xf>
    <xf numFmtId="0" fontId="8" fillId="0" borderId="79" xfId="0" applyFont="1" applyBorder="1" applyAlignment="1">
      <alignment horizontal="centerContinuous" vertical="center"/>
    </xf>
    <xf numFmtId="0" fontId="58" fillId="0" borderId="20" xfId="0" applyFont="1" applyBorder="1" applyAlignment="1">
      <alignment horizontal="centerContinuous" vertical="center"/>
    </xf>
    <xf numFmtId="0" fontId="3" fillId="0" borderId="51" xfId="0" applyFont="1" applyBorder="1" applyAlignment="1">
      <alignment horizontal="centerContinuous" vertical="center" wrapText="1"/>
    </xf>
    <xf numFmtId="0" fontId="8" fillId="0" borderId="51" xfId="0" applyFont="1" applyBorder="1" applyAlignment="1">
      <alignment horizontal="centerContinuous" vertical="center" wrapText="1"/>
    </xf>
    <xf numFmtId="0" fontId="3" fillId="0" borderId="49" xfId="0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3" fontId="6" fillId="0" borderId="51" xfId="0" applyNumberFormat="1" applyFont="1" applyBorder="1" applyAlignment="1">
      <alignment vertical="center"/>
    </xf>
    <xf numFmtId="3" fontId="6" fillId="0" borderId="4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8" xfId="0" applyFont="1" applyBorder="1" applyAlignment="1">
      <alignment vertical="center" wrapText="1"/>
    </xf>
    <xf numFmtId="3" fontId="6" fillId="0" borderId="58" xfId="0" applyNumberFormat="1" applyFont="1" applyBorder="1" applyAlignment="1">
      <alignment vertical="center"/>
    </xf>
    <xf numFmtId="3" fontId="6" fillId="0" borderId="5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3" fontId="6" fillId="0" borderId="21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60" fillId="0" borderId="23" xfId="0" applyFont="1" applyBorder="1" applyAlignment="1">
      <alignment horizontal="center" vertical="center"/>
    </xf>
    <xf numFmtId="0" fontId="60" fillId="0" borderId="21" xfId="0" applyFont="1" applyBorder="1" applyAlignment="1">
      <alignment vertical="center" wrapText="1"/>
    </xf>
    <xf numFmtId="3" fontId="60" fillId="0" borderId="21" xfId="0" applyNumberFormat="1" applyFont="1" applyBorder="1" applyAlignment="1">
      <alignment vertical="center"/>
    </xf>
    <xf numFmtId="3" fontId="60" fillId="0" borderId="19" xfId="0" applyNumberFormat="1" applyFont="1" applyBorder="1" applyAlignment="1">
      <alignment vertical="center"/>
    </xf>
    <xf numFmtId="0" fontId="60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166" fontId="4" fillId="0" borderId="0" xfId="0" applyNumberFormat="1" applyFont="1" applyAlignment="1">
      <alignment horizontal="centerContinuous"/>
    </xf>
    <xf numFmtId="165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50" fillId="0" borderId="0" xfId="0" applyFont="1" applyAlignment="1">
      <alignment/>
    </xf>
    <xf numFmtId="0" fontId="59" fillId="0" borderId="0" xfId="0" applyFont="1" applyAlignment="1">
      <alignment horizontal="left"/>
    </xf>
    <xf numFmtId="166" fontId="50" fillId="0" borderId="0" xfId="0" applyNumberFormat="1" applyFont="1" applyAlignment="1">
      <alignment horizontal="centerContinuous"/>
    </xf>
    <xf numFmtId="165" fontId="50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6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3" fillId="0" borderId="61" xfId="0" applyFont="1" applyBorder="1" applyAlignment="1">
      <alignment horizontal="center" vertical="center"/>
    </xf>
    <xf numFmtId="0" fontId="43" fillId="0" borderId="51" xfId="0" applyFont="1" applyBorder="1" applyAlignment="1">
      <alignment horizontal="left" vertical="center" wrapText="1"/>
    </xf>
    <xf numFmtId="3" fontId="43" fillId="0" borderId="10" xfId="0" applyNumberFormat="1" applyFont="1" applyBorder="1" applyAlignment="1">
      <alignment vertical="center"/>
    </xf>
    <xf numFmtId="3" fontId="43" fillId="0" borderId="115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34" xfId="0" applyFont="1" applyBorder="1" applyAlignment="1">
      <alignment horizontal="center" vertical="center"/>
    </xf>
    <xf numFmtId="0" fontId="43" fillId="0" borderId="6" xfId="0" applyFont="1" applyBorder="1" applyAlignment="1">
      <alignment vertical="center"/>
    </xf>
    <xf numFmtId="3" fontId="43" fillId="0" borderId="6" xfId="0" applyNumberFormat="1" applyFont="1" applyBorder="1" applyAlignment="1">
      <alignment horizontal="right" vertical="center"/>
    </xf>
    <xf numFmtId="3" fontId="43" fillId="0" borderId="5" xfId="0" applyNumberFormat="1" applyFont="1" applyBorder="1" applyAlignment="1">
      <alignment horizontal="right" vertical="center"/>
    </xf>
    <xf numFmtId="0" fontId="6" fillId="0" borderId="79" xfId="0" applyFont="1" applyBorder="1" applyAlignment="1">
      <alignment horizontal="center" vertical="center"/>
    </xf>
    <xf numFmtId="0" fontId="8" fillId="0" borderId="111" xfId="0" applyFont="1" applyBorder="1" applyAlignment="1">
      <alignment vertical="center"/>
    </xf>
    <xf numFmtId="165" fontId="4" fillId="0" borderId="21" xfId="0" applyNumberFormat="1" applyFont="1" applyBorder="1" applyAlignment="1">
      <alignment vertical="center"/>
    </xf>
    <xf numFmtId="165" fontId="4" fillId="0" borderId="63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11" xfId="0" applyFont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51" xfId="0" applyFont="1" applyBorder="1" applyAlignment="1">
      <alignment vertical="top" wrapText="1"/>
    </xf>
    <xf numFmtId="3" fontId="8" fillId="0" borderId="25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49" fontId="2" fillId="0" borderId="11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8" fillId="0" borderId="117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vertical="center" wrapText="1"/>
    </xf>
    <xf numFmtId="3" fontId="8" fillId="0" borderId="51" xfId="0" applyNumberFormat="1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3" fillId="0" borderId="6" xfId="0" applyFont="1" applyBorder="1" applyAlignment="1">
      <alignment horizontal="left" vertical="center"/>
    </xf>
    <xf numFmtId="0" fontId="8" fillId="0" borderId="79" xfId="0" applyFont="1" applyBorder="1" applyAlignment="1">
      <alignment horizontal="center" vertical="center"/>
    </xf>
    <xf numFmtId="3" fontId="8" fillId="0" borderId="28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8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86" xfId="0" applyNumberFormat="1" applyFont="1" applyBorder="1" applyAlignment="1">
      <alignment vertical="center"/>
    </xf>
    <xf numFmtId="0" fontId="52" fillId="0" borderId="23" xfId="0" applyFont="1" applyBorder="1" applyAlignment="1">
      <alignment horizontal="center" vertical="center"/>
    </xf>
    <xf numFmtId="0" fontId="52" fillId="0" borderId="21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1" fillId="0" borderId="23" xfId="0" applyFont="1" applyBorder="1" applyAlignment="1">
      <alignment horizontal="center" vertical="center"/>
    </xf>
    <xf numFmtId="0" fontId="51" fillId="0" borderId="21" xfId="0" applyFont="1" applyBorder="1" applyAlignment="1">
      <alignment vertical="center"/>
    </xf>
    <xf numFmtId="3" fontId="51" fillId="0" borderId="21" xfId="0" applyNumberFormat="1" applyFont="1" applyBorder="1" applyAlignment="1">
      <alignment vertical="center"/>
    </xf>
    <xf numFmtId="0" fontId="51" fillId="0" borderId="21" xfId="0" applyFont="1" applyBorder="1" applyAlignment="1">
      <alignment vertical="center" wrapText="1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vertical="center" wrapText="1"/>
    </xf>
    <xf numFmtId="3" fontId="51" fillId="0" borderId="25" xfId="0" applyNumberFormat="1" applyFont="1" applyBorder="1" applyAlignment="1">
      <alignment vertical="center"/>
    </xf>
    <xf numFmtId="3" fontId="51" fillId="0" borderId="86" xfId="0" applyNumberFormat="1" applyFont="1" applyBorder="1" applyAlignment="1">
      <alignment vertical="center"/>
    </xf>
    <xf numFmtId="0" fontId="8" fillId="0" borderId="61" xfId="0" applyFont="1" applyBorder="1" applyAlignment="1">
      <alignment horizontal="center" vertical="center"/>
    </xf>
    <xf numFmtId="0" fontId="8" fillId="0" borderId="51" xfId="0" applyFont="1" applyBorder="1" applyAlignment="1">
      <alignment vertical="center"/>
    </xf>
    <xf numFmtId="3" fontId="5" fillId="0" borderId="8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3" fillId="0" borderId="39" xfId="0" applyFont="1" applyBorder="1" applyAlignment="1">
      <alignment horizontal="center" vertical="center"/>
    </xf>
    <xf numFmtId="0" fontId="43" fillId="0" borderId="16" xfId="0" applyFont="1" applyBorder="1" applyAlignment="1">
      <alignment horizontal="left" vertical="center" wrapText="1"/>
    </xf>
    <xf numFmtId="3" fontId="43" fillId="0" borderId="28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Continuous" wrapText="1"/>
    </xf>
    <xf numFmtId="0" fontId="65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4" fillId="0" borderId="6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85" xfId="0" applyFont="1" applyBorder="1" applyAlignment="1">
      <alignment horizontal="center"/>
    </xf>
    <xf numFmtId="0" fontId="5" fillId="0" borderId="61" xfId="0" applyFont="1" applyBorder="1" applyAlignment="1">
      <alignment horizontal="center" vertical="center"/>
    </xf>
    <xf numFmtId="0" fontId="5" fillId="0" borderId="52" xfId="0" applyFont="1" applyBorder="1" applyAlignment="1">
      <alignment horizontal="left" vertical="center" wrapText="1"/>
    </xf>
    <xf numFmtId="3" fontId="5" fillId="0" borderId="51" xfId="0" applyNumberFormat="1" applyFont="1" applyBorder="1" applyAlignment="1">
      <alignment vertical="center"/>
    </xf>
    <xf numFmtId="3" fontId="5" fillId="0" borderId="85" xfId="0" applyNumberFormat="1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3" fontId="2" fillId="0" borderId="0" xfId="0" applyNumberFormat="1" applyFont="1" applyAlignment="1">
      <alignment/>
    </xf>
    <xf numFmtId="0" fontId="58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3" fontId="58" fillId="0" borderId="21" xfId="0" applyNumberFormat="1" applyFont="1" applyBorder="1" applyAlignment="1">
      <alignment vertical="center"/>
    </xf>
    <xf numFmtId="3" fontId="58" fillId="0" borderId="63" xfId="0" applyNumberFormat="1" applyFont="1" applyBorder="1" applyAlignment="1">
      <alignment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63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/>
    </xf>
    <xf numFmtId="3" fontId="5" fillId="0" borderId="63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3" fontId="6" fillId="0" borderId="63" xfId="0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3" fontId="5" fillId="0" borderId="49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3" fontId="1" fillId="0" borderId="21" xfId="0" applyNumberFormat="1" applyFont="1" applyBorder="1" applyAlignment="1">
      <alignment vertical="center"/>
    </xf>
    <xf numFmtId="3" fontId="1" fillId="0" borderId="63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 wrapText="1"/>
    </xf>
    <xf numFmtId="0" fontId="43" fillId="0" borderId="52" xfId="0" applyFont="1" applyBorder="1" applyAlignment="1">
      <alignment vertical="center"/>
    </xf>
    <xf numFmtId="3" fontId="43" fillId="0" borderId="51" xfId="0" applyNumberFormat="1" applyFont="1" applyBorder="1" applyAlignment="1">
      <alignment vertical="center"/>
    </xf>
    <xf numFmtId="3" fontId="43" fillId="0" borderId="85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43" fillId="0" borderId="0" xfId="0" applyFont="1" applyAlignment="1">
      <alignment horizontal="centerContinuous"/>
    </xf>
    <xf numFmtId="0" fontId="65" fillId="0" borderId="0" xfId="0" applyFont="1" applyAlignment="1">
      <alignment/>
    </xf>
    <xf numFmtId="0" fontId="5" fillId="0" borderId="68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0" fontId="4" fillId="0" borderId="113" xfId="0" applyFont="1" applyBorder="1" applyAlignment="1">
      <alignment horizontal="center" vertical="center"/>
    </xf>
    <xf numFmtId="166" fontId="3" fillId="0" borderId="113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3" fontId="5" fillId="0" borderId="5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70" fillId="0" borderId="0" xfId="0" applyFont="1" applyAlignment="1">
      <alignment vertical="center"/>
    </xf>
    <xf numFmtId="0" fontId="5" fillId="0" borderId="118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 wrapText="1"/>
    </xf>
    <xf numFmtId="0" fontId="5" fillId="0" borderId="121" xfId="0" applyFont="1" applyBorder="1" applyAlignment="1">
      <alignment horizontal="center" vertical="center" wrapText="1"/>
    </xf>
    <xf numFmtId="0" fontId="42" fillId="0" borderId="12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0" xfId="0" applyFont="1" applyBorder="1" applyAlignment="1">
      <alignment horizontal="center" vertical="center" wrapText="1"/>
    </xf>
    <xf numFmtId="0" fontId="42" fillId="0" borderId="123" xfId="0" applyFont="1" applyBorder="1" applyAlignment="1">
      <alignment horizontal="center" vertical="center" wrapText="1"/>
    </xf>
    <xf numFmtId="0" fontId="43" fillId="0" borderId="124" xfId="0" applyFont="1" applyBorder="1" applyAlignment="1">
      <alignment horizontal="center" vertical="center"/>
    </xf>
    <xf numFmtId="3" fontId="43" fillId="0" borderId="109" xfId="0" applyNumberFormat="1" applyFont="1" applyBorder="1" applyAlignment="1">
      <alignment vertical="center"/>
    </xf>
    <xf numFmtId="3" fontId="43" fillId="0" borderId="4" xfId="0" applyNumberFormat="1" applyFont="1" applyBorder="1" applyAlignment="1">
      <alignment vertical="center"/>
    </xf>
    <xf numFmtId="0" fontId="2" fillId="0" borderId="125" xfId="0" applyFont="1" applyBorder="1" applyAlignment="1">
      <alignment horizontal="center" vertical="center"/>
    </xf>
    <xf numFmtId="0" fontId="3" fillId="0" borderId="111" xfId="0" applyFont="1" applyBorder="1" applyAlignment="1">
      <alignment vertical="center"/>
    </xf>
    <xf numFmtId="3" fontId="2" fillId="0" borderId="82" xfId="0" applyNumberFormat="1" applyFont="1" applyBorder="1" applyAlignment="1">
      <alignment vertical="center"/>
    </xf>
    <xf numFmtId="3" fontId="2" fillId="0" borderId="126" xfId="0" applyNumberFormat="1" applyFont="1" applyBorder="1" applyAlignment="1">
      <alignment vertical="center"/>
    </xf>
    <xf numFmtId="0" fontId="1" fillId="0" borderId="94" xfId="0" applyFont="1" applyBorder="1" applyAlignment="1">
      <alignment horizontal="center" vertical="center"/>
    </xf>
    <xf numFmtId="3" fontId="1" fillId="0" borderId="92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" fillId="0" borderId="127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3" fontId="1" fillId="0" borderId="93" xfId="0" applyNumberFormat="1" applyFont="1" applyBorder="1" applyAlignment="1">
      <alignment vertical="center"/>
    </xf>
    <xf numFmtId="0" fontId="1" fillId="0" borderId="128" xfId="0" applyFont="1" applyBorder="1" applyAlignment="1">
      <alignment horizontal="center" vertical="center"/>
    </xf>
    <xf numFmtId="0" fontId="1" fillId="0" borderId="58" xfId="0" applyFont="1" applyBorder="1" applyAlignment="1">
      <alignment vertical="center"/>
    </xf>
    <xf numFmtId="3" fontId="1" fillId="0" borderId="95" xfId="0" applyNumberFormat="1" applyFont="1" applyBorder="1" applyAlignment="1">
      <alignment vertical="center"/>
    </xf>
    <xf numFmtId="0" fontId="43" fillId="0" borderId="129" xfId="0" applyFont="1" applyBorder="1" applyAlignment="1">
      <alignment horizontal="center" vertical="center"/>
    </xf>
    <xf numFmtId="0" fontId="43" fillId="0" borderId="16" xfId="0" applyFont="1" applyBorder="1" applyAlignment="1">
      <alignment vertical="center"/>
    </xf>
    <xf numFmtId="3" fontId="43" fillId="0" borderId="15" xfId="0" applyNumberFormat="1" applyFont="1" applyBorder="1" applyAlignment="1">
      <alignment vertical="center"/>
    </xf>
    <xf numFmtId="3" fontId="43" fillId="0" borderId="91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51" fillId="0" borderId="0" xfId="0" applyNumberFormat="1" applyFont="1" applyFill="1" applyBorder="1" applyAlignment="1" applyProtection="1">
      <alignment horizontal="center" vertical="top" wrapText="1"/>
      <protection/>
    </xf>
    <xf numFmtId="3" fontId="2" fillId="0" borderId="0" xfId="0" applyNumberFormat="1" applyFont="1" applyFill="1" applyBorder="1" applyAlignment="1" applyProtection="1">
      <alignment horizontal="center" vertical="top"/>
      <protection/>
    </xf>
    <xf numFmtId="49" fontId="51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Border="1" applyAlignment="1" applyProtection="1">
      <alignment horizontal="center" vertical="top"/>
      <protection/>
    </xf>
    <xf numFmtId="49" fontId="71" fillId="0" borderId="0" xfId="0" applyNumberFormat="1" applyFont="1" applyFill="1" applyBorder="1" applyAlignment="1" applyProtection="1">
      <alignment horizontal="center" vertical="top" wrapText="1"/>
      <protection/>
    </xf>
    <xf numFmtId="0" fontId="65" fillId="0" borderId="0" xfId="0" applyNumberFormat="1" applyFont="1" applyFill="1" applyBorder="1" applyAlignment="1" applyProtection="1">
      <alignment vertical="top"/>
      <protection/>
    </xf>
    <xf numFmtId="3" fontId="65" fillId="0" borderId="0" xfId="0" applyNumberFormat="1" applyFont="1" applyFill="1" applyBorder="1" applyAlignment="1" applyProtection="1">
      <alignment horizontal="center" vertical="top"/>
      <protection/>
    </xf>
    <xf numFmtId="4" fontId="65" fillId="0" borderId="0" xfId="0" applyNumberFormat="1" applyFont="1" applyFill="1" applyBorder="1" applyAlignment="1" applyProtection="1">
      <alignment horizontal="center" vertical="top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30" xfId="0" applyNumberFormat="1" applyFont="1" applyFill="1" applyBorder="1" applyAlignment="1" applyProtection="1">
      <alignment horizontal="center" vertical="center" wrapText="1"/>
      <protection/>
    </xf>
    <xf numFmtId="49" fontId="32" fillId="0" borderId="119" xfId="0" applyNumberFormat="1" applyFont="1" applyFill="1" applyBorder="1" applyAlignment="1" applyProtection="1">
      <alignment horizontal="center" vertical="center" wrapText="1"/>
      <protection/>
    </xf>
    <xf numFmtId="0" fontId="5" fillId="0" borderId="119" xfId="0" applyNumberFormat="1" applyFont="1" applyFill="1" applyBorder="1" applyAlignment="1" applyProtection="1">
      <alignment horizontal="center" vertical="center" wrapText="1"/>
      <protection/>
    </xf>
    <xf numFmtId="0" fontId="3" fillId="0" borderId="119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10" fillId="0" borderId="72" xfId="0" applyNumberFormat="1" applyFont="1" applyFill="1" applyBorder="1" applyAlignment="1" applyProtection="1">
      <alignment horizontal="center" vertical="center"/>
      <protection/>
    </xf>
    <xf numFmtId="49" fontId="4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91" xfId="0" applyNumberFormat="1" applyFont="1" applyFill="1" applyBorder="1" applyAlignment="1" applyProtection="1">
      <alignment horizontal="center" vertical="center"/>
      <protection/>
    </xf>
    <xf numFmtId="0" fontId="5" fillId="0" borderId="72" xfId="0" applyNumberFormat="1" applyFont="1" applyFill="1" applyBorder="1" applyAlignment="1" applyProtection="1">
      <alignment horizontal="center" vertical="center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3" fontId="43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94" xfId="0" applyNumberFormat="1" applyFont="1" applyFill="1" applyBorder="1" applyAlignment="1" applyProtection="1">
      <alignment horizontal="center" vertical="center"/>
      <protection/>
    </xf>
    <xf numFmtId="49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54" xfId="0" applyNumberFormat="1" applyFont="1" applyFill="1" applyBorder="1" applyAlignment="1" applyProtection="1">
      <alignment horizontal="right" vertical="center"/>
      <protection/>
    </xf>
    <xf numFmtId="0" fontId="2" fillId="0" borderId="94" xfId="0" applyNumberFormat="1" applyFont="1" applyFill="1" applyBorder="1" applyAlignment="1" applyProtection="1">
      <alignment horizontal="center" vertical="center"/>
      <protection/>
    </xf>
    <xf numFmtId="49" fontId="2" fillId="0" borderId="51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vertical="center" wrapText="1"/>
      <protection/>
    </xf>
    <xf numFmtId="3" fontId="2" fillId="0" borderId="74" xfId="0" applyNumberFormat="1" applyFont="1" applyFill="1" applyBorder="1" applyAlignment="1" applyProtection="1">
      <alignment horizontal="right" vertical="center"/>
      <protection/>
    </xf>
    <xf numFmtId="3" fontId="2" fillId="0" borderId="53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vertical="center"/>
      <protection/>
    </xf>
    <xf numFmtId="49" fontId="5" fillId="0" borderId="72" xfId="0" applyNumberFormat="1" applyFont="1" applyFill="1" applyBorder="1" applyAlignment="1" applyProtection="1">
      <alignment horizontal="center" vertical="center" wrapText="1"/>
      <protection/>
    </xf>
    <xf numFmtId="0" fontId="8" fillId="0" borderId="78" xfId="0" applyNumberFormat="1" applyFont="1" applyFill="1" applyBorder="1" applyAlignment="1" applyProtection="1">
      <alignment horizontal="center" vertical="center"/>
      <protection/>
    </xf>
    <xf numFmtId="0" fontId="8" fillId="0" borderId="60" xfId="0" applyNumberFormat="1" applyFont="1" applyFill="1" applyBorder="1" applyAlignment="1" applyProtection="1">
      <alignment vertical="center"/>
      <protection/>
    </xf>
    <xf numFmtId="3" fontId="8" fillId="0" borderId="25" xfId="0" applyNumberFormat="1" applyFont="1" applyFill="1" applyBorder="1" applyAlignment="1" applyProtection="1">
      <alignment horizontal="right" vertical="center"/>
      <protection/>
    </xf>
    <xf numFmtId="0" fontId="8" fillId="0" borderId="7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58" xfId="0" applyNumberFormat="1" applyFont="1" applyFill="1" applyBorder="1" applyAlignment="1" applyProtection="1">
      <alignment vertical="center" wrapText="1"/>
      <protection/>
    </xf>
    <xf numFmtId="3" fontId="2" fillId="0" borderId="21" xfId="0" applyNumberFormat="1" applyFont="1" applyFill="1" applyBorder="1" applyAlignment="1" applyProtection="1">
      <alignment horizontal="right" vertical="center"/>
      <protection/>
    </xf>
    <xf numFmtId="3" fontId="2" fillId="0" borderId="92" xfId="0" applyNumberFormat="1" applyFont="1" applyFill="1" applyBorder="1" applyAlignment="1" applyProtection="1">
      <alignment horizontal="right" vertical="center"/>
      <protection/>
    </xf>
    <xf numFmtId="0" fontId="2" fillId="0" borderId="73" xfId="0" applyNumberFormat="1" applyFont="1" applyFill="1" applyBorder="1" applyAlignment="1" applyProtection="1">
      <alignment horizontal="center" vertical="center"/>
      <protection/>
    </xf>
    <xf numFmtId="3" fontId="2" fillId="0" borderId="51" xfId="0" applyNumberFormat="1" applyFont="1" applyFill="1" applyBorder="1" applyAlignment="1" applyProtection="1">
      <alignment horizontal="right" vertical="center"/>
      <protection/>
    </xf>
    <xf numFmtId="3" fontId="2" fillId="0" borderId="131" xfId="0" applyNumberFormat="1" applyFont="1" applyFill="1" applyBorder="1" applyAlignment="1" applyProtection="1">
      <alignment horizontal="right" vertical="center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75" xfId="0" applyNumberFormat="1" applyFont="1" applyFill="1" applyBorder="1" applyAlignment="1" applyProtection="1">
      <alignment horizontal="center" vertical="center"/>
      <protection/>
    </xf>
    <xf numFmtId="0" fontId="8" fillId="0" borderId="50" xfId="0" applyNumberFormat="1" applyFont="1" applyFill="1" applyBorder="1" applyAlignment="1" applyProtection="1">
      <alignment horizontal="centerContinuous" vertical="center" wrapText="1"/>
      <protection/>
    </xf>
    <xf numFmtId="3" fontId="8" fillId="0" borderId="51" xfId="0" applyNumberFormat="1" applyFont="1" applyFill="1" applyBorder="1" applyAlignment="1" applyProtection="1">
      <alignment horizontal="right" vertical="center"/>
      <protection/>
    </xf>
    <xf numFmtId="3" fontId="8" fillId="0" borderId="53" xfId="0" applyNumberFormat="1" applyFont="1" applyFill="1" applyBorder="1" applyAlignment="1" applyProtection="1">
      <alignment horizontal="right" vertical="center"/>
      <protection/>
    </xf>
    <xf numFmtId="49" fontId="42" fillId="0" borderId="51" xfId="0" applyNumberFormat="1" applyFont="1" applyFill="1" applyBorder="1" applyAlignment="1" applyProtection="1">
      <alignment horizontal="center" vertical="center" wrapText="1"/>
      <protection/>
    </xf>
    <xf numFmtId="0" fontId="52" fillId="0" borderId="71" xfId="0" applyNumberFormat="1" applyFont="1" applyFill="1" applyBorder="1" applyAlignment="1" applyProtection="1">
      <alignment horizontal="center" vertical="center"/>
      <protection/>
    </xf>
    <xf numFmtId="3" fontId="2" fillId="0" borderId="58" xfId="0" applyNumberFormat="1" applyFont="1" applyFill="1" applyBorder="1" applyAlignment="1" applyProtection="1">
      <alignment horizontal="right" vertical="center"/>
      <protection/>
    </xf>
    <xf numFmtId="3" fontId="2" fillId="0" borderId="95" xfId="0" applyNumberFormat="1" applyFont="1" applyFill="1" applyBorder="1" applyAlignment="1" applyProtection="1">
      <alignment horizontal="right" vertical="center"/>
      <protection/>
    </xf>
    <xf numFmtId="0" fontId="8" fillId="0" borderId="50" xfId="0" applyNumberFormat="1" applyFont="1" applyFill="1" applyBorder="1" applyAlignment="1" applyProtection="1">
      <alignment vertical="center"/>
      <protection/>
    </xf>
    <xf numFmtId="0" fontId="8" fillId="0" borderId="51" xfId="0" applyNumberFormat="1" applyFont="1" applyFill="1" applyBorder="1" applyAlignment="1" applyProtection="1">
      <alignment vertical="center"/>
      <protection/>
    </xf>
    <xf numFmtId="3" fontId="1" fillId="0" borderId="51" xfId="0" applyNumberFormat="1" applyFont="1" applyFill="1" applyBorder="1" applyAlignment="1" applyProtection="1">
      <alignment horizontal="right" vertical="center"/>
      <protection/>
    </xf>
    <xf numFmtId="3" fontId="1" fillId="0" borderId="131" xfId="0" applyNumberFormat="1" applyFont="1" applyFill="1" applyBorder="1" applyAlignment="1" applyProtection="1">
      <alignment horizontal="right" vertical="center"/>
      <protection/>
    </xf>
    <xf numFmtId="0" fontId="52" fillId="0" borderId="75" xfId="0" applyNumberFormat="1" applyFont="1" applyFill="1" applyBorder="1" applyAlignment="1" applyProtection="1">
      <alignment horizontal="center" vertical="center"/>
      <protection/>
    </xf>
    <xf numFmtId="0" fontId="52" fillId="0" borderId="73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43" fillId="0" borderId="15" xfId="0" applyNumberFormat="1" applyFont="1" applyFill="1" applyBorder="1" applyAlignment="1" applyProtection="1">
      <alignment horizontal="centerContinuous" vertical="center"/>
      <protection/>
    </xf>
    <xf numFmtId="3" fontId="43" fillId="0" borderId="91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32" xfId="0" applyFont="1" applyBorder="1" applyAlignment="1">
      <alignment horizontal="center" vertical="center"/>
    </xf>
    <xf numFmtId="0" fontId="67" fillId="0" borderId="133" xfId="0" applyFont="1" applyBorder="1" applyAlignment="1">
      <alignment horizontal="center" vertical="center" wrapText="1"/>
    </xf>
    <xf numFmtId="0" fontId="5" fillId="0" borderId="134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 wrapText="1"/>
    </xf>
    <xf numFmtId="0" fontId="3" fillId="0" borderId="135" xfId="0" applyFont="1" applyBorder="1" applyAlignment="1">
      <alignment horizontal="center" vertical="center" wrapText="1"/>
    </xf>
    <xf numFmtId="0" fontId="10" fillId="0" borderId="9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4" fillId="0" borderId="129" xfId="0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0" fontId="3" fillId="0" borderId="94" xfId="0" applyFont="1" applyBorder="1" applyAlignment="1">
      <alignment horizontal="center" vertical="center"/>
    </xf>
    <xf numFmtId="1" fontId="42" fillId="0" borderId="21" xfId="0" applyNumberFormat="1" applyFont="1" applyBorder="1" applyAlignment="1">
      <alignment horizontal="center" vertical="center" wrapText="1"/>
    </xf>
    <xf numFmtId="3" fontId="2" fillId="0" borderId="92" xfId="0" applyNumberFormat="1" applyFont="1" applyBorder="1" applyAlignment="1">
      <alignment vertical="center"/>
    </xf>
    <xf numFmtId="0" fontId="3" fillId="0" borderId="128" xfId="0" applyFont="1" applyBorder="1" applyAlignment="1">
      <alignment horizontal="center" vertical="center"/>
    </xf>
    <xf numFmtId="3" fontId="2" fillId="0" borderId="58" xfId="0" applyNumberFormat="1" applyFont="1" applyBorder="1" applyAlignment="1">
      <alignment vertical="center"/>
    </xf>
    <xf numFmtId="3" fontId="2" fillId="0" borderId="95" xfId="0" applyNumberFormat="1" applyFont="1" applyBorder="1" applyAlignment="1">
      <alignment vertical="center"/>
    </xf>
    <xf numFmtId="0" fontId="43" fillId="0" borderId="17" xfId="0" applyFont="1" applyBorder="1" applyAlignment="1">
      <alignment vertical="center" wrapText="1"/>
    </xf>
    <xf numFmtId="3" fontId="5" fillId="0" borderId="91" xfId="0" applyNumberFormat="1" applyFont="1" applyBorder="1" applyAlignment="1">
      <alignment vertical="center"/>
    </xf>
    <xf numFmtId="0" fontId="3" fillId="0" borderId="90" xfId="0" applyFont="1" applyBorder="1" applyAlignment="1">
      <alignment horizontal="center" vertical="center"/>
    </xf>
    <xf numFmtId="0" fontId="8" fillId="0" borderId="42" xfId="0" applyNumberFormat="1" applyFont="1" applyFill="1" applyBorder="1" applyAlignment="1" applyProtection="1">
      <alignment vertical="center"/>
      <protection/>
    </xf>
    <xf numFmtId="0" fontId="4" fillId="0" borderId="88" xfId="0" applyFont="1" applyBorder="1" applyAlignment="1">
      <alignment vertical="center" wrapText="1"/>
    </xf>
    <xf numFmtId="3" fontId="3" fillId="0" borderId="43" xfId="0" applyNumberFormat="1" applyFont="1" applyBorder="1" applyAlignment="1">
      <alignment vertical="center"/>
    </xf>
    <xf numFmtId="3" fontId="3" fillId="0" borderId="69" xfId="0" applyNumberFormat="1" applyFont="1" applyBorder="1" applyAlignment="1">
      <alignment vertical="center"/>
    </xf>
    <xf numFmtId="0" fontId="2" fillId="0" borderId="94" xfId="0" applyFont="1" applyBorder="1" applyAlignment="1">
      <alignment vertical="center"/>
    </xf>
    <xf numFmtId="0" fontId="3" fillId="0" borderId="97" xfId="0" applyFont="1" applyBorder="1" applyAlignment="1">
      <alignment horizontal="center" vertical="center"/>
    </xf>
    <xf numFmtId="0" fontId="2" fillId="0" borderId="74" xfId="0" applyFont="1" applyBorder="1" applyAlignment="1">
      <alignment vertical="center" wrapText="1"/>
    </xf>
    <xf numFmtId="3" fontId="3" fillId="0" borderId="51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0" fontId="52" fillId="0" borderId="75" xfId="0" applyFont="1" applyBorder="1" applyAlignment="1">
      <alignment horizontal="center" vertical="center"/>
    </xf>
    <xf numFmtId="0" fontId="52" fillId="0" borderId="97" xfId="0" applyFont="1" applyBorder="1" applyAlignment="1">
      <alignment horizontal="center" vertical="center"/>
    </xf>
    <xf numFmtId="3" fontId="2" fillId="0" borderId="131" xfId="0" applyNumberFormat="1" applyFont="1" applyBorder="1" applyAlignment="1">
      <alignment vertical="center"/>
    </xf>
    <xf numFmtId="3" fontId="3" fillId="0" borderId="131" xfId="0" applyNumberFormat="1" applyFont="1" applyBorder="1" applyAlignment="1">
      <alignment vertical="center"/>
    </xf>
    <xf numFmtId="0" fontId="3" fillId="0" borderId="84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2" fillId="0" borderId="123" xfId="0" applyNumberFormat="1" applyFont="1" applyBorder="1" applyAlignment="1">
      <alignment vertical="center"/>
    </xf>
    <xf numFmtId="0" fontId="43" fillId="0" borderId="16" xfId="0" applyFont="1" applyBorder="1" applyAlignment="1">
      <alignment horizontal="centerContinuous" vertical="center" wrapText="1"/>
    </xf>
    <xf numFmtId="0" fontId="65" fillId="0" borderId="17" xfId="0" applyFont="1" applyBorder="1" applyAlignment="1">
      <alignment horizontal="centerContinuous" vertical="center" wrapText="1"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1" fontId="2" fillId="2" borderId="34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/>
    </xf>
    <xf numFmtId="164" fontId="32" fillId="2" borderId="42" xfId="0" applyNumberFormat="1" applyFont="1" applyFill="1" applyBorder="1" applyAlignment="1">
      <alignment horizontal="centerContinuous"/>
    </xf>
    <xf numFmtId="164" fontId="32" fillId="2" borderId="42" xfId="0" applyNumberFormat="1" applyFont="1" applyFill="1" applyBorder="1" applyAlignment="1">
      <alignment horizontal="left"/>
    </xf>
    <xf numFmtId="164" fontId="3" fillId="2" borderId="42" xfId="0" applyNumberFormat="1" applyFont="1" applyFill="1" applyBorder="1" applyAlignment="1">
      <alignment horizontal="centerContinuous"/>
    </xf>
    <xf numFmtId="164" fontId="3" fillId="2" borderId="109" xfId="0" applyNumberFormat="1" applyFont="1" applyFill="1" applyBorder="1" applyAlignment="1">
      <alignment horizontal="centerContinuous"/>
    </xf>
    <xf numFmtId="164" fontId="3" fillId="2" borderId="2" xfId="0" applyNumberFormat="1" applyFont="1" applyFill="1" applyBorder="1" applyAlignment="1">
      <alignment horizontal="centerContinuous"/>
    </xf>
    <xf numFmtId="1" fontId="10" fillId="2" borderId="24" xfId="0" applyNumberFormat="1" applyFont="1" applyFill="1" applyBorder="1" applyAlignment="1">
      <alignment horizontal="center" vertical="top" wrapText="1"/>
    </xf>
    <xf numFmtId="164" fontId="5" fillId="2" borderId="25" xfId="0" applyNumberFormat="1" applyFont="1" applyFill="1" applyBorder="1" applyAlignment="1">
      <alignment horizontal="center" vertical="top" wrapText="1"/>
    </xf>
    <xf numFmtId="0" fontId="3" fillId="2" borderId="51" xfId="0" applyNumberFormat="1" applyFont="1" applyFill="1" applyBorder="1" applyAlignment="1">
      <alignment horizontal="center" vertical="center" wrapText="1"/>
    </xf>
    <xf numFmtId="0" fontId="3" fillId="2" borderId="50" xfId="0" applyNumberFormat="1" applyFont="1" applyFill="1" applyBorder="1" applyAlignment="1">
      <alignment horizontal="center" vertical="center" wrapText="1"/>
    </xf>
    <xf numFmtId="0" fontId="3" fillId="2" borderId="49" xfId="0" applyNumberFormat="1" applyFont="1" applyFill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00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vertical="center" wrapText="1"/>
    </xf>
    <xf numFmtId="164" fontId="3" fillId="0" borderId="19" xfId="0" applyNumberFormat="1" applyFont="1" applyBorder="1" applyAlignment="1">
      <alignment vertical="center" wrapText="1"/>
    </xf>
    <xf numFmtId="1" fontId="3" fillId="0" borderId="61" xfId="0" applyNumberFormat="1" applyFont="1" applyBorder="1" applyAlignment="1">
      <alignment horizontal="center" vertical="center" wrapText="1"/>
    </xf>
    <xf numFmtId="164" fontId="3" fillId="0" borderId="51" xfId="0" applyNumberFormat="1" applyFont="1" applyBorder="1" applyAlignment="1">
      <alignment vertical="center" wrapText="1"/>
    </xf>
    <xf numFmtId="164" fontId="3" fillId="0" borderId="49" xfId="0" applyNumberFormat="1" applyFont="1" applyBorder="1" applyAlignment="1">
      <alignment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64" fontId="2" fillId="0" borderId="51" xfId="0" applyNumberFormat="1" applyFont="1" applyBorder="1" applyAlignment="1">
      <alignment vertical="center" wrapText="1"/>
    </xf>
    <xf numFmtId="164" fontId="2" fillId="0" borderId="51" xfId="0" applyNumberFormat="1" applyFont="1" applyBorder="1" applyAlignment="1">
      <alignment vertical="center" wrapText="1"/>
    </xf>
    <xf numFmtId="164" fontId="2" fillId="0" borderId="49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/>
    </xf>
    <xf numFmtId="1" fontId="2" fillId="0" borderId="61" xfId="0" applyNumberFormat="1" applyFont="1" applyBorder="1" applyAlignment="1">
      <alignment horizontal="center" vertical="center" wrapText="1"/>
    </xf>
    <xf numFmtId="164" fontId="2" fillId="0" borderId="49" xfId="0" applyNumberFormat="1" applyFont="1" applyBorder="1" applyAlignment="1">
      <alignment vertical="center" wrapText="1"/>
    </xf>
    <xf numFmtId="1" fontId="2" fillId="0" borderId="62" xfId="0" applyNumberFormat="1" applyFont="1" applyBorder="1" applyAlignment="1">
      <alignment horizontal="center" vertical="center" wrapText="1"/>
    </xf>
    <xf numFmtId="164" fontId="3" fillId="0" borderId="58" xfId="0" applyNumberFormat="1" applyFont="1" applyBorder="1" applyAlignment="1">
      <alignment vertical="center" wrapText="1"/>
    </xf>
    <xf numFmtId="164" fontId="3" fillId="0" borderId="55" xfId="0" applyNumberFormat="1" applyFont="1" applyBorder="1" applyAlignment="1">
      <alignment vertical="center" wrapText="1"/>
    </xf>
    <xf numFmtId="164" fontId="3" fillId="0" borderId="58" xfId="0" applyNumberFormat="1" applyFont="1" applyBorder="1" applyAlignment="1">
      <alignment vertical="center" wrapText="1"/>
    </xf>
    <xf numFmtId="164" fontId="3" fillId="0" borderId="55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/>
    </xf>
    <xf numFmtId="164" fontId="3" fillId="0" borderId="51" xfId="0" applyNumberFormat="1" applyFont="1" applyBorder="1" applyAlignment="1">
      <alignment vertical="center" wrapText="1"/>
    </xf>
    <xf numFmtId="164" fontId="3" fillId="0" borderId="49" xfId="0" applyNumberFormat="1" applyFont="1" applyBorder="1" applyAlignment="1">
      <alignment vertical="center" wrapText="1"/>
    </xf>
    <xf numFmtId="164" fontId="2" fillId="0" borderId="58" xfId="0" applyNumberFormat="1" applyFont="1" applyBorder="1" applyAlignment="1">
      <alignment vertical="center" wrapText="1"/>
    </xf>
    <xf numFmtId="1" fontId="3" fillId="0" borderId="62" xfId="0" applyNumberFormat="1" applyFont="1" applyBorder="1" applyAlignment="1">
      <alignment horizontal="center" vertical="center" wrapText="1"/>
    </xf>
    <xf numFmtId="164" fontId="2" fillId="0" borderId="55" xfId="0" applyNumberFormat="1" applyFont="1" applyBorder="1" applyAlignment="1">
      <alignment vertical="center" wrapText="1"/>
    </xf>
    <xf numFmtId="1" fontId="3" fillId="0" borderId="62" xfId="0" applyNumberFormat="1" applyFont="1" applyBorder="1" applyAlignment="1">
      <alignment horizontal="center" vertical="center" wrapText="1"/>
    </xf>
    <xf numFmtId="164" fontId="9" fillId="0" borderId="51" xfId="0" applyNumberFormat="1" applyFont="1" applyBorder="1" applyAlignment="1">
      <alignment vertical="center" wrapText="1"/>
    </xf>
    <xf numFmtId="164" fontId="42" fillId="0" borderId="51" xfId="0" applyNumberFormat="1" applyFont="1" applyBorder="1" applyAlignment="1">
      <alignment vertical="center" wrapText="1"/>
    </xf>
    <xf numFmtId="164" fontId="42" fillId="0" borderId="49" xfId="0" applyNumberFormat="1" applyFont="1" applyBorder="1" applyAlignment="1">
      <alignment vertical="center" wrapText="1"/>
    </xf>
    <xf numFmtId="164" fontId="32" fillId="0" borderId="0" xfId="0" applyNumberFormat="1" applyFont="1" applyAlignment="1">
      <alignment/>
    </xf>
    <xf numFmtId="164" fontId="9" fillId="0" borderId="58" xfId="0" applyNumberFormat="1" applyFont="1" applyBorder="1" applyAlignment="1">
      <alignment vertical="center" wrapText="1"/>
    </xf>
    <xf numFmtId="164" fontId="42" fillId="0" borderId="58" xfId="0" applyNumberFormat="1" applyFont="1" applyBorder="1" applyAlignment="1">
      <alignment vertical="center" wrapText="1"/>
    </xf>
    <xf numFmtId="164" fontId="42" fillId="0" borderId="55" xfId="0" applyNumberFormat="1" applyFont="1" applyBorder="1" applyAlignment="1">
      <alignment vertical="center" wrapText="1"/>
    </xf>
    <xf numFmtId="1" fontId="2" fillId="0" borderId="62" xfId="0" applyNumberFormat="1" applyFont="1" applyBorder="1" applyAlignment="1">
      <alignment horizontal="center" wrapText="1"/>
    </xf>
    <xf numFmtId="1" fontId="2" fillId="0" borderId="23" xfId="0" applyNumberFormat="1" applyFont="1" applyBorder="1" applyAlignment="1">
      <alignment horizontal="center"/>
    </xf>
    <xf numFmtId="164" fontId="3" fillId="0" borderId="51" xfId="0" applyNumberFormat="1" applyFont="1" applyBorder="1" applyAlignment="1">
      <alignment/>
    </xf>
    <xf numFmtId="164" fontId="2" fillId="0" borderId="51" xfId="0" applyNumberFormat="1" applyFont="1" applyBorder="1" applyAlignment="1">
      <alignment/>
    </xf>
    <xf numFmtId="164" fontId="2" fillId="0" borderId="49" xfId="0" applyNumberFormat="1" applyFont="1" applyBorder="1" applyAlignment="1">
      <alignment/>
    </xf>
    <xf numFmtId="1" fontId="2" fillId="0" borderId="24" xfId="0" applyNumberFormat="1" applyFont="1" applyBorder="1" applyAlignment="1">
      <alignment horizontal="center"/>
    </xf>
    <xf numFmtId="1" fontId="2" fillId="0" borderId="61" xfId="0" applyNumberFormat="1" applyFont="1" applyBorder="1" applyAlignment="1">
      <alignment horizontal="center" vertical="center"/>
    </xf>
    <xf numFmtId="164" fontId="3" fillId="0" borderId="51" xfId="0" applyNumberFormat="1" applyFont="1" applyBorder="1" applyAlignment="1">
      <alignment vertical="center"/>
    </xf>
    <xf numFmtId="164" fontId="3" fillId="0" borderId="49" xfId="0" applyNumberFormat="1" applyFont="1" applyBorder="1" applyAlignment="1">
      <alignment vertical="center"/>
    </xf>
    <xf numFmtId="164" fontId="3" fillId="0" borderId="58" xfId="0" applyNumberFormat="1" applyFont="1" applyBorder="1" applyAlignment="1">
      <alignment vertical="center"/>
    </xf>
    <xf numFmtId="164" fontId="3" fillId="0" borderId="55" xfId="0" applyNumberFormat="1" applyFont="1" applyBorder="1" applyAlignment="1">
      <alignment vertical="center"/>
    </xf>
    <xf numFmtId="1" fontId="2" fillId="0" borderId="23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164" fontId="3" fillId="0" borderId="14" xfId="0" applyNumberFormat="1" applyFont="1" applyBorder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3" fillId="0" borderId="113" xfId="0" applyFont="1" applyBorder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top" wrapText="1"/>
    </xf>
    <xf numFmtId="0" fontId="42" fillId="0" borderId="5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62" fillId="0" borderId="52" xfId="0" applyFont="1" applyBorder="1" applyAlignment="1">
      <alignment horizontal="center" vertical="center"/>
    </xf>
    <xf numFmtId="0" fontId="62" fillId="0" borderId="74" xfId="0" applyFont="1" applyBorder="1" applyAlignment="1">
      <alignment horizontal="center" vertical="center"/>
    </xf>
    <xf numFmtId="164" fontId="62" fillId="0" borderId="74" xfId="0" applyNumberFormat="1" applyFont="1" applyBorder="1" applyAlignment="1">
      <alignment horizontal="center"/>
    </xf>
    <xf numFmtId="164" fontId="62" fillId="0" borderId="74" xfId="0" applyNumberFormat="1" applyFont="1" applyBorder="1" applyAlignment="1">
      <alignment horizontal="centerContinuous"/>
    </xf>
    <xf numFmtId="164" fontId="62" fillId="0" borderId="51" xfId="0" applyNumberFormat="1" applyFont="1" applyBorder="1" applyAlignment="1">
      <alignment horizontal="centerContinuous"/>
    </xf>
    <xf numFmtId="164" fontId="62" fillId="0" borderId="51" xfId="0" applyNumberFormat="1" applyFont="1" applyBorder="1" applyAlignment="1">
      <alignment vertical="center"/>
    </xf>
    <xf numFmtId="164" fontId="62" fillId="0" borderId="50" xfId="0" applyNumberFormat="1" applyFont="1" applyBorder="1" applyAlignment="1">
      <alignment vertical="center"/>
    </xf>
    <xf numFmtId="164" fontId="62" fillId="0" borderId="102" xfId="0" applyNumberFormat="1" applyFont="1" applyBorder="1" applyAlignment="1">
      <alignment vertical="center"/>
    </xf>
    <xf numFmtId="0" fontId="62" fillId="0" borderId="0" xfId="0" applyFont="1" applyAlignment="1">
      <alignment/>
    </xf>
    <xf numFmtId="0" fontId="72" fillId="0" borderId="0" xfId="0" applyFont="1" applyAlignment="1">
      <alignment/>
    </xf>
    <xf numFmtId="0" fontId="2" fillId="0" borderId="6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 wrapText="1"/>
    </xf>
    <xf numFmtId="0" fontId="52" fillId="0" borderId="25" xfId="0" applyFont="1" applyBorder="1" applyAlignment="1">
      <alignment vertical="center"/>
    </xf>
    <xf numFmtId="0" fontId="52" fillId="0" borderId="25" xfId="0" applyFont="1" applyBorder="1" applyAlignment="1">
      <alignment horizontal="center" vertical="center"/>
    </xf>
    <xf numFmtId="0" fontId="52" fillId="0" borderId="25" xfId="0" applyNumberFormat="1" applyFont="1" applyBorder="1" applyAlignment="1">
      <alignment horizontal="center" vertical="center"/>
    </xf>
    <xf numFmtId="164" fontId="52" fillId="0" borderId="25" xfId="0" applyNumberFormat="1" applyFont="1" applyBorder="1" applyAlignment="1">
      <alignment vertical="center"/>
    </xf>
    <xf numFmtId="164" fontId="52" fillId="0" borderId="49" xfId="0" applyNumberFormat="1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52" fillId="0" borderId="51" xfId="0" applyFont="1" applyBorder="1" applyAlignment="1">
      <alignment vertical="center"/>
    </xf>
    <xf numFmtId="0" fontId="52" fillId="0" borderId="51" xfId="0" applyFont="1" applyBorder="1" applyAlignment="1">
      <alignment horizontal="center" vertical="center"/>
    </xf>
    <xf numFmtId="0" fontId="52" fillId="0" borderId="51" xfId="0" applyNumberFormat="1" applyFont="1" applyBorder="1" applyAlignment="1">
      <alignment horizontal="center" vertical="center"/>
    </xf>
    <xf numFmtId="164" fontId="52" fillId="0" borderId="51" xfId="0" applyNumberFormat="1" applyFont="1" applyBorder="1" applyAlignment="1">
      <alignment vertical="center"/>
    </xf>
    <xf numFmtId="164" fontId="52" fillId="0" borderId="49" xfId="0" applyNumberFormat="1" applyFont="1" applyBorder="1" applyAlignment="1">
      <alignment vertical="center"/>
    </xf>
    <xf numFmtId="0" fontId="52" fillId="0" borderId="51" xfId="0" applyFont="1" applyBorder="1" applyAlignment="1">
      <alignment vertical="center"/>
    </xf>
    <xf numFmtId="0" fontId="52" fillId="0" borderId="51" xfId="0" applyFont="1" applyBorder="1" applyAlignment="1">
      <alignment horizontal="center" vertical="center"/>
    </xf>
    <xf numFmtId="0" fontId="52" fillId="0" borderId="51" xfId="0" applyNumberFormat="1" applyFont="1" applyBorder="1" applyAlignment="1">
      <alignment horizontal="center" vertical="center"/>
    </xf>
    <xf numFmtId="164" fontId="52" fillId="0" borderId="51" xfId="0" applyNumberFormat="1" applyFont="1" applyBorder="1" applyAlignment="1">
      <alignment vertical="center"/>
    </xf>
    <xf numFmtId="0" fontId="52" fillId="0" borderId="51" xfId="0" applyFont="1" applyBorder="1" applyAlignment="1">
      <alignment vertical="center" wrapText="1"/>
    </xf>
    <xf numFmtId="0" fontId="52" fillId="0" borderId="51" xfId="0" applyFont="1" applyBorder="1" applyAlignment="1">
      <alignment horizontal="center" vertical="center" wrapText="1"/>
    </xf>
    <xf numFmtId="0" fontId="52" fillId="0" borderId="136" xfId="0" applyFont="1" applyBorder="1" applyAlignment="1">
      <alignment vertical="center"/>
    </xf>
    <xf numFmtId="0" fontId="52" fillId="0" borderId="136" xfId="0" applyFont="1" applyBorder="1" applyAlignment="1">
      <alignment horizontal="center" vertical="center"/>
    </xf>
    <xf numFmtId="0" fontId="52" fillId="0" borderId="136" xfId="0" applyNumberFormat="1" applyFont="1" applyBorder="1" applyAlignment="1">
      <alignment horizontal="center" vertical="center"/>
    </xf>
    <xf numFmtId="164" fontId="52" fillId="0" borderId="136" xfId="0" applyNumberFormat="1" applyFont="1" applyBorder="1" applyAlignment="1">
      <alignment vertical="center"/>
    </xf>
    <xf numFmtId="164" fontId="52" fillId="0" borderId="137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164" fontId="52" fillId="0" borderId="51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52" fillId="0" borderId="51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62" fillId="0" borderId="57" xfId="0" applyFont="1" applyBorder="1" applyAlignment="1">
      <alignment horizontal="center" vertical="center"/>
    </xf>
    <xf numFmtId="0" fontId="62" fillId="0" borderId="87" xfId="0" applyFont="1" applyBorder="1" applyAlignment="1">
      <alignment horizontal="center" vertical="center"/>
    </xf>
    <xf numFmtId="0" fontId="62" fillId="0" borderId="87" xfId="0" applyNumberFormat="1" applyFont="1" applyBorder="1" applyAlignment="1">
      <alignment horizontal="center" vertical="center"/>
    </xf>
    <xf numFmtId="164" fontId="62" fillId="0" borderId="87" xfId="0" applyNumberFormat="1" applyFont="1" applyBorder="1" applyAlignment="1">
      <alignment horizontal="centerContinuous" vertical="center"/>
    </xf>
    <xf numFmtId="164" fontId="62" fillId="0" borderId="58" xfId="0" applyNumberFormat="1" applyFont="1" applyBorder="1" applyAlignment="1">
      <alignment vertical="center"/>
    </xf>
    <xf numFmtId="164" fontId="62" fillId="0" borderId="55" xfId="0" applyNumberFormat="1" applyFont="1" applyBorder="1" applyAlignment="1">
      <alignment vertical="center"/>
    </xf>
    <xf numFmtId="0" fontId="71" fillId="0" borderId="0" xfId="0" applyFont="1" applyAlignment="1">
      <alignment vertical="center"/>
    </xf>
    <xf numFmtId="0" fontId="52" fillId="0" borderId="61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/>
    </xf>
    <xf numFmtId="0" fontId="52" fillId="0" borderId="25" xfId="0" applyFont="1" applyBorder="1" applyAlignment="1">
      <alignment vertical="center" wrapText="1"/>
    </xf>
    <xf numFmtId="0" fontId="52" fillId="0" borderId="25" xfId="0" applyFont="1" applyBorder="1" applyAlignment="1">
      <alignment horizontal="center" vertical="center" wrapText="1"/>
    </xf>
    <xf numFmtId="164" fontId="52" fillId="0" borderId="27" xfId="0" applyNumberFormat="1" applyFont="1" applyBorder="1" applyAlignment="1">
      <alignment vertical="center"/>
    </xf>
    <xf numFmtId="0" fontId="52" fillId="0" borderId="50" xfId="0" applyFont="1" applyBorder="1" applyAlignment="1">
      <alignment horizontal="center" vertical="center"/>
    </xf>
    <xf numFmtId="0" fontId="52" fillId="0" borderId="136" xfId="0" applyFont="1" applyBorder="1" applyAlignment="1">
      <alignment vertical="center"/>
    </xf>
    <xf numFmtId="0" fontId="52" fillId="0" borderId="58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0" fontId="54" fillId="0" borderId="13" xfId="0" applyFont="1" applyBorder="1" applyAlignment="1">
      <alignment vertical="center"/>
    </xf>
    <xf numFmtId="0" fontId="54" fillId="0" borderId="36" xfId="0" applyFont="1" applyBorder="1" applyAlignment="1">
      <alignment vertical="center"/>
    </xf>
    <xf numFmtId="0" fontId="65" fillId="0" borderId="36" xfId="0" applyFont="1" applyBorder="1" applyAlignment="1">
      <alignment horizontal="center" vertical="center"/>
    </xf>
    <xf numFmtId="0" fontId="43" fillId="0" borderId="36" xfId="0" applyFont="1" applyBorder="1" applyAlignment="1">
      <alignment horizontal="left" vertical="center"/>
    </xf>
    <xf numFmtId="164" fontId="43" fillId="0" borderId="36" xfId="0" applyNumberFormat="1" applyFont="1" applyBorder="1" applyAlignment="1">
      <alignment horizontal="center" vertical="center"/>
    </xf>
    <xf numFmtId="164" fontId="43" fillId="0" borderId="36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vertical="center"/>
    </xf>
    <xf numFmtId="164" fontId="43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left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 vertical="center"/>
    </xf>
    <xf numFmtId="3" fontId="52" fillId="0" borderId="0" xfId="0" applyNumberFormat="1" applyFont="1" applyBorder="1" applyAlignment="1">
      <alignment horizontal="left"/>
    </xf>
    <xf numFmtId="0" fontId="52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 vertical="center" wrapText="1"/>
    </xf>
    <xf numFmtId="0" fontId="44" fillId="0" borderId="0" xfId="0" applyFont="1" applyAlignment="1">
      <alignment horizontal="centerContinuous" vertical="center" wrapText="1"/>
    </xf>
    <xf numFmtId="0" fontId="44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3" fillId="0" borderId="6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1" fillId="0" borderId="51" xfId="0" applyFont="1" applyBorder="1" applyAlignment="1">
      <alignment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164" fontId="1" fillId="0" borderId="51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164" fontId="1" fillId="0" borderId="49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/>
    </xf>
    <xf numFmtId="0" fontId="24" fillId="0" borderId="36" xfId="0" applyFont="1" applyBorder="1" applyAlignment="1">
      <alignment/>
    </xf>
    <xf numFmtId="0" fontId="24" fillId="0" borderId="36" xfId="0" applyFont="1" applyBorder="1" applyAlignment="1">
      <alignment vertical="center" wrapText="1"/>
    </xf>
    <xf numFmtId="0" fontId="5" fillId="0" borderId="36" xfId="0" applyFont="1" applyBorder="1" applyAlignment="1">
      <alignment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61" fillId="0" borderId="0" xfId="0" applyFont="1" applyAlignment="1">
      <alignment horizontal="left" vertical="center" wrapText="1"/>
    </xf>
    <xf numFmtId="0" fontId="43" fillId="0" borderId="44" xfId="0" applyFont="1" applyBorder="1" applyAlignment="1">
      <alignment horizontal="center" vertical="center"/>
    </xf>
    <xf numFmtId="0" fontId="43" fillId="0" borderId="88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wrapText="1"/>
    </xf>
    <xf numFmtId="0" fontId="50" fillId="0" borderId="88" xfId="0" applyFont="1" applyBorder="1" applyAlignment="1">
      <alignment horizontal="center" wrapText="1"/>
    </xf>
    <xf numFmtId="0" fontId="50" fillId="0" borderId="110" xfId="0" applyFont="1" applyBorder="1" applyAlignment="1">
      <alignment horizontal="center" wrapText="1"/>
    </xf>
    <xf numFmtId="0" fontId="59" fillId="0" borderId="44" xfId="0" applyFont="1" applyBorder="1" applyAlignment="1">
      <alignment horizontal="center" vertical="center" wrapText="1"/>
    </xf>
    <xf numFmtId="0" fontId="59" fillId="0" borderId="11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Normalny_ARK2WYD" xfId="17"/>
    <cellStyle name="Normalny_Własne 2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OME\FN\AMIODUSZ\Bud2005\&#346;rspe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M"/>
      <sheetName val="801 gm"/>
      <sheetName val="801 pow"/>
      <sheetName val="854 gm"/>
      <sheetName val="854 pow"/>
      <sheetName val="MOPS"/>
      <sheetName val="zb zest.śr.spec"/>
    </sheetNames>
    <sheetDataSet>
      <sheetData sheetId="0">
        <row r="12">
          <cell r="D12">
            <v>10000</v>
          </cell>
        </row>
        <row r="13">
          <cell r="D13">
            <v>1509000</v>
          </cell>
        </row>
        <row r="24">
          <cell r="D24">
            <v>1509000</v>
          </cell>
        </row>
      </sheetData>
      <sheetData sheetId="1">
        <row r="12">
          <cell r="D12">
            <v>16800</v>
          </cell>
        </row>
        <row r="13">
          <cell r="D13">
            <v>23200</v>
          </cell>
        </row>
        <row r="20">
          <cell r="D20">
            <v>29700</v>
          </cell>
        </row>
      </sheetData>
      <sheetData sheetId="2">
        <row r="13">
          <cell r="D13">
            <v>108425</v>
          </cell>
        </row>
        <row r="14">
          <cell r="D14">
            <v>246605</v>
          </cell>
        </row>
        <row r="22">
          <cell r="D22">
            <v>264300</v>
          </cell>
        </row>
      </sheetData>
      <sheetData sheetId="4">
        <row r="13">
          <cell r="D13">
            <v>34387</v>
          </cell>
        </row>
        <row r="14">
          <cell r="D14">
            <v>214700</v>
          </cell>
        </row>
        <row r="21">
          <cell r="D21">
            <v>228500</v>
          </cell>
        </row>
      </sheetData>
      <sheetData sheetId="5">
        <row r="14">
          <cell r="D14">
            <v>0</v>
          </cell>
        </row>
        <row r="15">
          <cell r="D15">
            <v>19680</v>
          </cell>
        </row>
        <row r="18">
          <cell r="D18">
            <v>19680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selection activeCell="B10" sqref="B9:B10"/>
    </sheetView>
  </sheetViews>
  <sheetFormatPr defaultColWidth="9.00390625" defaultRowHeight="12.75"/>
  <cols>
    <col min="1" max="1" width="6.00390625" style="1" customWidth="1"/>
    <col min="2" max="2" width="44.875" style="1" customWidth="1"/>
    <col min="3" max="3" width="13.75390625" style="1" customWidth="1"/>
    <col min="4" max="4" width="13.875" style="1" customWidth="1"/>
    <col min="5" max="5" width="11.625" style="1" customWidth="1"/>
    <col min="6" max="6" width="12.75390625" style="1" customWidth="1"/>
    <col min="7" max="7" width="15.375" style="1" customWidth="1"/>
    <col min="8" max="8" width="14.125" style="1" customWidth="1"/>
    <col min="9" max="9" width="11.375" style="1" customWidth="1"/>
    <col min="10" max="10" width="13.00390625" style="1" customWidth="1"/>
    <col min="11" max="16384" width="10.00390625" style="1" customWidth="1"/>
  </cols>
  <sheetData>
    <row r="1" spans="8:10" ht="12" customHeight="1">
      <c r="H1" s="2"/>
      <c r="I1" s="3" t="s">
        <v>0</v>
      </c>
      <c r="J1" s="4"/>
    </row>
    <row r="2" spans="8:10" ht="12" customHeight="1">
      <c r="H2" s="2"/>
      <c r="I2" s="3" t="s">
        <v>1</v>
      </c>
      <c r="J2" s="4"/>
    </row>
    <row r="3" spans="8:10" ht="12" customHeight="1">
      <c r="H3" s="2"/>
      <c r="I3" s="3" t="s">
        <v>2</v>
      </c>
      <c r="J3" s="4"/>
    </row>
    <row r="4" spans="8:256" ht="12" customHeight="1">
      <c r="H4" s="2"/>
      <c r="I4" s="3" t="s">
        <v>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9" customFormat="1" ht="17.25" customHeight="1">
      <c r="A5" s="5" t="s">
        <v>4</v>
      </c>
      <c r="B5" s="6"/>
      <c r="C5" s="7"/>
      <c r="D5" s="7"/>
      <c r="E5" s="7"/>
      <c r="F5" s="7"/>
      <c r="G5" s="7"/>
      <c r="H5" s="7"/>
      <c r="I5" s="7"/>
      <c r="J5" s="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14" customFormat="1" ht="16.5" customHeight="1">
      <c r="A6" s="10" t="s">
        <v>5</v>
      </c>
      <c r="B6" s="11"/>
      <c r="C6" s="12"/>
      <c r="D6" s="12"/>
      <c r="E6" s="12"/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2:256" ht="13.5" customHeight="1" thickBot="1">
      <c r="B7" s="15"/>
      <c r="C7" s="16"/>
      <c r="D7" s="17"/>
      <c r="E7" s="17"/>
      <c r="F7" s="17"/>
      <c r="G7" s="17"/>
      <c r="H7" s="16"/>
      <c r="I7" s="16"/>
      <c r="J7" s="18" t="s">
        <v>6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0" s="9" customFormat="1" ht="15" customHeight="1" thickTop="1">
      <c r="A8" s="19" t="s">
        <v>7</v>
      </c>
      <c r="B8" s="20" t="s">
        <v>8</v>
      </c>
      <c r="C8" s="21" t="s">
        <v>9</v>
      </c>
      <c r="D8" s="22"/>
      <c r="E8" s="21"/>
      <c r="F8" s="23"/>
      <c r="G8" s="24" t="s">
        <v>10</v>
      </c>
      <c r="H8" s="21"/>
      <c r="I8" s="21"/>
      <c r="J8" s="25"/>
    </row>
    <row r="9" spans="1:10" s="9" customFormat="1" ht="27" customHeight="1" thickBot="1">
      <c r="A9" s="26"/>
      <c r="B9" s="27"/>
      <c r="C9" s="28" t="s">
        <v>11</v>
      </c>
      <c r="D9" s="29" t="s">
        <v>12</v>
      </c>
      <c r="E9" s="30" t="s">
        <v>13</v>
      </c>
      <c r="F9" s="31" t="s">
        <v>14</v>
      </c>
      <c r="G9" s="32" t="s">
        <v>11</v>
      </c>
      <c r="H9" s="29" t="s">
        <v>12</v>
      </c>
      <c r="I9" s="33" t="s">
        <v>13</v>
      </c>
      <c r="J9" s="34" t="s">
        <v>15</v>
      </c>
    </row>
    <row r="10" spans="1:10" s="41" customFormat="1" ht="11.25" customHeight="1" thickBot="1" thickTop="1">
      <c r="A10" s="35">
        <v>1</v>
      </c>
      <c r="B10" s="36">
        <v>2</v>
      </c>
      <c r="C10" s="37">
        <v>3</v>
      </c>
      <c r="D10" s="38">
        <v>4</v>
      </c>
      <c r="E10" s="39">
        <v>5</v>
      </c>
      <c r="F10" s="40">
        <v>6</v>
      </c>
      <c r="G10" s="37">
        <v>7</v>
      </c>
      <c r="H10" s="38">
        <v>8</v>
      </c>
      <c r="I10" s="39">
        <v>9</v>
      </c>
      <c r="J10" s="36">
        <v>10</v>
      </c>
    </row>
    <row r="11" spans="1:10" s="48" customFormat="1" ht="15" customHeight="1" thickTop="1">
      <c r="A11" s="42" t="s">
        <v>16</v>
      </c>
      <c r="B11" s="43" t="s">
        <v>17</v>
      </c>
      <c r="C11" s="44"/>
      <c r="D11" s="45"/>
      <c r="E11" s="46"/>
      <c r="F11" s="47"/>
      <c r="G11" s="44">
        <f aca="true" t="shared" si="0" ref="G11:G32">SUM(H11:J11)</f>
        <v>1600</v>
      </c>
      <c r="H11" s="45">
        <v>1600</v>
      </c>
      <c r="I11" s="46"/>
      <c r="J11" s="47"/>
    </row>
    <row r="12" spans="1:10" s="48" customFormat="1" ht="12.75" customHeight="1">
      <c r="A12" s="42">
        <v>500</v>
      </c>
      <c r="B12" s="43" t="s">
        <v>18</v>
      </c>
      <c r="C12" s="44"/>
      <c r="D12" s="45"/>
      <c r="E12" s="46"/>
      <c r="F12" s="47"/>
      <c r="G12" s="44">
        <f t="shared" si="0"/>
        <v>134000</v>
      </c>
      <c r="H12" s="45">
        <v>134000</v>
      </c>
      <c r="I12" s="46"/>
      <c r="J12" s="47"/>
    </row>
    <row r="13" spans="1:10" s="48" customFormat="1" ht="13.5" customHeight="1">
      <c r="A13" s="42" t="s">
        <v>19</v>
      </c>
      <c r="B13" s="43" t="s">
        <v>20</v>
      </c>
      <c r="C13" s="44">
        <f aca="true" t="shared" si="1" ref="C13:C30">SUM(D13:F13)</f>
        <v>15242403</v>
      </c>
      <c r="D13" s="45">
        <v>15242403</v>
      </c>
      <c r="E13" s="46"/>
      <c r="F13" s="47"/>
      <c r="G13" s="44">
        <f t="shared" si="0"/>
        <v>48314170</v>
      </c>
      <c r="H13" s="45">
        <v>48314170</v>
      </c>
      <c r="I13" s="46"/>
      <c r="J13" s="47"/>
    </row>
    <row r="14" spans="1:10" s="48" customFormat="1" ht="13.5" customHeight="1">
      <c r="A14" s="42" t="s">
        <v>21</v>
      </c>
      <c r="B14" s="43" t="s">
        <v>22</v>
      </c>
      <c r="C14" s="44"/>
      <c r="D14" s="45"/>
      <c r="E14" s="46"/>
      <c r="F14" s="47"/>
      <c r="G14" s="44">
        <f t="shared" si="0"/>
        <v>150500</v>
      </c>
      <c r="H14" s="45">
        <v>150500</v>
      </c>
      <c r="I14" s="46"/>
      <c r="J14" s="47"/>
    </row>
    <row r="15" spans="1:10" s="48" customFormat="1" ht="15">
      <c r="A15" s="42" t="s">
        <v>23</v>
      </c>
      <c r="B15" s="43" t="s">
        <v>24</v>
      </c>
      <c r="C15" s="44">
        <f t="shared" si="1"/>
        <v>26872000</v>
      </c>
      <c r="D15" s="45">
        <v>26827000</v>
      </c>
      <c r="E15" s="46"/>
      <c r="F15" s="47">
        <v>45000</v>
      </c>
      <c r="G15" s="44">
        <f t="shared" si="0"/>
        <v>9702400</v>
      </c>
      <c r="H15" s="45">
        <v>9657400</v>
      </c>
      <c r="I15" s="46"/>
      <c r="J15" s="47">
        <v>45000</v>
      </c>
    </row>
    <row r="16" spans="1:10" s="48" customFormat="1" ht="15">
      <c r="A16" s="42" t="s">
        <v>25</v>
      </c>
      <c r="B16" s="43" t="s">
        <v>26</v>
      </c>
      <c r="C16" s="44">
        <f t="shared" si="1"/>
        <v>1080300</v>
      </c>
      <c r="D16" s="45">
        <v>810000</v>
      </c>
      <c r="E16" s="46">
        <v>16600</v>
      </c>
      <c r="F16" s="47">
        <v>253700</v>
      </c>
      <c r="G16" s="44">
        <f t="shared" si="0"/>
        <v>2420300</v>
      </c>
      <c r="H16" s="45">
        <v>2150000</v>
      </c>
      <c r="I16" s="46">
        <v>16600</v>
      </c>
      <c r="J16" s="47">
        <v>253700</v>
      </c>
    </row>
    <row r="17" spans="1:10" s="48" customFormat="1" ht="15">
      <c r="A17" s="42" t="s">
        <v>27</v>
      </c>
      <c r="B17" s="43" t="s">
        <v>28</v>
      </c>
      <c r="C17" s="44">
        <f t="shared" si="1"/>
        <v>2893600</v>
      </c>
      <c r="D17" s="45">
        <v>1904700</v>
      </c>
      <c r="E17" s="46">
        <v>8500</v>
      </c>
      <c r="F17" s="47">
        <v>980400</v>
      </c>
      <c r="G17" s="44">
        <f t="shared" si="0"/>
        <v>23521456</v>
      </c>
      <c r="H17" s="45">
        <v>22532556</v>
      </c>
      <c r="I17" s="46">
        <v>8500</v>
      </c>
      <c r="J17" s="47">
        <v>980400</v>
      </c>
    </row>
    <row r="18" spans="1:10" s="48" customFormat="1" ht="45">
      <c r="A18" s="42" t="s">
        <v>29</v>
      </c>
      <c r="B18" s="49" t="s">
        <v>30</v>
      </c>
      <c r="C18" s="44">
        <f t="shared" si="1"/>
        <v>17596</v>
      </c>
      <c r="D18" s="45"/>
      <c r="E18" s="46"/>
      <c r="F18" s="47">
        <v>17596</v>
      </c>
      <c r="G18" s="44">
        <f t="shared" si="0"/>
        <v>17596</v>
      </c>
      <c r="H18" s="45"/>
      <c r="I18" s="46"/>
      <c r="J18" s="47">
        <v>17596</v>
      </c>
    </row>
    <row r="19" spans="1:10" s="48" customFormat="1" ht="15">
      <c r="A19" s="42" t="s">
        <v>31</v>
      </c>
      <c r="B19" s="49" t="s">
        <v>32</v>
      </c>
      <c r="C19" s="44">
        <f t="shared" si="1"/>
        <v>1000</v>
      </c>
      <c r="D19" s="45"/>
      <c r="E19" s="46"/>
      <c r="F19" s="47">
        <v>1000</v>
      </c>
      <c r="G19" s="44">
        <f t="shared" si="0"/>
        <v>1000</v>
      </c>
      <c r="H19" s="45"/>
      <c r="I19" s="46"/>
      <c r="J19" s="47">
        <v>1000</v>
      </c>
    </row>
    <row r="20" spans="1:10" s="48" customFormat="1" ht="30">
      <c r="A20" s="42" t="s">
        <v>33</v>
      </c>
      <c r="B20" s="50" t="s">
        <v>34</v>
      </c>
      <c r="C20" s="44">
        <f t="shared" si="1"/>
        <v>5012000</v>
      </c>
      <c r="D20" s="45"/>
      <c r="E20" s="46"/>
      <c r="F20" s="47">
        <v>5012000</v>
      </c>
      <c r="G20" s="44">
        <f t="shared" si="0"/>
        <v>5047970</v>
      </c>
      <c r="H20" s="45">
        <v>35970</v>
      </c>
      <c r="I20" s="46"/>
      <c r="J20" s="47">
        <v>5012000</v>
      </c>
    </row>
    <row r="21" spans="1:10" s="48" customFormat="1" ht="55.5" customHeight="1">
      <c r="A21" s="42" t="s">
        <v>35</v>
      </c>
      <c r="B21" s="50" t="s">
        <v>36</v>
      </c>
      <c r="C21" s="44">
        <f t="shared" si="1"/>
        <v>108005003</v>
      </c>
      <c r="D21" s="45">
        <v>108005003</v>
      </c>
      <c r="E21" s="46"/>
      <c r="F21" s="47"/>
      <c r="G21" s="44">
        <f t="shared" si="0"/>
        <v>399200</v>
      </c>
      <c r="H21" s="45">
        <v>399200</v>
      </c>
      <c r="I21" s="46"/>
      <c r="J21" s="47"/>
    </row>
    <row r="22" spans="1:10" s="54" customFormat="1" ht="12.75" customHeight="1">
      <c r="A22" s="42" t="s">
        <v>37</v>
      </c>
      <c r="B22" s="43" t="s">
        <v>38</v>
      </c>
      <c r="C22" s="44"/>
      <c r="D22" s="51"/>
      <c r="E22" s="52"/>
      <c r="F22" s="53"/>
      <c r="G22" s="44">
        <f t="shared" si="0"/>
        <v>4050000</v>
      </c>
      <c r="H22" s="51">
        <v>4050000</v>
      </c>
      <c r="I22" s="52"/>
      <c r="J22" s="53"/>
    </row>
    <row r="23" spans="1:10" s="54" customFormat="1" ht="15">
      <c r="A23" s="42" t="s">
        <v>39</v>
      </c>
      <c r="B23" s="43" t="s">
        <v>40</v>
      </c>
      <c r="C23" s="44">
        <f t="shared" si="1"/>
        <v>71181167</v>
      </c>
      <c r="D23" s="51">
        <v>71181167</v>
      </c>
      <c r="E23" s="52"/>
      <c r="F23" s="53"/>
      <c r="G23" s="44">
        <f t="shared" si="0"/>
        <v>4238910</v>
      </c>
      <c r="H23" s="51">
        <v>4238910</v>
      </c>
      <c r="I23" s="52"/>
      <c r="J23" s="53"/>
    </row>
    <row r="24" spans="1:10" s="54" customFormat="1" ht="15">
      <c r="A24" s="42" t="s">
        <v>41</v>
      </c>
      <c r="B24" s="43" t="s">
        <v>42</v>
      </c>
      <c r="C24" s="44">
        <f t="shared" si="1"/>
        <v>641500</v>
      </c>
      <c r="D24" s="51">
        <v>641500</v>
      </c>
      <c r="E24" s="52"/>
      <c r="F24" s="53"/>
      <c r="G24" s="44">
        <f t="shared" si="0"/>
        <v>93872617</v>
      </c>
      <c r="H24" s="51">
        <v>93872617</v>
      </c>
      <c r="I24" s="52"/>
      <c r="J24" s="53"/>
    </row>
    <row r="25" spans="1:256" ht="15">
      <c r="A25" s="42" t="s">
        <v>43</v>
      </c>
      <c r="B25" s="43" t="s">
        <v>44</v>
      </c>
      <c r="C25" s="44">
        <f t="shared" si="1"/>
        <v>62500</v>
      </c>
      <c r="D25" s="51">
        <v>62500</v>
      </c>
      <c r="E25" s="52"/>
      <c r="F25" s="53"/>
      <c r="G25" s="44">
        <f t="shared" si="0"/>
        <v>78500</v>
      </c>
      <c r="H25" s="51">
        <v>78500</v>
      </c>
      <c r="I25" s="52"/>
      <c r="J25" s="53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pans="1:10" s="54" customFormat="1" ht="15">
      <c r="A26" s="42" t="s">
        <v>45</v>
      </c>
      <c r="B26" s="43" t="s">
        <v>46</v>
      </c>
      <c r="C26" s="44">
        <f t="shared" si="1"/>
        <v>9000</v>
      </c>
      <c r="D26" s="51"/>
      <c r="E26" s="52"/>
      <c r="F26" s="53">
        <v>9000</v>
      </c>
      <c r="G26" s="44">
        <f t="shared" si="0"/>
        <v>1875700</v>
      </c>
      <c r="H26" s="51">
        <v>1866700</v>
      </c>
      <c r="I26" s="52"/>
      <c r="J26" s="53">
        <v>9000</v>
      </c>
    </row>
    <row r="27" spans="1:10" s="54" customFormat="1" ht="15">
      <c r="A27" s="42" t="s">
        <v>47</v>
      </c>
      <c r="B27" s="56" t="s">
        <v>48</v>
      </c>
      <c r="C27" s="44">
        <f t="shared" si="1"/>
        <v>21079200</v>
      </c>
      <c r="D27" s="51">
        <v>2158200</v>
      </c>
      <c r="E27" s="52"/>
      <c r="F27" s="53">
        <v>18921000</v>
      </c>
      <c r="G27" s="44">
        <f t="shared" si="0"/>
        <v>38091002</v>
      </c>
      <c r="H27" s="51">
        <v>19170002</v>
      </c>
      <c r="I27" s="52"/>
      <c r="J27" s="53">
        <v>18921000</v>
      </c>
    </row>
    <row r="28" spans="1:10" s="54" customFormat="1" ht="30">
      <c r="A28" s="57" t="s">
        <v>49</v>
      </c>
      <c r="B28" s="58" t="s">
        <v>50</v>
      </c>
      <c r="C28" s="44">
        <f t="shared" si="1"/>
        <v>178600</v>
      </c>
      <c r="D28" s="51">
        <v>72600</v>
      </c>
      <c r="E28" s="52"/>
      <c r="F28" s="53">
        <v>106000</v>
      </c>
      <c r="G28" s="44">
        <f t="shared" si="0"/>
        <v>2066665</v>
      </c>
      <c r="H28" s="51">
        <v>1960665</v>
      </c>
      <c r="I28" s="52"/>
      <c r="J28" s="53">
        <v>106000</v>
      </c>
    </row>
    <row r="29" spans="1:10" s="54" customFormat="1" ht="15">
      <c r="A29" s="42" t="s">
        <v>51</v>
      </c>
      <c r="B29" s="49" t="s">
        <v>52</v>
      </c>
      <c r="C29" s="44">
        <f t="shared" si="1"/>
        <v>1152300</v>
      </c>
      <c r="D29" s="51">
        <v>1152300</v>
      </c>
      <c r="E29" s="52"/>
      <c r="F29" s="53"/>
      <c r="G29" s="44">
        <f t="shared" si="0"/>
        <v>8683160</v>
      </c>
      <c r="H29" s="51">
        <v>8683160</v>
      </c>
      <c r="I29" s="52"/>
      <c r="J29" s="53"/>
    </row>
    <row r="30" spans="1:10" s="54" customFormat="1" ht="28.5" customHeight="1">
      <c r="A30" s="42" t="s">
        <v>53</v>
      </c>
      <c r="B30" s="49" t="s">
        <v>54</v>
      </c>
      <c r="C30" s="44">
        <f t="shared" si="1"/>
        <v>147155</v>
      </c>
      <c r="D30" s="51">
        <v>147155</v>
      </c>
      <c r="E30" s="52"/>
      <c r="F30" s="53"/>
      <c r="G30" s="44">
        <f t="shared" si="0"/>
        <v>9122418</v>
      </c>
      <c r="H30" s="51">
        <v>9122418</v>
      </c>
      <c r="I30" s="52"/>
      <c r="J30" s="53"/>
    </row>
    <row r="31" spans="1:10" s="54" customFormat="1" ht="27" customHeight="1">
      <c r="A31" s="42" t="s">
        <v>55</v>
      </c>
      <c r="B31" s="49" t="s">
        <v>56</v>
      </c>
      <c r="C31" s="44"/>
      <c r="D31" s="51"/>
      <c r="E31" s="52"/>
      <c r="F31" s="53"/>
      <c r="G31" s="44">
        <f t="shared" si="0"/>
        <v>11993840</v>
      </c>
      <c r="H31" s="51">
        <v>11993840</v>
      </c>
      <c r="I31" s="52"/>
      <c r="J31" s="53"/>
    </row>
    <row r="32" spans="1:10" s="54" customFormat="1" ht="15.75" thickBot="1">
      <c r="A32" s="59" t="s">
        <v>57</v>
      </c>
      <c r="B32" s="60" t="s">
        <v>58</v>
      </c>
      <c r="C32" s="44"/>
      <c r="D32" s="61"/>
      <c r="E32" s="62"/>
      <c r="F32" s="63"/>
      <c r="G32" s="44">
        <f t="shared" si="0"/>
        <v>8433720</v>
      </c>
      <c r="H32" s="61">
        <v>8433720</v>
      </c>
      <c r="I32" s="62"/>
      <c r="J32" s="63"/>
    </row>
    <row r="33" spans="1:10" s="69" customFormat="1" ht="17.25" thickBot="1" thickTop="1">
      <c r="A33" s="64"/>
      <c r="B33" s="65" t="s">
        <v>59</v>
      </c>
      <c r="C33" s="66">
        <f aca="true" t="shared" si="2" ref="C33:J33">SUM(C11:C32)</f>
        <v>253575324</v>
      </c>
      <c r="D33" s="67">
        <f t="shared" si="2"/>
        <v>228204528</v>
      </c>
      <c r="E33" s="67">
        <f t="shared" si="2"/>
        <v>25100</v>
      </c>
      <c r="F33" s="68">
        <f t="shared" si="2"/>
        <v>25345696</v>
      </c>
      <c r="G33" s="66">
        <f t="shared" si="2"/>
        <v>272216724</v>
      </c>
      <c r="H33" s="67">
        <f t="shared" si="2"/>
        <v>246845928</v>
      </c>
      <c r="I33" s="67">
        <f t="shared" si="2"/>
        <v>25100</v>
      </c>
      <c r="J33" s="68">
        <f t="shared" si="2"/>
        <v>25345696</v>
      </c>
    </row>
    <row r="34" spans="1:10" s="77" customFormat="1" ht="13.5" thickTop="1">
      <c r="A34" s="70"/>
      <c r="B34" s="71" t="s">
        <v>60</v>
      </c>
      <c r="C34" s="72"/>
      <c r="D34" s="73"/>
      <c r="E34" s="74"/>
      <c r="F34" s="75"/>
      <c r="G34" s="76">
        <f>H34+J34</f>
        <v>11358600</v>
      </c>
      <c r="H34" s="73">
        <v>11358600</v>
      </c>
      <c r="I34" s="74"/>
      <c r="J34" s="75"/>
    </row>
    <row r="35" spans="1:10" s="77" customFormat="1" ht="12.75">
      <c r="A35" s="70"/>
      <c r="B35" s="78" t="s">
        <v>61</v>
      </c>
      <c r="C35" s="72"/>
      <c r="D35" s="73"/>
      <c r="E35" s="74"/>
      <c r="F35" s="75"/>
      <c r="G35" s="76">
        <f>H35+J35</f>
        <v>-10000000</v>
      </c>
      <c r="H35" s="73">
        <v>-10000000</v>
      </c>
      <c r="I35" s="74"/>
      <c r="J35" s="75"/>
    </row>
    <row r="36" spans="1:10" s="77" customFormat="1" ht="15" customHeight="1" thickBot="1">
      <c r="A36" s="79"/>
      <c r="B36" s="80" t="s">
        <v>62</v>
      </c>
      <c r="C36" s="72"/>
      <c r="D36" s="73"/>
      <c r="E36" s="74"/>
      <c r="F36" s="75"/>
      <c r="G36" s="76">
        <f>H36+J36</f>
        <v>-20000000</v>
      </c>
      <c r="H36" s="73">
        <v>-20000000</v>
      </c>
      <c r="I36" s="74"/>
      <c r="J36" s="75"/>
    </row>
    <row r="37" spans="1:10" s="9" customFormat="1" ht="15.75" hidden="1" thickBot="1">
      <c r="A37" s="81"/>
      <c r="B37" s="56" t="s">
        <v>63</v>
      </c>
      <c r="C37" s="82"/>
      <c r="D37" s="83"/>
      <c r="E37" s="84"/>
      <c r="F37" s="85"/>
      <c r="G37" s="83">
        <f>H37+J37</f>
        <v>0</v>
      </c>
      <c r="H37" s="83">
        <v>0</v>
      </c>
      <c r="I37" s="84"/>
      <c r="J37" s="85"/>
    </row>
    <row r="38" spans="1:10" s="69" customFormat="1" ht="15" customHeight="1" thickBot="1">
      <c r="A38" s="86"/>
      <c r="B38" s="87" t="s">
        <v>64</v>
      </c>
      <c r="C38" s="88">
        <f>C33+C34+C36</f>
        <v>253575324</v>
      </c>
      <c r="D38" s="89">
        <f>D33+D34+D36</f>
        <v>228204528</v>
      </c>
      <c r="E38" s="89">
        <f>E33+E34+E36</f>
        <v>25100</v>
      </c>
      <c r="F38" s="90">
        <f>F33+F34+F36</f>
        <v>25345696</v>
      </c>
      <c r="G38" s="89">
        <f>SUM(G33:G36)</f>
        <v>253575324</v>
      </c>
      <c r="H38" s="89">
        <f>SUM(H33:H36)</f>
        <v>228204528</v>
      </c>
      <c r="I38" s="89">
        <f>I33+I34+I36+I37</f>
        <v>25100</v>
      </c>
      <c r="J38" s="90">
        <f>J33+J34</f>
        <v>25345696</v>
      </c>
    </row>
    <row r="39" ht="15.75" thickTop="1"/>
  </sheetData>
  <printOptions horizontalCentered="1"/>
  <pageMargins left="0" right="0" top="0.1968503937007874" bottom="0" header="0.11811023622047245" footer="0.11811023622047245"/>
  <pageSetup firstPageNumber="6" useFirstPageNumber="1" horizontalDpi="600" verticalDpi="600" orientation="landscape" paperSize="9" scale="80" r:id="rId1"/>
  <headerFooter alignWithMargins="0">
    <oddHeader>&amp;C&amp;"Times New Roman CE,Normalny"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9" sqref="B9"/>
    </sheetView>
  </sheetViews>
  <sheetFormatPr defaultColWidth="9.00390625" defaultRowHeight="12.75"/>
  <cols>
    <col min="1" max="1" width="25.375" style="792" customWidth="1"/>
    <col min="2" max="2" width="17.75390625" style="792" customWidth="1"/>
    <col min="3" max="3" width="25.00390625" style="792" customWidth="1"/>
    <col min="4" max="4" width="19.875" style="792" customWidth="1"/>
    <col min="5" max="16384" width="9.125" style="792" customWidth="1"/>
  </cols>
  <sheetData>
    <row r="1" spans="3:4" ht="12.75">
      <c r="C1" s="77" t="s">
        <v>417</v>
      </c>
      <c r="D1" s="77"/>
    </row>
    <row r="2" spans="3:4" ht="12.75">
      <c r="C2" s="3" t="s">
        <v>418</v>
      </c>
      <c r="D2" s="3"/>
    </row>
    <row r="3" spans="3:4" ht="12.75">
      <c r="C3" s="3" t="s">
        <v>419</v>
      </c>
      <c r="D3" s="3"/>
    </row>
    <row r="4" spans="3:4" ht="12.75">
      <c r="C4" s="3" t="s">
        <v>420</v>
      </c>
      <c r="D4" s="3"/>
    </row>
    <row r="6" spans="1:4" ht="22.5" customHeight="1">
      <c r="A6" s="1001" t="s">
        <v>421</v>
      </c>
      <c r="B6" s="1002"/>
      <c r="C6" s="1002"/>
      <c r="D6" s="1002"/>
    </row>
    <row r="7" spans="1:4" ht="22.5" customHeight="1">
      <c r="A7" s="1001" t="s">
        <v>422</v>
      </c>
      <c r="B7" s="1002"/>
      <c r="C7" s="1002"/>
      <c r="D7" s="1002"/>
    </row>
    <row r="8" spans="1:4" s="1056" customFormat="1" ht="18.75" customHeight="1">
      <c r="A8" s="1054" t="s">
        <v>423</v>
      </c>
      <c r="B8" s="1055"/>
      <c r="C8" s="1055"/>
      <c r="D8" s="1055"/>
    </row>
    <row r="9" spans="1:4" s="903" customFormat="1" ht="18" customHeight="1" thickBot="1">
      <c r="A9" s="1057"/>
      <c r="D9" s="908" t="s">
        <v>6</v>
      </c>
    </row>
    <row r="10" spans="1:4" s="903" customFormat="1" ht="41.25" customHeight="1" thickBot="1" thickTop="1">
      <c r="A10" s="1058" t="s">
        <v>8</v>
      </c>
      <c r="B10" s="1059" t="s">
        <v>424</v>
      </c>
      <c r="C10" s="1005" t="s">
        <v>8</v>
      </c>
      <c r="D10" s="1060" t="s">
        <v>424</v>
      </c>
    </row>
    <row r="11" spans="1:4" s="788" customFormat="1" ht="15" customHeight="1" thickBot="1" thickTop="1">
      <c r="A11" s="1061">
        <v>1</v>
      </c>
      <c r="B11" s="1008">
        <v>2</v>
      </c>
      <c r="C11" s="1008">
        <v>3</v>
      </c>
      <c r="D11" s="1009">
        <v>4</v>
      </c>
    </row>
    <row r="12" spans="1:4" s="1065" customFormat="1" ht="50.25" customHeight="1" thickTop="1">
      <c r="A12" s="1062" t="s">
        <v>425</v>
      </c>
      <c r="B12" s="1063">
        <f>B15+B17</f>
        <v>253575324</v>
      </c>
      <c r="C12" s="1063" t="s">
        <v>426</v>
      </c>
      <c r="D12" s="1064">
        <f>SUM(D15:D17)</f>
        <v>272216724</v>
      </c>
    </row>
    <row r="13" spans="1:4" s="1069" customFormat="1" ht="21" customHeight="1">
      <c r="A13" s="1066" t="s">
        <v>427</v>
      </c>
      <c r="B13" s="1067">
        <f>B16+B18</f>
        <v>-18641400</v>
      </c>
      <c r="C13" s="1022"/>
      <c r="D13" s="1068"/>
    </row>
    <row r="14" spans="1:4" s="1074" customFormat="1" ht="13.5" customHeight="1">
      <c r="A14" s="1070" t="s">
        <v>428</v>
      </c>
      <c r="B14" s="1071"/>
      <c r="C14" s="1072" t="s">
        <v>428</v>
      </c>
      <c r="D14" s="1073"/>
    </row>
    <row r="15" spans="1:4" s="1074" customFormat="1" ht="21.75" customHeight="1">
      <c r="A15" s="1075" t="s">
        <v>429</v>
      </c>
      <c r="B15" s="1076">
        <v>176838777</v>
      </c>
      <c r="C15" s="1077" t="s">
        <v>429</v>
      </c>
      <c r="D15" s="1078">
        <v>163269008</v>
      </c>
    </row>
    <row r="16" spans="1:4" s="1082" customFormat="1" ht="22.5" customHeight="1">
      <c r="A16" s="1079" t="s">
        <v>430</v>
      </c>
      <c r="B16" s="1067">
        <f>B15-D15</f>
        <v>13569769</v>
      </c>
      <c r="C16" s="1080"/>
      <c r="D16" s="1081"/>
    </row>
    <row r="17" spans="1:4" s="1074" customFormat="1" ht="24" customHeight="1">
      <c r="A17" s="1075" t="s">
        <v>431</v>
      </c>
      <c r="B17" s="1083">
        <v>76736547</v>
      </c>
      <c r="C17" s="1084" t="s">
        <v>431</v>
      </c>
      <c r="D17" s="1078">
        <v>108947716</v>
      </c>
    </row>
    <row r="18" spans="1:4" s="1082" customFormat="1" ht="24" customHeight="1" thickBot="1">
      <c r="A18" s="1079" t="s">
        <v>432</v>
      </c>
      <c r="B18" s="1067">
        <f>B17-D17</f>
        <v>-32211169</v>
      </c>
      <c r="C18" s="1067"/>
      <c r="D18" s="1085"/>
    </row>
    <row r="19" spans="1:4" s="1065" customFormat="1" ht="42.75" customHeight="1" thickTop="1">
      <c r="A19" s="1086" t="s">
        <v>433</v>
      </c>
      <c r="B19" s="1087">
        <f>SUM(B20)</f>
        <v>30000000</v>
      </c>
      <c r="C19" s="1087" t="s">
        <v>434</v>
      </c>
      <c r="D19" s="1088">
        <f>SUM(D20)</f>
        <v>11358600</v>
      </c>
    </row>
    <row r="20" spans="1:4" s="1082" customFormat="1" ht="75" customHeight="1" thickBot="1">
      <c r="A20" s="1089" t="s">
        <v>435</v>
      </c>
      <c r="B20" s="1067">
        <v>30000000</v>
      </c>
      <c r="C20" s="1067" t="s">
        <v>436</v>
      </c>
      <c r="D20" s="1085">
        <v>11358600</v>
      </c>
    </row>
    <row r="21" spans="1:4" s="1094" customFormat="1" ht="53.25" customHeight="1" thickBot="1" thickTop="1">
      <c r="A21" s="1090" t="s">
        <v>437</v>
      </c>
      <c r="B21" s="1091">
        <f>SUM(B12+B19)</f>
        <v>283575324</v>
      </c>
      <c r="C21" s="1092" t="s">
        <v>438</v>
      </c>
      <c r="D21" s="1093">
        <f>D12+D19</f>
        <v>283575324</v>
      </c>
    </row>
    <row r="22" ht="13.5" thickTop="1"/>
  </sheetData>
  <printOptions horizontalCentered="1"/>
  <pageMargins left="0" right="0" top="0.984251968503937" bottom="0.7874015748031497" header="0.5118110236220472" footer="0.5118110236220472"/>
  <pageSetup firstPageNumber="26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B9" sqref="B9"/>
    </sheetView>
  </sheetViews>
  <sheetFormatPr defaultColWidth="9.00390625" defaultRowHeight="12.75"/>
  <cols>
    <col min="1" max="1" width="5.125" style="0" customWidth="1"/>
    <col min="2" max="2" width="26.125" style="0" customWidth="1"/>
    <col min="3" max="3" width="8.375" style="0" customWidth="1"/>
    <col min="4" max="4" width="7.00390625" style="0" customWidth="1"/>
    <col min="5" max="5" width="8.375" style="0" customWidth="1"/>
    <col min="6" max="7" width="7.25390625" style="0" customWidth="1"/>
    <col min="8" max="8" width="7.125" style="0" customWidth="1"/>
    <col min="9" max="9" width="9.00390625" style="0" customWidth="1"/>
    <col min="10" max="10" width="7.75390625" style="0" customWidth="1"/>
    <col min="11" max="11" width="7.25390625" style="0" customWidth="1"/>
    <col min="12" max="12" width="10.75390625" style="0" customWidth="1"/>
  </cols>
  <sheetData>
    <row r="1" spans="10:11" ht="12.75">
      <c r="J1" s="750" t="s">
        <v>439</v>
      </c>
      <c r="K1" s="750"/>
    </row>
    <row r="2" spans="10:11" ht="12.75">
      <c r="J2" s="3" t="s">
        <v>1</v>
      </c>
      <c r="K2" s="3"/>
    </row>
    <row r="3" spans="10:11" ht="12.75">
      <c r="J3" s="3" t="s">
        <v>2</v>
      </c>
      <c r="K3" s="3"/>
    </row>
    <row r="4" spans="10:11" ht="12.75">
      <c r="J4" s="3" t="s">
        <v>294</v>
      </c>
      <c r="K4" s="3"/>
    </row>
    <row r="5" ht="24.75" customHeight="1"/>
    <row r="6" spans="1:12" ht="21.75" customHeight="1">
      <c r="A6" s="1095" t="s">
        <v>440</v>
      </c>
      <c r="B6" s="1095"/>
      <c r="C6" s="1095"/>
      <c r="D6" s="1095"/>
      <c r="E6" s="1095"/>
      <c r="F6" s="1095"/>
      <c r="G6" s="1095"/>
      <c r="H6" s="1095"/>
      <c r="I6" s="1095"/>
      <c r="J6" s="1096"/>
      <c r="K6" s="1000"/>
      <c r="L6" s="1000"/>
    </row>
    <row r="7" spans="1:12" ht="39.75" customHeight="1">
      <c r="A7" s="1097" t="s">
        <v>441</v>
      </c>
      <c r="B7" s="1095"/>
      <c r="C7" s="1095"/>
      <c r="D7" s="1095"/>
      <c r="E7" s="1095"/>
      <c r="F7" s="1095"/>
      <c r="G7" s="1095"/>
      <c r="H7" s="1095"/>
      <c r="I7" s="1095"/>
      <c r="J7" s="1096"/>
      <c r="K7" s="1000"/>
      <c r="L7" s="1000"/>
    </row>
    <row r="8" ht="14.25" customHeight="1" thickBot="1">
      <c r="L8" s="788" t="s">
        <v>6</v>
      </c>
    </row>
    <row r="9" spans="1:12" ht="30" customHeight="1" thickTop="1">
      <c r="A9" s="1098" t="s">
        <v>442</v>
      </c>
      <c r="B9" s="1099" t="s">
        <v>8</v>
      </c>
      <c r="C9" s="2022" t="s">
        <v>443</v>
      </c>
      <c r="D9" s="2023"/>
      <c r="E9" s="2023"/>
      <c r="F9" s="2023"/>
      <c r="G9" s="2023"/>
      <c r="H9" s="2023"/>
      <c r="I9" s="2023"/>
      <c r="J9" s="2023"/>
      <c r="K9" s="2024"/>
      <c r="L9" s="1100" t="s">
        <v>71</v>
      </c>
    </row>
    <row r="10" spans="1:12" ht="19.5" customHeight="1" thickBot="1">
      <c r="A10" s="1101"/>
      <c r="B10" s="1102"/>
      <c r="C10" s="1103">
        <v>600</v>
      </c>
      <c r="D10" s="1104">
        <v>700</v>
      </c>
      <c r="E10" s="1105">
        <v>750</v>
      </c>
      <c r="F10" s="1106">
        <v>801</v>
      </c>
      <c r="G10" s="1106">
        <v>852</v>
      </c>
      <c r="H10" s="1105">
        <v>854</v>
      </c>
      <c r="I10" s="1106">
        <v>900</v>
      </c>
      <c r="J10" s="1106">
        <v>921</v>
      </c>
      <c r="K10" s="1106">
        <v>926</v>
      </c>
      <c r="L10" s="1107"/>
    </row>
    <row r="11" spans="1:12" s="1112" customFormat="1" ht="11.25" customHeight="1" thickBot="1" thickTop="1">
      <c r="A11" s="1108">
        <v>1</v>
      </c>
      <c r="B11" s="1109">
        <v>2</v>
      </c>
      <c r="C11" s="1109">
        <v>3</v>
      </c>
      <c r="D11" s="1110">
        <v>4</v>
      </c>
      <c r="E11" s="1110">
        <v>5</v>
      </c>
      <c r="F11" s="1110">
        <v>6</v>
      </c>
      <c r="G11" s="1110">
        <v>7</v>
      </c>
      <c r="H11" s="1110">
        <v>8</v>
      </c>
      <c r="I11" s="1110">
        <v>9</v>
      </c>
      <c r="J11" s="1110">
        <v>10</v>
      </c>
      <c r="K11" s="1110">
        <v>11</v>
      </c>
      <c r="L11" s="1111">
        <v>12</v>
      </c>
    </row>
    <row r="12" spans="1:12" s="1117" customFormat="1" ht="30" customHeight="1" thickTop="1">
      <c r="A12" s="1113">
        <v>1</v>
      </c>
      <c r="B12" s="1114" t="s">
        <v>444</v>
      </c>
      <c r="C12" s="1115">
        <v>14200</v>
      </c>
      <c r="D12" s="1115"/>
      <c r="E12" s="1115">
        <f>2800+2040</f>
        <v>4840</v>
      </c>
      <c r="F12" s="1115"/>
      <c r="G12" s="1115"/>
      <c r="H12" s="1115">
        <v>360</v>
      </c>
      <c r="I12" s="1115"/>
      <c r="J12" s="1115">
        <v>2600</v>
      </c>
      <c r="K12" s="1115">
        <v>400</v>
      </c>
      <c r="L12" s="1116">
        <f>SUM(C12:K12)</f>
        <v>22400</v>
      </c>
    </row>
    <row r="13" spans="1:12" s="1117" customFormat="1" ht="30" customHeight="1">
      <c r="A13" s="1118">
        <v>2</v>
      </c>
      <c r="B13" s="1119" t="s">
        <v>445</v>
      </c>
      <c r="C13" s="1115"/>
      <c r="D13" s="1120">
        <v>800</v>
      </c>
      <c r="E13" s="1120">
        <f>4920+3300</f>
        <v>8220</v>
      </c>
      <c r="F13" s="1120"/>
      <c r="G13" s="1120"/>
      <c r="H13" s="1120"/>
      <c r="I13" s="1120">
        <v>7780</v>
      </c>
      <c r="J13" s="1120"/>
      <c r="K13" s="1120">
        <v>1300</v>
      </c>
      <c r="L13" s="1116">
        <f aca="true" t="shared" si="0" ref="L13:L26">SUM(C13:K13)</f>
        <v>18100</v>
      </c>
    </row>
    <row r="14" spans="1:12" s="1117" customFormat="1" ht="30" customHeight="1" hidden="1">
      <c r="A14" s="1118"/>
      <c r="B14" s="1119"/>
      <c r="C14" s="1115"/>
      <c r="D14" s="1120"/>
      <c r="E14" s="1120"/>
      <c r="F14" s="1120"/>
      <c r="G14" s="1120"/>
      <c r="H14" s="1120"/>
      <c r="I14" s="1120"/>
      <c r="J14" s="1120"/>
      <c r="K14" s="1120"/>
      <c r="L14" s="1116">
        <f t="shared" si="0"/>
        <v>0</v>
      </c>
    </row>
    <row r="15" spans="1:12" s="1117" customFormat="1" ht="30" customHeight="1">
      <c r="A15" s="1118">
        <v>3</v>
      </c>
      <c r="B15" s="1119" t="s">
        <v>446</v>
      </c>
      <c r="C15" s="1120"/>
      <c r="D15" s="1120">
        <v>1500</v>
      </c>
      <c r="E15" s="1120">
        <f>4000+2000</f>
        <v>6000</v>
      </c>
      <c r="F15" s="1120">
        <v>20000</v>
      </c>
      <c r="G15" s="1120">
        <v>1500</v>
      </c>
      <c r="H15" s="1120">
        <v>1000</v>
      </c>
      <c r="I15" s="1120"/>
      <c r="J15" s="1120"/>
      <c r="K15" s="1120">
        <v>2700</v>
      </c>
      <c r="L15" s="1116">
        <f t="shared" si="0"/>
        <v>32700</v>
      </c>
    </row>
    <row r="16" spans="1:12" s="1117" customFormat="1" ht="30" customHeight="1">
      <c r="A16" s="1118">
        <v>4</v>
      </c>
      <c r="B16" s="1119" t="s">
        <v>447</v>
      </c>
      <c r="C16" s="1120">
        <v>10000</v>
      </c>
      <c r="D16" s="1120"/>
      <c r="E16" s="1120">
        <f>6000+3000</f>
        <v>9000</v>
      </c>
      <c r="F16" s="1120"/>
      <c r="G16" s="1120"/>
      <c r="H16" s="1120"/>
      <c r="I16" s="1120">
        <v>30000</v>
      </c>
      <c r="J16" s="1120"/>
      <c r="K16" s="1120">
        <v>3800</v>
      </c>
      <c r="L16" s="1116">
        <f t="shared" si="0"/>
        <v>52800</v>
      </c>
    </row>
    <row r="17" spans="1:12" s="1117" customFormat="1" ht="30" customHeight="1">
      <c r="A17" s="1118">
        <v>5</v>
      </c>
      <c r="B17" s="1119" t="s">
        <v>448</v>
      </c>
      <c r="C17" s="1120">
        <v>2000</v>
      </c>
      <c r="D17" s="1120"/>
      <c r="E17" s="1120">
        <v>1200</v>
      </c>
      <c r="F17" s="1120"/>
      <c r="G17" s="1120"/>
      <c r="H17" s="1120"/>
      <c r="I17" s="1120">
        <v>2000</v>
      </c>
      <c r="J17" s="1120">
        <v>300</v>
      </c>
      <c r="K17" s="1120">
        <v>500</v>
      </c>
      <c r="L17" s="1116">
        <f>SUM(C17:K17)</f>
        <v>6000</v>
      </c>
    </row>
    <row r="18" spans="1:12" s="1117" customFormat="1" ht="30" customHeight="1">
      <c r="A18" s="1118">
        <v>6</v>
      </c>
      <c r="B18" s="1119" t="s">
        <v>449</v>
      </c>
      <c r="C18" s="1120"/>
      <c r="D18" s="1120">
        <v>1000</v>
      </c>
      <c r="E18" s="1120">
        <f>2700+1600</f>
        <v>4300</v>
      </c>
      <c r="F18" s="1120"/>
      <c r="G18" s="1120"/>
      <c r="H18" s="1120">
        <v>900</v>
      </c>
      <c r="I18" s="1120">
        <v>13500</v>
      </c>
      <c r="J18" s="1120">
        <v>1900</v>
      </c>
      <c r="K18" s="1120">
        <v>700</v>
      </c>
      <c r="L18" s="1116">
        <f t="shared" si="0"/>
        <v>22300</v>
      </c>
    </row>
    <row r="19" spans="1:12" s="1117" customFormat="1" ht="30" customHeight="1">
      <c r="A19" s="1118">
        <v>7</v>
      </c>
      <c r="B19" s="1119" t="s">
        <v>450</v>
      </c>
      <c r="C19" s="1120"/>
      <c r="D19" s="1120">
        <v>600</v>
      </c>
      <c r="E19" s="1120">
        <f>3760+1600</f>
        <v>5360</v>
      </c>
      <c r="F19" s="1120"/>
      <c r="G19" s="1120">
        <v>2400</v>
      </c>
      <c r="H19" s="1120"/>
      <c r="I19" s="1120">
        <v>35500</v>
      </c>
      <c r="J19" s="1120">
        <v>240</v>
      </c>
      <c r="K19" s="1120">
        <v>1300</v>
      </c>
      <c r="L19" s="1116">
        <f t="shared" si="0"/>
        <v>45400</v>
      </c>
    </row>
    <row r="20" spans="1:12" s="1117" customFormat="1" ht="30" customHeight="1">
      <c r="A20" s="1118">
        <v>8</v>
      </c>
      <c r="B20" s="1119" t="s">
        <v>451</v>
      </c>
      <c r="C20" s="1120"/>
      <c r="D20" s="1120"/>
      <c r="E20" s="1120">
        <f>9200+6600</f>
        <v>15800</v>
      </c>
      <c r="F20" s="1120"/>
      <c r="G20" s="1120">
        <v>1000</v>
      </c>
      <c r="H20" s="1120">
        <v>300</v>
      </c>
      <c r="I20" s="1120">
        <v>30000</v>
      </c>
      <c r="J20" s="1120">
        <v>700</v>
      </c>
      <c r="K20" s="1120">
        <v>1000</v>
      </c>
      <c r="L20" s="1116">
        <f t="shared" si="0"/>
        <v>48800</v>
      </c>
    </row>
    <row r="21" spans="1:12" s="1117" customFormat="1" ht="30" customHeight="1">
      <c r="A21" s="1118">
        <v>9</v>
      </c>
      <c r="B21" s="1119" t="s">
        <v>452</v>
      </c>
      <c r="C21" s="1120"/>
      <c r="D21" s="1120"/>
      <c r="E21" s="1120">
        <f>3980+3100</f>
        <v>7080</v>
      </c>
      <c r="F21" s="1120"/>
      <c r="G21" s="1120">
        <v>1200</v>
      </c>
      <c r="H21" s="1120">
        <v>600</v>
      </c>
      <c r="I21" s="1120">
        <v>24520</v>
      </c>
      <c r="J21" s="1120">
        <v>600</v>
      </c>
      <c r="K21" s="1120">
        <v>800</v>
      </c>
      <c r="L21" s="1116">
        <f t="shared" si="0"/>
        <v>34800</v>
      </c>
    </row>
    <row r="22" spans="1:12" s="1117" customFormat="1" ht="30" customHeight="1">
      <c r="A22" s="1118">
        <v>10</v>
      </c>
      <c r="B22" s="1119" t="s">
        <v>453</v>
      </c>
      <c r="C22" s="1120">
        <v>27000</v>
      </c>
      <c r="D22" s="1120">
        <v>2500</v>
      </c>
      <c r="E22" s="1120">
        <f>3080+2100</f>
        <v>5180</v>
      </c>
      <c r="F22" s="1120"/>
      <c r="G22" s="1120">
        <v>3900</v>
      </c>
      <c r="H22" s="1120"/>
      <c r="I22" s="1120"/>
      <c r="J22" s="1120">
        <v>800</v>
      </c>
      <c r="K22" s="1120">
        <v>5620</v>
      </c>
      <c r="L22" s="1116">
        <f>SUM(C22:K22)</f>
        <v>45000</v>
      </c>
    </row>
    <row r="23" spans="1:12" s="1117" customFormat="1" ht="30" customHeight="1">
      <c r="A23" s="1118">
        <v>11</v>
      </c>
      <c r="B23" s="1119" t="s">
        <v>454</v>
      </c>
      <c r="C23" s="1120"/>
      <c r="D23" s="1120">
        <v>3000</v>
      </c>
      <c r="E23" s="1120">
        <f>5100+10000</f>
        <v>15100</v>
      </c>
      <c r="F23" s="1120"/>
      <c r="G23" s="1120">
        <v>1300</v>
      </c>
      <c r="H23" s="1120">
        <v>2500</v>
      </c>
      <c r="I23" s="1120">
        <v>20400</v>
      </c>
      <c r="J23" s="1120">
        <v>900</v>
      </c>
      <c r="K23" s="1120">
        <v>1200</v>
      </c>
      <c r="L23" s="1116">
        <f t="shared" si="0"/>
        <v>44400</v>
      </c>
    </row>
    <row r="24" spans="1:12" s="1117" customFormat="1" ht="30" customHeight="1">
      <c r="A24" s="1118">
        <v>12</v>
      </c>
      <c r="B24" s="1119" t="s">
        <v>455</v>
      </c>
      <c r="C24" s="1120">
        <v>10000</v>
      </c>
      <c r="D24" s="1120">
        <v>1900</v>
      </c>
      <c r="E24" s="1120">
        <f>5050+6516</f>
        <v>11566</v>
      </c>
      <c r="F24" s="1120">
        <v>6000</v>
      </c>
      <c r="G24" s="1120">
        <v>2000</v>
      </c>
      <c r="H24" s="1120"/>
      <c r="I24" s="1120">
        <v>234</v>
      </c>
      <c r="J24" s="1120">
        <v>200</v>
      </c>
      <c r="K24" s="1120">
        <v>400</v>
      </c>
      <c r="L24" s="1116">
        <f t="shared" si="0"/>
        <v>32300</v>
      </c>
    </row>
    <row r="25" spans="1:12" s="1117" customFormat="1" ht="30" customHeight="1">
      <c r="A25" s="1121">
        <v>13</v>
      </c>
      <c r="B25" s="1119" t="s">
        <v>456</v>
      </c>
      <c r="C25" s="1120"/>
      <c r="D25" s="1122">
        <v>600</v>
      </c>
      <c r="E25" s="1122">
        <f>4400+2400</f>
        <v>6800</v>
      </c>
      <c r="F25" s="1122"/>
      <c r="G25" s="1122">
        <v>600</v>
      </c>
      <c r="H25" s="1122">
        <v>3600</v>
      </c>
      <c r="I25" s="1122">
        <v>32000</v>
      </c>
      <c r="J25" s="1122">
        <v>3600</v>
      </c>
      <c r="K25" s="1122">
        <v>1000</v>
      </c>
      <c r="L25" s="1116">
        <f t="shared" si="0"/>
        <v>48200</v>
      </c>
    </row>
    <row r="26" spans="1:12" s="1117" customFormat="1" ht="30" customHeight="1" thickBot="1">
      <c r="A26" s="1121">
        <v>14</v>
      </c>
      <c r="B26" s="1123" t="s">
        <v>457</v>
      </c>
      <c r="C26" s="1120">
        <v>64400</v>
      </c>
      <c r="D26" s="1122">
        <v>500</v>
      </c>
      <c r="E26" s="1122">
        <f>7748+3420-2868</f>
        <v>8300</v>
      </c>
      <c r="F26" s="1122"/>
      <c r="G26" s="1122">
        <f>1600+900</f>
        <v>2500</v>
      </c>
      <c r="H26" s="1122">
        <f>832+868</f>
        <v>1700</v>
      </c>
      <c r="I26" s="1122"/>
      <c r="J26" s="1122">
        <f>600+400</f>
        <v>1000</v>
      </c>
      <c r="K26" s="1122">
        <f>800+700</f>
        <v>1500</v>
      </c>
      <c r="L26" s="1116">
        <f t="shared" si="0"/>
        <v>79900</v>
      </c>
    </row>
    <row r="27" spans="1:12" s="1127" customFormat="1" ht="29.25" customHeight="1" thickBot="1" thickTop="1">
      <c r="A27" s="1124"/>
      <c r="B27" s="1125" t="s">
        <v>71</v>
      </c>
      <c r="C27" s="1126">
        <f>SUM(C12:C26)</f>
        <v>127600</v>
      </c>
      <c r="D27" s="1126">
        <f>SUM(D12:D26)</f>
        <v>12400</v>
      </c>
      <c r="E27" s="1126">
        <f aca="true" t="shared" si="1" ref="E27:K27">SUM(E12:E26)</f>
        <v>108746</v>
      </c>
      <c r="F27" s="1126">
        <f t="shared" si="1"/>
        <v>26000</v>
      </c>
      <c r="G27" s="1126">
        <f t="shared" si="1"/>
        <v>16400</v>
      </c>
      <c r="H27" s="1126">
        <f t="shared" si="1"/>
        <v>10960</v>
      </c>
      <c r="I27" s="1126">
        <f t="shared" si="1"/>
        <v>195934</v>
      </c>
      <c r="J27" s="1126">
        <f t="shared" si="1"/>
        <v>12840</v>
      </c>
      <c r="K27" s="1126">
        <f t="shared" si="1"/>
        <v>22220</v>
      </c>
      <c r="L27" s="951">
        <f>SUM(C27:K27)</f>
        <v>533100</v>
      </c>
    </row>
    <row r="28" spans="1:11" ht="19.5" thickTop="1">
      <c r="A28" s="1128"/>
      <c r="B28" s="1128"/>
      <c r="C28" s="1128"/>
      <c r="D28" s="1128"/>
      <c r="E28" s="1128"/>
      <c r="F28" s="1128"/>
      <c r="G28" s="1128"/>
      <c r="H28" s="1128"/>
      <c r="I28" s="1128"/>
      <c r="J28" s="1128"/>
      <c r="K28" s="1128"/>
    </row>
  </sheetData>
  <mergeCells count="1">
    <mergeCell ref="C9:K9"/>
  </mergeCells>
  <printOptions horizontalCentered="1"/>
  <pageMargins left="0" right="0" top="0.984251968503937" bottom="0.1968503937007874" header="0.6692913385826772" footer="0.1968503937007874"/>
  <pageSetup firstPageNumber="27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L119"/>
  <sheetViews>
    <sheetView workbookViewId="0" topLeftCell="A1">
      <selection activeCell="B7" sqref="B7"/>
    </sheetView>
  </sheetViews>
  <sheetFormatPr defaultColWidth="9.00390625" defaultRowHeight="12.75"/>
  <cols>
    <col min="1" max="1" width="6.625" style="1129" customWidth="1"/>
    <col min="2" max="2" width="57.25390625" style="1130" customWidth="1"/>
    <col min="3" max="3" width="11.375" style="1131" customWidth="1"/>
    <col min="4" max="4" width="12.375" style="1131" customWidth="1"/>
    <col min="5" max="5" width="11.00390625" style="1131" customWidth="1"/>
    <col min="6" max="6" width="12.625" style="1377" customWidth="1"/>
    <col min="7" max="7" width="10.375" style="1135" customWidth="1"/>
    <col min="8" max="9" width="10.25390625" style="1135" customWidth="1"/>
    <col min="10" max="246" width="10.00390625" style="1131" customWidth="1"/>
    <col min="247" max="16384" width="10.00390625" style="1136" customWidth="1"/>
  </cols>
  <sheetData>
    <row r="1" spans="4:8" ht="12.75" customHeight="1">
      <c r="D1" s="1132" t="s">
        <v>458</v>
      </c>
      <c r="E1"/>
      <c r="F1" s="1133"/>
      <c r="G1" s="1134"/>
      <c r="H1" s="1133"/>
    </row>
    <row r="2" spans="4:8" ht="12.75" customHeight="1">
      <c r="D2" s="3" t="s">
        <v>300</v>
      </c>
      <c r="E2"/>
      <c r="F2" s="1133"/>
      <c r="G2" s="1134"/>
      <c r="H2" s="1133"/>
    </row>
    <row r="3" spans="4:8" ht="12.75" customHeight="1">
      <c r="D3" s="3" t="s">
        <v>2</v>
      </c>
      <c r="E3"/>
      <c r="F3" s="1133"/>
      <c r="G3" s="1134"/>
      <c r="H3" s="1133"/>
    </row>
    <row r="4" spans="4:8" ht="12.75" customHeight="1">
      <c r="D4" s="3" t="s">
        <v>459</v>
      </c>
      <c r="E4"/>
      <c r="F4" s="1133"/>
      <c r="G4" s="1134"/>
      <c r="H4" s="1133"/>
    </row>
    <row r="5" spans="4:8" ht="12.75" customHeight="1">
      <c r="D5" s="3"/>
      <c r="E5"/>
      <c r="F5" s="1133"/>
      <c r="G5" s="1134"/>
      <c r="H5" s="1133"/>
    </row>
    <row r="6" spans="1:9" s="1144" customFormat="1" ht="24" customHeight="1">
      <c r="A6" s="1137" t="s">
        <v>460</v>
      </c>
      <c r="B6" s="1138"/>
      <c r="C6" s="1139"/>
      <c r="D6" s="1139"/>
      <c r="E6" s="1140"/>
      <c r="F6" s="1141"/>
      <c r="G6" s="1142"/>
      <c r="H6" s="1141"/>
      <c r="I6" s="1143"/>
    </row>
    <row r="7" spans="1:9" s="1150" customFormat="1" ht="21" customHeight="1">
      <c r="A7" s="1137" t="s">
        <v>461</v>
      </c>
      <c r="B7" s="1145"/>
      <c r="C7" s="1146"/>
      <c r="D7" s="1146"/>
      <c r="E7" s="1146"/>
      <c r="F7" s="1147"/>
      <c r="G7" s="1148"/>
      <c r="H7" s="1149"/>
      <c r="I7" s="1148"/>
    </row>
    <row r="8" spans="1:246" s="1160" customFormat="1" ht="12.75" customHeight="1" thickBot="1">
      <c r="A8" s="1151"/>
      <c r="B8" s="1152"/>
      <c r="C8" s="1153"/>
      <c r="D8" s="1153"/>
      <c r="E8" s="1154" t="s">
        <v>6</v>
      </c>
      <c r="F8" s="1155"/>
      <c r="G8" s="1156"/>
      <c r="H8" s="1157"/>
      <c r="I8" s="1156"/>
      <c r="J8" s="1158"/>
      <c r="K8" s="1159"/>
      <c r="L8" s="1159"/>
      <c r="M8" s="1159"/>
      <c r="N8" s="1159"/>
      <c r="O8" s="1159"/>
      <c r="P8" s="1159"/>
      <c r="Q8" s="1159"/>
      <c r="R8" s="1159"/>
      <c r="S8" s="1159"/>
      <c r="T8" s="1159"/>
      <c r="U8" s="1159"/>
      <c r="V8" s="1159"/>
      <c r="W8" s="1159"/>
      <c r="X8" s="1159"/>
      <c r="Y8" s="1159"/>
      <c r="Z8" s="1159"/>
      <c r="AA8" s="1159"/>
      <c r="AB8" s="1159"/>
      <c r="AC8" s="1159"/>
      <c r="AD8" s="1159"/>
      <c r="AE8" s="1159"/>
      <c r="AF8" s="1159"/>
      <c r="AG8" s="1159"/>
      <c r="AH8" s="1159"/>
      <c r="AI8" s="1159"/>
      <c r="AJ8" s="1159"/>
      <c r="AK8" s="1159"/>
      <c r="AL8" s="1159"/>
      <c r="AM8" s="1159"/>
      <c r="AN8" s="1159"/>
      <c r="AO8" s="1159"/>
      <c r="AP8" s="1159"/>
      <c r="AQ8" s="1159"/>
      <c r="AR8" s="1159"/>
      <c r="AS8" s="1159"/>
      <c r="AT8" s="1159"/>
      <c r="AU8" s="1159"/>
      <c r="AV8" s="1159"/>
      <c r="AW8" s="1159"/>
      <c r="AX8" s="1159"/>
      <c r="AY8" s="1159"/>
      <c r="AZ8" s="1159"/>
      <c r="BA8" s="1159"/>
      <c r="BB8" s="1159"/>
      <c r="BC8" s="1159"/>
      <c r="BD8" s="1159"/>
      <c r="BE8" s="1159"/>
      <c r="BF8" s="1159"/>
      <c r="BG8" s="1159"/>
      <c r="BH8" s="1159"/>
      <c r="BI8" s="1159"/>
      <c r="BJ8" s="1159"/>
      <c r="BK8" s="1159"/>
      <c r="BL8" s="1159"/>
      <c r="BM8" s="1159"/>
      <c r="BN8" s="1159"/>
      <c r="BO8" s="1159"/>
      <c r="BP8" s="1159"/>
      <c r="BQ8" s="1159"/>
      <c r="BR8" s="1159"/>
      <c r="BS8" s="1159"/>
      <c r="BT8" s="1159"/>
      <c r="BU8" s="1159"/>
      <c r="BV8" s="1159"/>
      <c r="BW8" s="1159"/>
      <c r="BX8" s="1159"/>
      <c r="BY8" s="1159"/>
      <c r="BZ8" s="1159"/>
      <c r="CA8" s="1159"/>
      <c r="CB8" s="1159"/>
      <c r="CC8" s="1159"/>
      <c r="CD8" s="1159"/>
      <c r="CE8" s="1159"/>
      <c r="CF8" s="1159"/>
      <c r="CG8" s="1159"/>
      <c r="CH8" s="1159"/>
      <c r="CI8" s="1159"/>
      <c r="CJ8" s="1159"/>
      <c r="CK8" s="1159"/>
      <c r="CL8" s="1159"/>
      <c r="CM8" s="1159"/>
      <c r="CN8" s="1159"/>
      <c r="CO8" s="1159"/>
      <c r="CP8" s="1159"/>
      <c r="CQ8" s="1159"/>
      <c r="CR8" s="1159"/>
      <c r="CS8" s="1159"/>
      <c r="CT8" s="1159"/>
      <c r="CU8" s="1159"/>
      <c r="CV8" s="1159"/>
      <c r="CW8" s="1159"/>
      <c r="CX8" s="1159"/>
      <c r="CY8" s="1159"/>
      <c r="CZ8" s="1159"/>
      <c r="DA8" s="1159"/>
      <c r="DB8" s="1159"/>
      <c r="DC8" s="1159"/>
      <c r="DD8" s="1159"/>
      <c r="DE8" s="1159"/>
      <c r="DF8" s="1159"/>
      <c r="DG8" s="1159"/>
      <c r="DH8" s="1159"/>
      <c r="DI8" s="1159"/>
      <c r="DJ8" s="1159"/>
      <c r="DK8" s="1159"/>
      <c r="DL8" s="1159"/>
      <c r="DM8" s="1159"/>
      <c r="DN8" s="1159"/>
      <c r="DO8" s="1159"/>
      <c r="DP8" s="1159"/>
      <c r="DQ8" s="1159"/>
      <c r="DR8" s="1159"/>
      <c r="DS8" s="1159"/>
      <c r="DT8" s="1159"/>
      <c r="DU8" s="1159"/>
      <c r="DV8" s="1159"/>
      <c r="DW8" s="1159"/>
      <c r="DX8" s="1159"/>
      <c r="DY8" s="1159"/>
      <c r="DZ8" s="1159"/>
      <c r="EA8" s="1159"/>
      <c r="EB8" s="1159"/>
      <c r="EC8" s="1159"/>
      <c r="ED8" s="1159"/>
      <c r="EE8" s="1159"/>
      <c r="EF8" s="1159"/>
      <c r="EG8" s="1159"/>
      <c r="EH8" s="1159"/>
      <c r="EI8" s="1159"/>
      <c r="EJ8" s="1159"/>
      <c r="EK8" s="1159"/>
      <c r="EL8" s="1159"/>
      <c r="EM8" s="1159"/>
      <c r="EN8" s="1159"/>
      <c r="EO8" s="1159"/>
      <c r="EP8" s="1159"/>
      <c r="EQ8" s="1159"/>
      <c r="ER8" s="1159"/>
      <c r="ES8" s="1159"/>
      <c r="ET8" s="1159"/>
      <c r="EU8" s="1159"/>
      <c r="EV8" s="1159"/>
      <c r="EW8" s="1159"/>
      <c r="EX8" s="1159"/>
      <c r="EY8" s="1159"/>
      <c r="EZ8" s="1159"/>
      <c r="FA8" s="1159"/>
      <c r="FB8" s="1159"/>
      <c r="FC8" s="1159"/>
      <c r="FD8" s="1159"/>
      <c r="FE8" s="1159"/>
      <c r="FF8" s="1159"/>
      <c r="FG8" s="1159"/>
      <c r="FH8" s="1159"/>
      <c r="FI8" s="1159"/>
      <c r="FJ8" s="1159"/>
      <c r="FK8" s="1159"/>
      <c r="FL8" s="1159"/>
      <c r="FM8" s="1159"/>
      <c r="FN8" s="1159"/>
      <c r="FO8" s="1159"/>
      <c r="FP8" s="1159"/>
      <c r="FQ8" s="1159"/>
      <c r="FR8" s="1159"/>
      <c r="FS8" s="1159"/>
      <c r="FT8" s="1159"/>
      <c r="FU8" s="1159"/>
      <c r="FV8" s="1159"/>
      <c r="FW8" s="1159"/>
      <c r="FX8" s="1159"/>
      <c r="FY8" s="1159"/>
      <c r="FZ8" s="1159"/>
      <c r="GA8" s="1159"/>
      <c r="GB8" s="1159"/>
      <c r="GC8" s="1159"/>
      <c r="GD8" s="1159"/>
      <c r="GE8" s="1159"/>
      <c r="GF8" s="1159"/>
      <c r="GG8" s="1159"/>
      <c r="GH8" s="1159"/>
      <c r="GI8" s="1159"/>
      <c r="GJ8" s="1159"/>
      <c r="GK8" s="1159"/>
      <c r="GL8" s="1159"/>
      <c r="GM8" s="1159"/>
      <c r="GN8" s="1159"/>
      <c r="GO8" s="1159"/>
      <c r="GP8" s="1159"/>
      <c r="GQ8" s="1159"/>
      <c r="GR8" s="1159"/>
      <c r="GS8" s="1159"/>
      <c r="GT8" s="1159"/>
      <c r="GU8" s="1159"/>
      <c r="GV8" s="1159"/>
      <c r="GW8" s="1159"/>
      <c r="GX8" s="1159"/>
      <c r="GY8" s="1159"/>
      <c r="GZ8" s="1159"/>
      <c r="HA8" s="1159"/>
      <c r="HB8" s="1159"/>
      <c r="HC8" s="1159"/>
      <c r="HD8" s="1159"/>
      <c r="HE8" s="1159"/>
      <c r="HF8" s="1159"/>
      <c r="HG8" s="1159"/>
      <c r="HH8" s="1159"/>
      <c r="HI8" s="1159"/>
      <c r="HJ8" s="1159"/>
      <c r="HK8" s="1159"/>
      <c r="HL8" s="1159"/>
      <c r="HM8" s="1159"/>
      <c r="HN8" s="1159"/>
      <c r="HO8" s="1159"/>
      <c r="HP8" s="1159"/>
      <c r="HQ8" s="1159"/>
      <c r="HR8" s="1159"/>
      <c r="HS8" s="1159"/>
      <c r="HT8" s="1159"/>
      <c r="HU8" s="1159"/>
      <c r="HV8" s="1159"/>
      <c r="HW8" s="1159"/>
      <c r="HX8" s="1159"/>
      <c r="HY8" s="1159"/>
      <c r="HZ8" s="1159"/>
      <c r="IA8" s="1159"/>
      <c r="IB8" s="1159"/>
      <c r="IC8" s="1159"/>
      <c r="ID8" s="1159"/>
      <c r="IE8" s="1159"/>
      <c r="IF8" s="1159"/>
      <c r="IG8" s="1159"/>
      <c r="IH8" s="1159"/>
      <c r="II8" s="1159"/>
      <c r="IJ8" s="1159"/>
      <c r="IK8" s="1159"/>
      <c r="IL8" s="1159"/>
    </row>
    <row r="9" spans="1:15" ht="33" customHeight="1" thickBot="1" thickTop="1">
      <c r="A9" s="1161" t="s">
        <v>462</v>
      </c>
      <c r="B9" s="1162" t="s">
        <v>463</v>
      </c>
      <c r="C9" s="1163" t="s">
        <v>71</v>
      </c>
      <c r="D9" s="1164" t="s">
        <v>72</v>
      </c>
      <c r="E9" s="1165" t="s">
        <v>73</v>
      </c>
      <c r="F9" s="1166"/>
      <c r="G9" s="1167"/>
      <c r="H9" s="1167"/>
      <c r="I9" s="1167"/>
      <c r="J9" s="1168"/>
      <c r="K9" s="1168"/>
      <c r="L9" s="1168"/>
      <c r="M9" s="1168"/>
      <c r="N9" s="1168"/>
      <c r="O9" s="1168"/>
    </row>
    <row r="10" spans="1:15" s="1177" customFormat="1" ht="9.75" customHeight="1" thickBot="1" thickTop="1">
      <c r="A10" s="1169">
        <v>1</v>
      </c>
      <c r="B10" s="1170">
        <v>2</v>
      </c>
      <c r="C10" s="1171">
        <v>3</v>
      </c>
      <c r="D10" s="1172">
        <v>4</v>
      </c>
      <c r="E10" s="1173">
        <v>5</v>
      </c>
      <c r="F10" s="1174"/>
      <c r="G10" s="1174"/>
      <c r="H10" s="1175"/>
      <c r="I10" s="1175"/>
      <c r="J10" s="1176"/>
      <c r="K10" s="1176"/>
      <c r="L10" s="1176"/>
      <c r="M10" s="1176"/>
      <c r="N10" s="1176"/>
      <c r="O10" s="1176"/>
    </row>
    <row r="11" spans="1:9" s="1185" customFormat="1" ht="21" customHeight="1" thickBot="1" thickTop="1">
      <c r="A11" s="1178">
        <v>630</v>
      </c>
      <c r="B11" s="1179" t="s">
        <v>176</v>
      </c>
      <c r="C11" s="1180">
        <f>C12</f>
        <v>14000</v>
      </c>
      <c r="D11" s="1181">
        <f>D12</f>
        <v>14000</v>
      </c>
      <c r="E11" s="1182"/>
      <c r="F11" s="1183"/>
      <c r="G11" s="1183"/>
      <c r="H11" s="1183"/>
      <c r="I11" s="1184"/>
    </row>
    <row r="12" spans="1:9" s="1193" customFormat="1" ht="18" customHeight="1" thickTop="1">
      <c r="A12" s="1186">
        <v>63003</v>
      </c>
      <c r="B12" s="1187" t="s">
        <v>464</v>
      </c>
      <c r="C12" s="1188">
        <f>C13</f>
        <v>14000</v>
      </c>
      <c r="D12" s="1189">
        <f>D13</f>
        <v>14000</v>
      </c>
      <c r="E12" s="1190"/>
      <c r="F12" s="1191"/>
      <c r="G12" s="1191"/>
      <c r="H12" s="1191"/>
      <c r="I12" s="1192"/>
    </row>
    <row r="13" spans="1:9" s="1176" customFormat="1" ht="33.75" customHeight="1" thickBot="1">
      <c r="A13" s="1194">
        <v>2820</v>
      </c>
      <c r="B13" s="1195" t="s">
        <v>465</v>
      </c>
      <c r="C13" s="1196">
        <f>SUM(D13:E13)</f>
        <v>14000</v>
      </c>
      <c r="D13" s="1197">
        <v>14000</v>
      </c>
      <c r="E13" s="1198"/>
      <c r="F13" s="1199"/>
      <c r="G13" s="1200"/>
      <c r="H13" s="1200"/>
      <c r="I13" s="1201"/>
    </row>
    <row r="14" spans="1:17" s="1185" customFormat="1" ht="21.75" customHeight="1" thickBot="1" thickTop="1">
      <c r="A14" s="1178">
        <v>700</v>
      </c>
      <c r="B14" s="1202" t="s">
        <v>24</v>
      </c>
      <c r="C14" s="1203">
        <f>C15</f>
        <v>3000000</v>
      </c>
      <c r="D14" s="1204">
        <f>D15</f>
        <v>3000000</v>
      </c>
      <c r="E14" s="1205"/>
      <c r="F14" s="1199"/>
      <c r="G14" s="1206"/>
      <c r="H14" s="1206"/>
      <c r="I14" s="1206"/>
      <c r="J14" s="1207"/>
      <c r="K14" s="1207"/>
      <c r="L14" s="1207"/>
      <c r="M14" s="1207"/>
      <c r="N14" s="1207"/>
      <c r="O14" s="1207"/>
      <c r="P14" s="1207"/>
      <c r="Q14" s="1207"/>
    </row>
    <row r="15" spans="1:17" s="1215" customFormat="1" ht="18.75" customHeight="1" thickTop="1">
      <c r="A15" s="1208">
        <v>70001</v>
      </c>
      <c r="B15" s="1209" t="s">
        <v>466</v>
      </c>
      <c r="C15" s="1210">
        <f>SUM(C16:C16)</f>
        <v>3000000</v>
      </c>
      <c r="D15" s="1211">
        <f>SUM(D16:D16)</f>
        <v>3000000</v>
      </c>
      <c r="E15" s="1212"/>
      <c r="F15" s="1199"/>
      <c r="G15" s="1213"/>
      <c r="H15" s="1213"/>
      <c r="I15" s="1213"/>
      <c r="J15" s="1214"/>
      <c r="K15" s="1214"/>
      <c r="L15" s="1214"/>
      <c r="M15" s="1214"/>
      <c r="N15" s="1214"/>
      <c r="O15" s="1214"/>
      <c r="P15" s="1214"/>
      <c r="Q15" s="1214"/>
    </row>
    <row r="16" spans="1:30" s="1223" customFormat="1" ht="21" customHeight="1" thickBot="1">
      <c r="A16" s="1216">
        <v>2510</v>
      </c>
      <c r="B16" s="1217" t="s">
        <v>467</v>
      </c>
      <c r="C16" s="1218">
        <f>SUM(D16:E16)</f>
        <v>3000000</v>
      </c>
      <c r="D16" s="1219">
        <v>3000000</v>
      </c>
      <c r="E16" s="1220"/>
      <c r="F16" s="1199"/>
      <c r="G16" s="1221"/>
      <c r="H16" s="1221"/>
      <c r="I16" s="1221"/>
      <c r="J16" s="1221"/>
      <c r="K16" s="1221"/>
      <c r="L16" s="1221"/>
      <c r="M16" s="1221"/>
      <c r="N16" s="1221"/>
      <c r="O16" s="1221"/>
      <c r="P16" s="1221"/>
      <c r="Q16" s="1221"/>
      <c r="R16" s="1222"/>
      <c r="S16" s="1222"/>
      <c r="T16" s="1222"/>
      <c r="U16" s="1222"/>
      <c r="V16" s="1222"/>
      <c r="W16" s="1222"/>
      <c r="X16" s="1222"/>
      <c r="Y16" s="1222"/>
      <c r="Z16" s="1222"/>
      <c r="AA16" s="1222"/>
      <c r="AB16" s="1222"/>
      <c r="AC16" s="1222"/>
      <c r="AD16" s="1222"/>
    </row>
    <row r="17" spans="1:30" s="1185" customFormat="1" ht="18.75" customHeight="1" thickBot="1" thickTop="1">
      <c r="A17" s="1178">
        <v>750</v>
      </c>
      <c r="B17" s="1202" t="s">
        <v>28</v>
      </c>
      <c r="C17" s="1203">
        <f>C18+C20</f>
        <v>469900</v>
      </c>
      <c r="D17" s="1224">
        <f>D18+D20</f>
        <v>454900</v>
      </c>
      <c r="E17" s="1225">
        <f>E18+E20</f>
        <v>15000</v>
      </c>
      <c r="F17" s="1199"/>
      <c r="G17" s="1206"/>
      <c r="H17" s="1206"/>
      <c r="I17" s="1206"/>
      <c r="J17" s="1206"/>
      <c r="K17" s="1206"/>
      <c r="L17" s="1206"/>
      <c r="M17" s="1206"/>
      <c r="N17" s="1206"/>
      <c r="O17" s="1206"/>
      <c r="P17" s="1206"/>
      <c r="Q17" s="120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</row>
    <row r="18" spans="1:30" s="1185" customFormat="1" ht="18.75" customHeight="1" thickTop="1">
      <c r="A18" s="1227">
        <v>75020</v>
      </c>
      <c r="B18" s="1228" t="s">
        <v>198</v>
      </c>
      <c r="C18" s="1229">
        <f>C19</f>
        <v>15000</v>
      </c>
      <c r="D18" s="1230"/>
      <c r="E18" s="1231">
        <f>E19</f>
        <v>15000</v>
      </c>
      <c r="F18" s="1199"/>
      <c r="G18" s="1206"/>
      <c r="H18" s="1206"/>
      <c r="I18" s="1206"/>
      <c r="J18" s="1206"/>
      <c r="K18" s="1206"/>
      <c r="L18" s="1206"/>
      <c r="M18" s="1206"/>
      <c r="N18" s="1206"/>
      <c r="O18" s="1206"/>
      <c r="P18" s="1206"/>
      <c r="Q18" s="1206"/>
      <c r="R18" s="1226"/>
      <c r="S18" s="1226"/>
      <c r="T18" s="1226"/>
      <c r="U18" s="1226"/>
      <c r="V18" s="1226"/>
      <c r="W18" s="1226"/>
      <c r="X18" s="1226"/>
      <c r="Y18" s="1226"/>
      <c r="Z18" s="1226"/>
      <c r="AA18" s="1226"/>
      <c r="AB18" s="1226"/>
      <c r="AC18" s="1226"/>
      <c r="AD18" s="1226"/>
    </row>
    <row r="19" spans="1:30" s="1239" customFormat="1" ht="45.75" customHeight="1">
      <c r="A19" s="1232">
        <v>2320</v>
      </c>
      <c r="B19" s="1233" t="s">
        <v>468</v>
      </c>
      <c r="C19" s="1234">
        <f>SUM(D19:E19)</f>
        <v>15000</v>
      </c>
      <c r="D19" s="1235"/>
      <c r="E19" s="1236">
        <v>15000</v>
      </c>
      <c r="F19" s="1199"/>
      <c r="G19" s="1237"/>
      <c r="H19" s="1237"/>
      <c r="I19" s="1237"/>
      <c r="J19" s="1237"/>
      <c r="K19" s="1237"/>
      <c r="L19" s="1237"/>
      <c r="M19" s="1237"/>
      <c r="N19" s="1237"/>
      <c r="O19" s="1237"/>
      <c r="P19" s="1237"/>
      <c r="Q19" s="1237"/>
      <c r="R19" s="1238"/>
      <c r="S19" s="1238"/>
      <c r="T19" s="1238"/>
      <c r="U19" s="1238"/>
      <c r="V19" s="1238"/>
      <c r="W19" s="1238"/>
      <c r="X19" s="1238"/>
      <c r="Y19" s="1238"/>
      <c r="Z19" s="1238"/>
      <c r="AA19" s="1238"/>
      <c r="AB19" s="1238"/>
      <c r="AC19" s="1238"/>
      <c r="AD19" s="1238"/>
    </row>
    <row r="20" spans="1:30" s="1215" customFormat="1" ht="21" customHeight="1">
      <c r="A20" s="1240">
        <v>75095</v>
      </c>
      <c r="B20" s="1241" t="s">
        <v>166</v>
      </c>
      <c r="C20" s="1242">
        <f>C21</f>
        <v>454900</v>
      </c>
      <c r="D20" s="1243">
        <f>D21</f>
        <v>454900</v>
      </c>
      <c r="E20" s="1244"/>
      <c r="F20" s="1199"/>
      <c r="G20" s="1213"/>
      <c r="H20" s="1213"/>
      <c r="I20" s="1213"/>
      <c r="J20" s="1213"/>
      <c r="K20" s="1213"/>
      <c r="L20" s="1213"/>
      <c r="M20" s="1213"/>
      <c r="N20" s="1213"/>
      <c r="O20" s="1213"/>
      <c r="P20" s="1213"/>
      <c r="Q20" s="1213"/>
      <c r="R20" s="1245"/>
      <c r="S20" s="1245"/>
      <c r="T20" s="1245"/>
      <c r="U20" s="1245"/>
      <c r="V20" s="1245"/>
      <c r="W20" s="1245"/>
      <c r="X20" s="1245"/>
      <c r="Y20" s="1245"/>
      <c r="Z20" s="1245"/>
      <c r="AA20" s="1245"/>
      <c r="AB20" s="1245"/>
      <c r="AC20" s="1245"/>
      <c r="AD20" s="1245"/>
    </row>
    <row r="21" spans="1:30" s="1223" customFormat="1" ht="38.25" customHeight="1" thickBot="1">
      <c r="A21" s="1216">
        <v>2810</v>
      </c>
      <c r="B21" s="1217" t="s">
        <v>469</v>
      </c>
      <c r="C21" s="1218">
        <f>SUM(D21:E21)</f>
        <v>454900</v>
      </c>
      <c r="D21" s="1219">
        <v>454900</v>
      </c>
      <c r="E21" s="1220"/>
      <c r="F21" s="1199"/>
      <c r="G21" s="1221"/>
      <c r="H21" s="1221"/>
      <c r="I21" s="1221"/>
      <c r="J21" s="1221"/>
      <c r="K21" s="1221"/>
      <c r="L21" s="1221"/>
      <c r="M21" s="1221"/>
      <c r="N21" s="1221"/>
      <c r="O21" s="1221"/>
      <c r="P21" s="1221"/>
      <c r="Q21" s="1221"/>
      <c r="R21" s="1222"/>
      <c r="S21" s="1222"/>
      <c r="T21" s="1222"/>
      <c r="U21" s="1222"/>
      <c r="V21" s="1222"/>
      <c r="W21" s="1222"/>
      <c r="X21" s="1222"/>
      <c r="Y21" s="1222"/>
      <c r="Z21" s="1222"/>
      <c r="AA21" s="1222"/>
      <c r="AB21" s="1222"/>
      <c r="AC21" s="1222"/>
      <c r="AD21" s="1222"/>
    </row>
    <row r="22" spans="1:17" s="1215" customFormat="1" ht="33.75" customHeight="1" thickBot="1" thickTop="1">
      <c r="A22" s="1246">
        <v>754</v>
      </c>
      <c r="B22" s="1247" t="s">
        <v>34</v>
      </c>
      <c r="C22" s="1203">
        <f>C23</f>
        <v>10000</v>
      </c>
      <c r="D22" s="1204">
        <f>D23</f>
        <v>10000</v>
      </c>
      <c r="E22" s="1248"/>
      <c r="F22" s="1199"/>
      <c r="G22" s="1213"/>
      <c r="H22" s="1213"/>
      <c r="I22" s="1213"/>
      <c r="J22" s="1214"/>
      <c r="K22" s="1214"/>
      <c r="L22" s="1214"/>
      <c r="M22" s="1214"/>
      <c r="N22" s="1214"/>
      <c r="O22" s="1214"/>
      <c r="P22" s="1214"/>
      <c r="Q22" s="1214"/>
    </row>
    <row r="23" spans="1:17" s="1215" customFormat="1" ht="18.75" customHeight="1" thickTop="1">
      <c r="A23" s="1240">
        <v>75412</v>
      </c>
      <c r="B23" s="1241" t="s">
        <v>470</v>
      </c>
      <c r="C23" s="1242">
        <f>SUM(D23:E23)</f>
        <v>10000</v>
      </c>
      <c r="D23" s="1243">
        <f>D24</f>
        <v>10000</v>
      </c>
      <c r="E23" s="1244"/>
      <c r="F23" s="1199"/>
      <c r="G23" s="1213"/>
      <c r="H23" s="1213"/>
      <c r="I23" s="1213"/>
      <c r="J23" s="1214"/>
      <c r="K23" s="1214"/>
      <c r="L23" s="1214"/>
      <c r="M23" s="1214"/>
      <c r="N23" s="1214"/>
      <c r="O23" s="1214"/>
      <c r="P23" s="1214"/>
      <c r="Q23" s="1214"/>
    </row>
    <row r="24" spans="1:17" s="1223" customFormat="1" ht="34.5" customHeight="1" thickBot="1">
      <c r="A24" s="1216">
        <v>2820</v>
      </c>
      <c r="B24" s="1195" t="s">
        <v>471</v>
      </c>
      <c r="C24" s="1218">
        <f>SUM(D24:E24)</f>
        <v>10000</v>
      </c>
      <c r="D24" s="1219">
        <v>10000</v>
      </c>
      <c r="E24" s="1249"/>
      <c r="F24" s="1199"/>
      <c r="G24" s="1221"/>
      <c r="H24" s="1221"/>
      <c r="I24" s="1221"/>
      <c r="J24" s="1250"/>
      <c r="K24" s="1250"/>
      <c r="L24" s="1250"/>
      <c r="M24" s="1250"/>
      <c r="N24" s="1250"/>
      <c r="O24" s="1250"/>
      <c r="P24" s="1250"/>
      <c r="Q24" s="1250"/>
    </row>
    <row r="25" spans="1:9" s="1185" customFormat="1" ht="21.75" customHeight="1" thickBot="1" thickTop="1">
      <c r="A25" s="1251">
        <v>801</v>
      </c>
      <c r="B25" s="1252" t="s">
        <v>42</v>
      </c>
      <c r="C25" s="1253">
        <f>C26+C28+C31+C33+C35+C37+C39</f>
        <v>12631200</v>
      </c>
      <c r="D25" s="1254">
        <f>D26+D28+D31+D33+D35+D37+D39</f>
        <v>10599200</v>
      </c>
      <c r="E25" s="1255">
        <f>E26+E28+E31+E33+E35+E37+E39</f>
        <v>2032000</v>
      </c>
      <c r="F25" s="1199"/>
      <c r="G25" s="1226"/>
      <c r="H25" s="1226"/>
      <c r="I25" s="1226"/>
    </row>
    <row r="26" spans="1:9" s="1215" customFormat="1" ht="21.75" customHeight="1" thickTop="1">
      <c r="A26" s="1256">
        <v>80101</v>
      </c>
      <c r="B26" s="1257" t="s">
        <v>218</v>
      </c>
      <c r="C26" s="1258">
        <f>D26+E26</f>
        <v>650000</v>
      </c>
      <c r="D26" s="1259">
        <f>D27</f>
        <v>650000</v>
      </c>
      <c r="E26" s="1260"/>
      <c r="F26" s="1199"/>
      <c r="G26" s="1245"/>
      <c r="H26" s="1245"/>
      <c r="I26" s="1245"/>
    </row>
    <row r="27" spans="1:9" s="1223" customFormat="1" ht="30.75" customHeight="1">
      <c r="A27" s="1261">
        <v>2540</v>
      </c>
      <c r="B27" s="1262" t="s">
        <v>472</v>
      </c>
      <c r="C27" s="1263">
        <f>SUM(D27:E27)</f>
        <v>650000</v>
      </c>
      <c r="D27" s="1264">
        <v>650000</v>
      </c>
      <c r="E27" s="1220"/>
      <c r="F27" s="1199"/>
      <c r="G27" s="1222"/>
      <c r="H27" s="1222"/>
      <c r="I27" s="1222"/>
    </row>
    <row r="28" spans="1:9" s="1215" customFormat="1" ht="21" customHeight="1">
      <c r="A28" s="1265">
        <v>80104</v>
      </c>
      <c r="B28" s="1266" t="s">
        <v>221</v>
      </c>
      <c r="C28" s="1267">
        <f>SUM(D28:E28)</f>
        <v>9567200</v>
      </c>
      <c r="D28" s="1268">
        <f>SUM(D29:D30)</f>
        <v>9567200</v>
      </c>
      <c r="E28" s="1244"/>
      <c r="F28" s="1199"/>
      <c r="G28" s="1245"/>
      <c r="H28" s="1245"/>
      <c r="I28" s="1245"/>
    </row>
    <row r="29" spans="1:9" s="1275" customFormat="1" ht="21.75" customHeight="1">
      <c r="A29" s="1269">
        <v>2510</v>
      </c>
      <c r="B29" s="1270" t="s">
        <v>473</v>
      </c>
      <c r="C29" s="1271">
        <f>SUM(D29:E29)</f>
        <v>9500000</v>
      </c>
      <c r="D29" s="1272">
        <v>9500000</v>
      </c>
      <c r="E29" s="1273"/>
      <c r="F29" s="1199"/>
      <c r="G29" s="1274"/>
      <c r="H29" s="1274"/>
      <c r="I29" s="1274"/>
    </row>
    <row r="30" spans="1:9" s="1275" customFormat="1" ht="27" customHeight="1">
      <c r="A30" s="1276">
        <v>2540</v>
      </c>
      <c r="B30" s="1262" t="s">
        <v>472</v>
      </c>
      <c r="C30" s="1271">
        <f>SUM(D30:E30)</f>
        <v>67200</v>
      </c>
      <c r="D30" s="1272">
        <v>67200</v>
      </c>
      <c r="E30" s="1277"/>
      <c r="F30" s="1199"/>
      <c r="G30" s="1274"/>
      <c r="H30" s="1274"/>
      <c r="I30" s="1274"/>
    </row>
    <row r="31" spans="1:9" s="1215" customFormat="1" ht="22.5" customHeight="1">
      <c r="A31" s="1278">
        <v>80110</v>
      </c>
      <c r="B31" s="1266" t="s">
        <v>474</v>
      </c>
      <c r="C31" s="1267">
        <f>C32</f>
        <v>280000</v>
      </c>
      <c r="D31" s="1268">
        <f>D32</f>
        <v>280000</v>
      </c>
      <c r="E31" s="1279"/>
      <c r="F31" s="1199"/>
      <c r="G31" s="1245"/>
      <c r="H31" s="1245"/>
      <c r="I31" s="1245"/>
    </row>
    <row r="32" spans="1:9" s="1223" customFormat="1" ht="30.75" customHeight="1">
      <c r="A32" s="1280">
        <v>2540</v>
      </c>
      <c r="B32" s="1281" t="s">
        <v>472</v>
      </c>
      <c r="C32" s="1282">
        <f>SUM(D32:E32)</f>
        <v>280000</v>
      </c>
      <c r="D32" s="1283">
        <v>280000</v>
      </c>
      <c r="E32" s="1284"/>
      <c r="F32" s="1199"/>
      <c r="G32" s="1222"/>
      <c r="H32" s="1222"/>
      <c r="I32" s="1222"/>
    </row>
    <row r="33" spans="1:9" s="1215" customFormat="1" ht="21" customHeight="1">
      <c r="A33" s="1208">
        <v>80120</v>
      </c>
      <c r="B33" s="1266" t="s">
        <v>225</v>
      </c>
      <c r="C33" s="1267">
        <f>C34</f>
        <v>932000</v>
      </c>
      <c r="D33" s="1268"/>
      <c r="E33" s="1279">
        <f>E34</f>
        <v>932000</v>
      </c>
      <c r="F33" s="1199"/>
      <c r="G33" s="1245"/>
      <c r="H33" s="1245"/>
      <c r="I33" s="1245"/>
    </row>
    <row r="34" spans="1:9" s="1223" customFormat="1" ht="31.5" customHeight="1">
      <c r="A34" s="1285">
        <v>2540</v>
      </c>
      <c r="B34" s="1262" t="s">
        <v>472</v>
      </c>
      <c r="C34" s="1282">
        <f>D34+E34</f>
        <v>932000</v>
      </c>
      <c r="D34" s="1283"/>
      <c r="E34" s="1286">
        <v>932000</v>
      </c>
      <c r="F34" s="1199"/>
      <c r="G34" s="1222"/>
      <c r="H34" s="1222"/>
      <c r="I34" s="1222"/>
    </row>
    <row r="35" spans="1:9" s="1215" customFormat="1" ht="16.5" customHeight="1">
      <c r="A35" s="1240">
        <v>80130</v>
      </c>
      <c r="B35" s="1241" t="s">
        <v>475</v>
      </c>
      <c r="C35" s="1242">
        <f>D35+E35</f>
        <v>1100000</v>
      </c>
      <c r="D35" s="1243"/>
      <c r="E35" s="1244">
        <f>E36</f>
        <v>1100000</v>
      </c>
      <c r="F35" s="1199"/>
      <c r="G35" s="1245"/>
      <c r="H35" s="1245"/>
      <c r="I35" s="1245"/>
    </row>
    <row r="36" spans="1:9" s="1215" customFormat="1" ht="30">
      <c r="A36" s="1280">
        <v>2540</v>
      </c>
      <c r="B36" s="1262" t="s">
        <v>472</v>
      </c>
      <c r="C36" s="1282">
        <f>SUM(D36:E36)</f>
        <v>1100000</v>
      </c>
      <c r="D36" s="1283"/>
      <c r="E36" s="1284">
        <v>1100000</v>
      </c>
      <c r="F36" s="1199"/>
      <c r="G36" s="1245"/>
      <c r="H36" s="1245"/>
      <c r="I36" s="1245"/>
    </row>
    <row r="37" spans="1:9" s="1292" customFormat="1" ht="17.25" customHeight="1">
      <c r="A37" s="1186">
        <v>80146</v>
      </c>
      <c r="B37" s="1287" t="s">
        <v>234</v>
      </c>
      <c r="C37" s="1267">
        <f>D37+E37</f>
        <v>44000</v>
      </c>
      <c r="D37" s="1288">
        <f>D38</f>
        <v>44000</v>
      </c>
      <c r="E37" s="1289"/>
      <c r="F37" s="1290"/>
      <c r="G37" s="1291"/>
      <c r="H37" s="1291"/>
      <c r="I37" s="1291"/>
    </row>
    <row r="38" spans="1:9" s="1215" customFormat="1" ht="20.25" customHeight="1">
      <c r="A38" s="1232">
        <v>2510</v>
      </c>
      <c r="B38" s="1270" t="s">
        <v>473</v>
      </c>
      <c r="C38" s="1263">
        <f>SUM(D38:E38)</f>
        <v>44000</v>
      </c>
      <c r="D38" s="1264">
        <v>44000</v>
      </c>
      <c r="E38" s="1293"/>
      <c r="F38" s="1199"/>
      <c r="G38" s="1245"/>
      <c r="H38" s="1245"/>
      <c r="I38" s="1245"/>
    </row>
    <row r="39" spans="1:9" s="1215" customFormat="1" ht="14.25">
      <c r="A39" s="1278">
        <v>80195</v>
      </c>
      <c r="B39" s="1266" t="s">
        <v>166</v>
      </c>
      <c r="C39" s="1267">
        <f>D39+E39</f>
        <v>58000</v>
      </c>
      <c r="D39" s="1268">
        <f>SUM(D40:D41)</f>
        <v>58000</v>
      </c>
      <c r="E39" s="1279"/>
      <c r="F39" s="1199"/>
      <c r="G39" s="1245"/>
      <c r="H39" s="1245"/>
      <c r="I39" s="1245"/>
    </row>
    <row r="40" spans="1:9" s="1215" customFormat="1" ht="30">
      <c r="A40" s="1294">
        <v>2540</v>
      </c>
      <c r="B40" s="1295" t="s">
        <v>476</v>
      </c>
      <c r="C40" s="1296">
        <f>SUM(D40:E40)</f>
        <v>30000</v>
      </c>
      <c r="D40" s="1297">
        <v>30000</v>
      </c>
      <c r="E40" s="1298"/>
      <c r="F40" s="1199"/>
      <c r="G40" s="1245"/>
      <c r="H40" s="1245"/>
      <c r="I40" s="1245"/>
    </row>
    <row r="41" spans="1:9" s="1215" customFormat="1" ht="31.5" customHeight="1" thickBot="1">
      <c r="A41" s="1280">
        <v>2820</v>
      </c>
      <c r="B41" s="1299" t="s">
        <v>477</v>
      </c>
      <c r="C41" s="1282">
        <f>D41+E41</f>
        <v>28000</v>
      </c>
      <c r="D41" s="1283">
        <v>28000</v>
      </c>
      <c r="E41" s="1284"/>
      <c r="F41" s="1199"/>
      <c r="G41" s="1245"/>
      <c r="H41" s="1245"/>
      <c r="I41" s="1245"/>
    </row>
    <row r="42" spans="1:9" s="1215" customFormat="1" ht="20.25" customHeight="1" thickBot="1" thickTop="1">
      <c r="A42" s="1178">
        <v>803</v>
      </c>
      <c r="B42" s="1202" t="s">
        <v>44</v>
      </c>
      <c r="C42" s="1203">
        <f>D42+E42</f>
        <v>6000</v>
      </c>
      <c r="D42" s="1204">
        <f>D44</f>
        <v>6000</v>
      </c>
      <c r="E42" s="1205"/>
      <c r="F42" s="1199"/>
      <c r="G42" s="1245"/>
      <c r="H42" s="1245"/>
      <c r="I42" s="1245"/>
    </row>
    <row r="43" spans="1:9" s="1215" customFormat="1" ht="20.25" customHeight="1" thickTop="1">
      <c r="A43" s="1227">
        <v>80395</v>
      </c>
      <c r="B43" s="1300" t="s">
        <v>166</v>
      </c>
      <c r="C43" s="1229">
        <f>C44</f>
        <v>6000</v>
      </c>
      <c r="D43" s="1230">
        <f>D44</f>
        <v>6000</v>
      </c>
      <c r="E43" s="1231"/>
      <c r="F43" s="1199"/>
      <c r="G43" s="1245"/>
      <c r="H43" s="1245"/>
      <c r="I43" s="1245"/>
    </row>
    <row r="44" spans="1:9" s="1215" customFormat="1" ht="30.75" customHeight="1" thickBot="1">
      <c r="A44" s="1301">
        <v>2820</v>
      </c>
      <c r="B44" s="1302" t="s">
        <v>471</v>
      </c>
      <c r="C44" s="1303">
        <f>D44+E44</f>
        <v>6000</v>
      </c>
      <c r="D44" s="1304">
        <v>6000</v>
      </c>
      <c r="E44" s="1305"/>
      <c r="F44" s="1199"/>
      <c r="G44" s="1245"/>
      <c r="H44" s="1245"/>
      <c r="I44" s="1245"/>
    </row>
    <row r="45" spans="1:9" s="1185" customFormat="1" ht="20.25" customHeight="1" thickBot="1" thickTop="1">
      <c r="A45" s="1178">
        <v>851</v>
      </c>
      <c r="B45" s="1202" t="s">
        <v>46</v>
      </c>
      <c r="C45" s="1203">
        <f>C46+C49+C51+C54</f>
        <v>759000</v>
      </c>
      <c r="D45" s="1204">
        <f>D46+D49+D51+D54</f>
        <v>759000</v>
      </c>
      <c r="E45" s="1205"/>
      <c r="F45" s="1199"/>
      <c r="G45" s="1226"/>
      <c r="H45" s="1226"/>
      <c r="I45" s="1226"/>
    </row>
    <row r="46" spans="1:9" s="1292" customFormat="1" ht="21" customHeight="1" thickTop="1">
      <c r="A46" s="1306">
        <v>85149</v>
      </c>
      <c r="B46" s="1307" t="s">
        <v>238</v>
      </c>
      <c r="C46" s="1308">
        <f>SUM(D46:E46)</f>
        <v>24000</v>
      </c>
      <c r="D46" s="1309">
        <f>D47+D48</f>
        <v>24000</v>
      </c>
      <c r="E46" s="1310"/>
      <c r="F46" s="1199"/>
      <c r="G46" s="1291"/>
      <c r="H46" s="1291"/>
      <c r="I46" s="1291"/>
    </row>
    <row r="47" spans="1:9" s="1223" customFormat="1" ht="35.25" customHeight="1">
      <c r="A47" s="1311">
        <v>2570</v>
      </c>
      <c r="B47" s="1312" t="s">
        <v>478</v>
      </c>
      <c r="C47" s="1263">
        <f>SUM(D47:E47)</f>
        <v>20000</v>
      </c>
      <c r="D47" s="1264">
        <v>20000</v>
      </c>
      <c r="E47" s="1313"/>
      <c r="F47" s="1199"/>
      <c r="G47" s="1222"/>
      <c r="H47" s="1222"/>
      <c r="I47" s="1222"/>
    </row>
    <row r="48" spans="1:9" s="1223" customFormat="1" ht="48.75" customHeight="1">
      <c r="A48" s="1314">
        <v>2830</v>
      </c>
      <c r="B48" s="1281" t="s">
        <v>479</v>
      </c>
      <c r="C48" s="1282">
        <f>SUM(D48:E48)</f>
        <v>4000</v>
      </c>
      <c r="D48" s="1283">
        <v>4000</v>
      </c>
      <c r="E48" s="1315"/>
      <c r="F48" s="1199"/>
      <c r="G48" s="1222"/>
      <c r="H48" s="1222"/>
      <c r="I48" s="1222"/>
    </row>
    <row r="49" spans="1:9" s="1215" customFormat="1" ht="18" customHeight="1">
      <c r="A49" s="1316">
        <v>85153</v>
      </c>
      <c r="B49" s="1241" t="s">
        <v>240</v>
      </c>
      <c r="C49" s="1242">
        <f>C50</f>
        <v>45000</v>
      </c>
      <c r="D49" s="1243">
        <f>SUM(D50:D50)</f>
        <v>45000</v>
      </c>
      <c r="E49" s="1317"/>
      <c r="F49" s="1199"/>
      <c r="G49" s="1245"/>
      <c r="H49" s="1245"/>
      <c r="I49" s="1245"/>
    </row>
    <row r="50" spans="1:9" s="1223" customFormat="1" ht="36" customHeight="1">
      <c r="A50" s="1314">
        <v>2820</v>
      </c>
      <c r="B50" s="1281" t="s">
        <v>480</v>
      </c>
      <c r="C50" s="1282">
        <f>D50+E50</f>
        <v>45000</v>
      </c>
      <c r="D50" s="1283">
        <v>45000</v>
      </c>
      <c r="E50" s="1315"/>
      <c r="F50" s="1199"/>
      <c r="G50" s="1222"/>
      <c r="H50" s="1222"/>
      <c r="I50" s="1222"/>
    </row>
    <row r="51" spans="1:9" s="1215" customFormat="1" ht="18.75" customHeight="1">
      <c r="A51" s="1316">
        <v>85154</v>
      </c>
      <c r="B51" s="1241" t="s">
        <v>241</v>
      </c>
      <c r="C51" s="1242">
        <f>C52+C53</f>
        <v>620000</v>
      </c>
      <c r="D51" s="1243">
        <f>D52+D53</f>
        <v>620000</v>
      </c>
      <c r="E51" s="1317"/>
      <c r="F51" s="1199"/>
      <c r="G51" s="1245"/>
      <c r="H51" s="1245"/>
      <c r="I51" s="1245"/>
    </row>
    <row r="52" spans="1:9" s="1215" customFormat="1" ht="20.25" customHeight="1">
      <c r="A52" s="1314">
        <v>2480</v>
      </c>
      <c r="B52" s="1318" t="s">
        <v>481</v>
      </c>
      <c r="C52" s="1282">
        <f>SUM(D52:E52)</f>
        <v>120000</v>
      </c>
      <c r="D52" s="1235">
        <v>120000</v>
      </c>
      <c r="E52" s="1319"/>
      <c r="F52" s="1199"/>
      <c r="G52" s="1245"/>
      <c r="H52" s="1245"/>
      <c r="I52" s="1245"/>
    </row>
    <row r="53" spans="1:9" s="1223" customFormat="1" ht="33" customHeight="1">
      <c r="A53" s="1285">
        <v>2820</v>
      </c>
      <c r="B53" s="1281" t="s">
        <v>482</v>
      </c>
      <c r="C53" s="1282">
        <f>SUM(D53:E53)</f>
        <v>500000</v>
      </c>
      <c r="D53" s="1283">
        <v>500000</v>
      </c>
      <c r="E53" s="1286"/>
      <c r="F53" s="1199"/>
      <c r="G53" s="1222"/>
      <c r="H53" s="1222"/>
      <c r="I53" s="1222"/>
    </row>
    <row r="54" spans="1:9" s="1215" customFormat="1" ht="19.5" customHeight="1">
      <c r="A54" s="1320">
        <v>85195</v>
      </c>
      <c r="B54" s="1241" t="s">
        <v>166</v>
      </c>
      <c r="C54" s="1242">
        <f>C55</f>
        <v>70000</v>
      </c>
      <c r="D54" s="1243">
        <f>D55</f>
        <v>70000</v>
      </c>
      <c r="E54" s="1321"/>
      <c r="F54" s="1199"/>
      <c r="G54" s="1245"/>
      <c r="H54" s="1245"/>
      <c r="I54" s="1245"/>
    </row>
    <row r="55" spans="1:6" s="1325" customFormat="1" ht="34.5" customHeight="1" thickBot="1">
      <c r="A55" s="1269">
        <v>2820</v>
      </c>
      <c r="B55" s="1322" t="s">
        <v>477</v>
      </c>
      <c r="C55" s="1296">
        <f>SUM(D55:E55)</f>
        <v>70000</v>
      </c>
      <c r="D55" s="1323">
        <v>70000</v>
      </c>
      <c r="E55" s="1324"/>
      <c r="F55" s="1199"/>
    </row>
    <row r="56" spans="1:6" s="1329" customFormat="1" ht="21" customHeight="1" thickBot="1" thickTop="1">
      <c r="A56" s="1178">
        <v>852</v>
      </c>
      <c r="B56" s="1202" t="s">
        <v>48</v>
      </c>
      <c r="C56" s="1326">
        <f>C57+C60+C62</f>
        <v>616000</v>
      </c>
      <c r="D56" s="1327">
        <f>D57+D60+D62</f>
        <v>174000</v>
      </c>
      <c r="E56" s="1328">
        <f>E57+E60+E62</f>
        <v>442000</v>
      </c>
      <c r="F56" s="1199"/>
    </row>
    <row r="57" spans="1:6" s="1333" customFormat="1" ht="21" customHeight="1" thickTop="1">
      <c r="A57" s="1330">
        <v>85201</v>
      </c>
      <c r="B57" s="1331" t="s">
        <v>483</v>
      </c>
      <c r="C57" s="1242">
        <f>C58+C59</f>
        <v>342000</v>
      </c>
      <c r="D57" s="1243"/>
      <c r="E57" s="1332">
        <f>E58+E59</f>
        <v>342000</v>
      </c>
      <c r="F57" s="1199"/>
    </row>
    <row r="58" spans="1:6" s="1325" customFormat="1" ht="34.5" customHeight="1">
      <c r="A58" s="1280">
        <v>2820</v>
      </c>
      <c r="B58" s="1281" t="s">
        <v>480</v>
      </c>
      <c r="C58" s="1282">
        <f>SUM(D58:E58)</f>
        <v>72000</v>
      </c>
      <c r="D58" s="1283"/>
      <c r="E58" s="1334">
        <v>72000</v>
      </c>
      <c r="F58" s="1199"/>
    </row>
    <row r="59" spans="1:6" s="1325" customFormat="1" ht="45">
      <c r="A59" s="1232">
        <v>2320</v>
      </c>
      <c r="B59" s="1233" t="s">
        <v>468</v>
      </c>
      <c r="C59" s="1282">
        <f>SUM(D59:E59)</f>
        <v>270000</v>
      </c>
      <c r="D59" s="1264"/>
      <c r="E59" s="1335">
        <v>270000</v>
      </c>
      <c r="F59" s="1199"/>
    </row>
    <row r="60" spans="1:6" s="1333" customFormat="1" ht="14.25">
      <c r="A60" s="1186">
        <v>85204</v>
      </c>
      <c r="B60" s="1287" t="s">
        <v>246</v>
      </c>
      <c r="C60" s="1267">
        <f>C61</f>
        <v>100000</v>
      </c>
      <c r="D60" s="1268"/>
      <c r="E60" s="1336">
        <f>E61</f>
        <v>100000</v>
      </c>
      <c r="F60" s="1290"/>
    </row>
    <row r="61" spans="1:6" s="1325" customFormat="1" ht="45">
      <c r="A61" s="1232">
        <v>2320</v>
      </c>
      <c r="B61" s="1233" t="s">
        <v>468</v>
      </c>
      <c r="C61" s="1263">
        <f>SUM(D61:E61)</f>
        <v>100000</v>
      </c>
      <c r="D61" s="1264"/>
      <c r="E61" s="1335">
        <v>100000</v>
      </c>
      <c r="F61" s="1199"/>
    </row>
    <row r="62" spans="1:9" s="1215" customFormat="1" ht="17.25" customHeight="1">
      <c r="A62" s="1278">
        <v>85295</v>
      </c>
      <c r="B62" s="1266" t="s">
        <v>166</v>
      </c>
      <c r="C62" s="1267">
        <f>C63</f>
        <v>174000</v>
      </c>
      <c r="D62" s="1268">
        <f>D63</f>
        <v>174000</v>
      </c>
      <c r="E62" s="1279"/>
      <c r="F62" s="1199"/>
      <c r="G62" s="1245"/>
      <c r="H62" s="1245"/>
      <c r="I62" s="1245"/>
    </row>
    <row r="63" spans="1:9" s="1223" customFormat="1" ht="35.25" customHeight="1" thickBot="1">
      <c r="A63" s="1294">
        <v>2820</v>
      </c>
      <c r="B63" s="1337" t="s">
        <v>477</v>
      </c>
      <c r="C63" s="1296">
        <f>SUM(D63:E63)</f>
        <v>174000</v>
      </c>
      <c r="D63" s="1297">
        <v>174000</v>
      </c>
      <c r="E63" s="1298"/>
      <c r="F63" s="1199"/>
      <c r="G63" s="1222"/>
      <c r="H63" s="1222"/>
      <c r="I63" s="1222"/>
    </row>
    <row r="64" spans="1:9" s="1223" customFormat="1" ht="34.5" customHeight="1" thickBot="1" thickTop="1">
      <c r="A64" s="1178">
        <v>853</v>
      </c>
      <c r="B64" s="1202" t="s">
        <v>50</v>
      </c>
      <c r="C64" s="1326">
        <f>C65</f>
        <v>1800000</v>
      </c>
      <c r="D64" s="1338">
        <f>D65</f>
        <v>1800000</v>
      </c>
      <c r="E64" s="1248"/>
      <c r="F64" s="1199"/>
      <c r="G64" s="1222"/>
      <c r="H64" s="1222"/>
      <c r="I64" s="1222"/>
    </row>
    <row r="65" spans="1:9" s="1223" customFormat="1" ht="19.5" customHeight="1" thickTop="1">
      <c r="A65" s="1339">
        <v>85305</v>
      </c>
      <c r="B65" s="1331" t="s">
        <v>257</v>
      </c>
      <c r="C65" s="1242">
        <f>C66</f>
        <v>1800000</v>
      </c>
      <c r="D65" s="1243">
        <f>D66</f>
        <v>1800000</v>
      </c>
      <c r="E65" s="1340"/>
      <c r="F65" s="1199"/>
      <c r="G65" s="1222"/>
      <c r="H65" s="1222"/>
      <c r="I65" s="1222"/>
    </row>
    <row r="66" spans="1:9" s="1223" customFormat="1" ht="21" customHeight="1" thickBot="1">
      <c r="A66" s="1314">
        <v>2510</v>
      </c>
      <c r="B66" s="1281" t="s">
        <v>473</v>
      </c>
      <c r="C66" s="1282">
        <f>SUM(D66:E66)</f>
        <v>1800000</v>
      </c>
      <c r="D66" s="1283">
        <v>1800000</v>
      </c>
      <c r="E66" s="1315"/>
      <c r="F66" s="1199"/>
      <c r="G66" s="1222"/>
      <c r="H66" s="1222"/>
      <c r="I66" s="1222"/>
    </row>
    <row r="67" spans="1:9" s="1185" customFormat="1" ht="19.5" customHeight="1" thickBot="1" thickTop="1">
      <c r="A67" s="1178">
        <v>854</v>
      </c>
      <c r="B67" s="1202" t="s">
        <v>52</v>
      </c>
      <c r="C67" s="1203">
        <f>C68</f>
        <v>29000</v>
      </c>
      <c r="D67" s="1204">
        <f>D68</f>
        <v>29000</v>
      </c>
      <c r="E67" s="1205"/>
      <c r="F67" s="1199"/>
      <c r="G67" s="1226"/>
      <c r="H67" s="1226"/>
      <c r="I67" s="1226"/>
    </row>
    <row r="68" spans="1:6" s="1245" customFormat="1" ht="18" customHeight="1" thickTop="1">
      <c r="A68" s="1240">
        <v>85495</v>
      </c>
      <c r="B68" s="1241" t="s">
        <v>166</v>
      </c>
      <c r="C68" s="1242">
        <f>C69</f>
        <v>29000</v>
      </c>
      <c r="D68" s="1243">
        <f>D69</f>
        <v>29000</v>
      </c>
      <c r="E68" s="1244"/>
      <c r="F68" s="1199"/>
    </row>
    <row r="69" spans="1:6" s="1222" customFormat="1" ht="34.5" customHeight="1" thickBot="1">
      <c r="A69" s="1216">
        <v>2820</v>
      </c>
      <c r="B69" s="1217" t="s">
        <v>482</v>
      </c>
      <c r="C69" s="1218">
        <f>SUM(D69:E69)</f>
        <v>29000</v>
      </c>
      <c r="D69" s="1219">
        <v>29000</v>
      </c>
      <c r="E69" s="1220"/>
      <c r="F69" s="1199"/>
    </row>
    <row r="70" spans="1:23" s="1185" customFormat="1" ht="30" thickBot="1" thickTop="1">
      <c r="A70" s="1178">
        <v>921</v>
      </c>
      <c r="B70" s="1202" t="s">
        <v>56</v>
      </c>
      <c r="C70" s="1203">
        <f>C71+C73+C75+C77+C79+C81</f>
        <v>11497000</v>
      </c>
      <c r="D70" s="1204">
        <f>D71+D73+D75+D77+D79+D81</f>
        <v>3075000</v>
      </c>
      <c r="E70" s="1205">
        <f>E71+E73+E75+E77+E79+E81</f>
        <v>8422000</v>
      </c>
      <c r="F70" s="1199"/>
      <c r="G70" s="1226"/>
      <c r="H70" s="1226"/>
      <c r="I70" s="1226"/>
      <c r="J70" s="1226"/>
      <c r="K70" s="1226"/>
      <c r="L70" s="1226"/>
      <c r="M70" s="1226"/>
      <c r="N70" s="1226"/>
      <c r="O70" s="1226"/>
      <c r="P70" s="1226"/>
      <c r="Q70" s="1226"/>
      <c r="R70" s="1226"/>
      <c r="S70" s="1226"/>
      <c r="T70" s="1226"/>
      <c r="U70" s="1226"/>
      <c r="V70" s="1226"/>
      <c r="W70" s="1226"/>
    </row>
    <row r="71" spans="1:23" s="1292" customFormat="1" ht="17.25" customHeight="1" thickTop="1">
      <c r="A71" s="1227">
        <v>92105</v>
      </c>
      <c r="B71" s="1228" t="s">
        <v>484</v>
      </c>
      <c r="C71" s="1341">
        <f>C72</f>
        <v>105000</v>
      </c>
      <c r="D71" s="1288">
        <f>D72</f>
        <v>105000</v>
      </c>
      <c r="E71" s="1289"/>
      <c r="F71" s="1199"/>
      <c r="G71" s="1291"/>
      <c r="H71" s="1291"/>
      <c r="I71" s="1291"/>
      <c r="J71" s="1291"/>
      <c r="K71" s="1291"/>
      <c r="L71" s="1291"/>
      <c r="M71" s="1291"/>
      <c r="N71" s="1291"/>
      <c r="O71" s="1291"/>
      <c r="P71" s="1291"/>
      <c r="Q71" s="1291"/>
      <c r="R71" s="1291"/>
      <c r="S71" s="1291"/>
      <c r="T71" s="1291"/>
      <c r="U71" s="1291"/>
      <c r="V71" s="1291"/>
      <c r="W71" s="1291"/>
    </row>
    <row r="72" spans="1:23" s="1343" customFormat="1" ht="35.25" customHeight="1">
      <c r="A72" s="1261">
        <v>2820</v>
      </c>
      <c r="B72" s="1281" t="s">
        <v>477</v>
      </c>
      <c r="C72" s="1218">
        <f>SUM(D72:E72)</f>
        <v>105000</v>
      </c>
      <c r="D72" s="1219">
        <v>105000</v>
      </c>
      <c r="E72" s="1220"/>
      <c r="F72" s="1199"/>
      <c r="G72" s="1342"/>
      <c r="H72" s="1342"/>
      <c r="I72" s="1342"/>
      <c r="J72" s="1342"/>
      <c r="K72" s="1342"/>
      <c r="L72" s="1342"/>
      <c r="M72" s="1342"/>
      <c r="N72" s="1342"/>
      <c r="O72" s="1342"/>
      <c r="P72" s="1342"/>
      <c r="Q72" s="1342"/>
      <c r="R72" s="1342"/>
      <c r="S72" s="1342"/>
      <c r="T72" s="1342"/>
      <c r="U72" s="1342"/>
      <c r="V72" s="1342"/>
      <c r="W72" s="1342"/>
    </row>
    <row r="73" spans="1:23" s="1215" customFormat="1" ht="18" customHeight="1">
      <c r="A73" s="1316">
        <v>92106</v>
      </c>
      <c r="B73" s="1344" t="s">
        <v>278</v>
      </c>
      <c r="C73" s="1345">
        <f>C74</f>
        <v>2300000</v>
      </c>
      <c r="D73" s="1346"/>
      <c r="E73" s="1317">
        <f>E74</f>
        <v>2300000</v>
      </c>
      <c r="F73" s="1199"/>
      <c r="G73" s="1245"/>
      <c r="H73" s="1157"/>
      <c r="I73" s="1245"/>
      <c r="J73" s="1245"/>
      <c r="K73" s="1245"/>
      <c r="L73" s="1245"/>
      <c r="M73" s="1245"/>
      <c r="N73" s="1245"/>
      <c r="O73" s="1245"/>
      <c r="P73" s="1245"/>
      <c r="Q73" s="1245"/>
      <c r="R73" s="1245"/>
      <c r="S73" s="1245"/>
      <c r="T73" s="1245"/>
      <c r="U73" s="1245"/>
      <c r="V73" s="1245"/>
      <c r="W73" s="1245"/>
    </row>
    <row r="74" spans="1:23" s="1215" customFormat="1" ht="20.25" customHeight="1">
      <c r="A74" s="1314">
        <v>2480</v>
      </c>
      <c r="B74" s="1318" t="s">
        <v>481</v>
      </c>
      <c r="C74" s="1347">
        <f>SUM(D74:E74)</f>
        <v>2300000</v>
      </c>
      <c r="D74" s="1348"/>
      <c r="E74" s="1315">
        <v>2300000</v>
      </c>
      <c r="F74" s="1199"/>
      <c r="G74" s="1245"/>
      <c r="H74" s="1157"/>
      <c r="I74" s="1245"/>
      <c r="J74" s="1245"/>
      <c r="K74" s="1245"/>
      <c r="L74" s="1245"/>
      <c r="M74" s="1245"/>
      <c r="N74" s="1245"/>
      <c r="O74" s="1245"/>
      <c r="P74" s="1245"/>
      <c r="Q74" s="1245"/>
      <c r="R74" s="1245"/>
      <c r="S74" s="1245"/>
      <c r="T74" s="1245"/>
      <c r="U74" s="1245"/>
      <c r="V74" s="1245"/>
      <c r="W74" s="1245"/>
    </row>
    <row r="75" spans="1:23" s="1215" customFormat="1" ht="18" customHeight="1">
      <c r="A75" s="1316">
        <v>92108</v>
      </c>
      <c r="B75" s="1344" t="s">
        <v>279</v>
      </c>
      <c r="C75" s="1345">
        <f>C76</f>
        <v>2388000</v>
      </c>
      <c r="D75" s="1346"/>
      <c r="E75" s="1317">
        <f>E76</f>
        <v>2388000</v>
      </c>
      <c r="F75" s="1199"/>
      <c r="G75" s="1245"/>
      <c r="H75" s="1245"/>
      <c r="I75" s="1245"/>
      <c r="J75" s="1245"/>
      <c r="K75" s="1245"/>
      <c r="L75" s="1245"/>
      <c r="M75" s="1245"/>
      <c r="N75" s="1245"/>
      <c r="O75" s="1245"/>
      <c r="P75" s="1245"/>
      <c r="Q75" s="1245"/>
      <c r="R75" s="1245"/>
      <c r="S75" s="1245"/>
      <c r="T75" s="1245"/>
      <c r="U75" s="1245"/>
      <c r="V75" s="1245"/>
      <c r="W75" s="1245"/>
    </row>
    <row r="76" spans="1:23" s="1215" customFormat="1" ht="23.25" customHeight="1">
      <c r="A76" s="1314">
        <v>2480</v>
      </c>
      <c r="B76" s="1318" t="s">
        <v>481</v>
      </c>
      <c r="C76" s="1218">
        <f>SUM(D76:E76)</f>
        <v>2388000</v>
      </c>
      <c r="D76" s="1219"/>
      <c r="E76" s="1220">
        <v>2388000</v>
      </c>
      <c r="F76" s="1199"/>
      <c r="G76" s="1245"/>
      <c r="H76" s="1245"/>
      <c r="I76" s="1245"/>
      <c r="J76" s="1245"/>
      <c r="K76" s="1245"/>
      <c r="L76" s="1245"/>
      <c r="M76" s="1245"/>
      <c r="N76" s="1245"/>
      <c r="O76" s="1245"/>
      <c r="P76" s="1245"/>
      <c r="Q76" s="1245"/>
      <c r="R76" s="1245"/>
      <c r="S76" s="1245"/>
      <c r="T76" s="1245"/>
      <c r="U76" s="1245"/>
      <c r="V76" s="1245"/>
      <c r="W76" s="1245"/>
    </row>
    <row r="77" spans="1:23" s="1215" customFormat="1" ht="17.25" customHeight="1">
      <c r="A77" s="1316">
        <v>92109</v>
      </c>
      <c r="B77" s="1344" t="s">
        <v>485</v>
      </c>
      <c r="C77" s="1345">
        <f>C78</f>
        <v>1950000</v>
      </c>
      <c r="D77" s="1346">
        <f>D78</f>
        <v>1950000</v>
      </c>
      <c r="E77" s="1317"/>
      <c r="F77" s="1199"/>
      <c r="G77" s="1245"/>
      <c r="H77" s="1245"/>
      <c r="I77" s="1245"/>
      <c r="J77" s="1245"/>
      <c r="K77" s="1245"/>
      <c r="L77" s="1245"/>
      <c r="M77" s="1245"/>
      <c r="N77" s="1245"/>
      <c r="O77" s="1245"/>
      <c r="P77" s="1245"/>
      <c r="Q77" s="1245"/>
      <c r="R77" s="1245"/>
      <c r="S77" s="1245"/>
      <c r="T77" s="1245"/>
      <c r="U77" s="1245"/>
      <c r="V77" s="1245"/>
      <c r="W77" s="1245"/>
    </row>
    <row r="78" spans="1:23" s="1223" customFormat="1" ht="23.25" customHeight="1">
      <c r="A78" s="1314">
        <v>2480</v>
      </c>
      <c r="B78" s="1318" t="s">
        <v>481</v>
      </c>
      <c r="C78" s="1349">
        <f>SUM(D78:E78)</f>
        <v>1950000</v>
      </c>
      <c r="D78" s="1350">
        <v>1950000</v>
      </c>
      <c r="E78" s="1351"/>
      <c r="F78" s="1199"/>
      <c r="G78" s="1222"/>
      <c r="H78" s="1222"/>
      <c r="I78" s="1222"/>
      <c r="J78" s="1222"/>
      <c r="K78" s="1222"/>
      <c r="L78" s="1222"/>
      <c r="M78" s="1222"/>
      <c r="N78" s="1222"/>
      <c r="O78" s="1222"/>
      <c r="P78" s="1222"/>
      <c r="Q78" s="1222"/>
      <c r="R78" s="1222"/>
      <c r="S78" s="1222"/>
      <c r="T78" s="1222"/>
      <c r="U78" s="1222"/>
      <c r="V78" s="1222"/>
      <c r="W78" s="1222"/>
    </row>
    <row r="79" spans="1:23" s="1215" customFormat="1" ht="18.75" customHeight="1">
      <c r="A79" s="1320">
        <v>92116</v>
      </c>
      <c r="B79" s="1352" t="s">
        <v>280</v>
      </c>
      <c r="C79" s="1345">
        <f>C80</f>
        <v>3154000</v>
      </c>
      <c r="D79" s="1346">
        <f>D80</f>
        <v>1020000</v>
      </c>
      <c r="E79" s="1317">
        <f>E80</f>
        <v>2134000</v>
      </c>
      <c r="F79" s="1199"/>
      <c r="G79" s="1245"/>
      <c r="H79" s="1245"/>
      <c r="I79" s="1245"/>
      <c r="J79" s="1245"/>
      <c r="K79" s="1245"/>
      <c r="L79" s="1245"/>
      <c r="M79" s="1245"/>
      <c r="N79" s="1245"/>
      <c r="O79" s="1245"/>
      <c r="P79" s="1245"/>
      <c r="Q79" s="1245"/>
      <c r="R79" s="1245"/>
      <c r="S79" s="1245"/>
      <c r="T79" s="1245"/>
      <c r="U79" s="1245"/>
      <c r="V79" s="1245"/>
      <c r="W79" s="1245"/>
    </row>
    <row r="80" spans="1:23" s="1223" customFormat="1" ht="22.5" customHeight="1">
      <c r="A80" s="1314">
        <v>2480</v>
      </c>
      <c r="B80" s="1318" t="s">
        <v>481</v>
      </c>
      <c r="C80" s="1347">
        <f>SUM(D80:E80)</f>
        <v>3154000</v>
      </c>
      <c r="D80" s="1348">
        <v>1020000</v>
      </c>
      <c r="E80" s="1315">
        <v>2134000</v>
      </c>
      <c r="F80" s="1199"/>
      <c r="G80" s="1222"/>
      <c r="H80" s="1222"/>
      <c r="I80" s="1222"/>
      <c r="J80" s="1222"/>
      <c r="K80" s="1222"/>
      <c r="L80" s="1222"/>
      <c r="M80" s="1222"/>
      <c r="N80" s="1222"/>
      <c r="O80" s="1222"/>
      <c r="P80" s="1222"/>
      <c r="Q80" s="1222"/>
      <c r="R80" s="1222"/>
      <c r="S80" s="1222"/>
      <c r="T80" s="1222"/>
      <c r="U80" s="1222"/>
      <c r="V80" s="1222"/>
      <c r="W80" s="1222"/>
    </row>
    <row r="81" spans="1:23" s="1292" customFormat="1" ht="18.75" customHeight="1">
      <c r="A81" s="1339">
        <v>92118</v>
      </c>
      <c r="B81" s="1353" t="s">
        <v>282</v>
      </c>
      <c r="C81" s="1354">
        <f>C82</f>
        <v>1600000</v>
      </c>
      <c r="D81" s="1355"/>
      <c r="E81" s="1356">
        <f>E82</f>
        <v>1600000</v>
      </c>
      <c r="F81" s="1199"/>
      <c r="G81" s="1291"/>
      <c r="H81" s="1357"/>
      <c r="I81" s="1291"/>
      <c r="J81" s="1291"/>
      <c r="K81" s="1291"/>
      <c r="L81" s="1291"/>
      <c r="M81" s="1291"/>
      <c r="N81" s="1291"/>
      <c r="O81" s="1291"/>
      <c r="P81" s="1291"/>
      <c r="Q81" s="1291"/>
      <c r="R81" s="1291"/>
      <c r="S81" s="1291"/>
      <c r="T81" s="1291"/>
      <c r="U81" s="1291"/>
      <c r="V81" s="1291"/>
      <c r="W81" s="1291"/>
    </row>
    <row r="82" spans="1:23" s="1292" customFormat="1" ht="21" customHeight="1" thickBot="1">
      <c r="A82" s="1314">
        <v>2480</v>
      </c>
      <c r="B82" s="1318" t="s">
        <v>481</v>
      </c>
      <c r="C82" s="1349">
        <f>SUM(D82:E82)</f>
        <v>1600000</v>
      </c>
      <c r="D82" s="1358"/>
      <c r="E82" s="1351">
        <v>1600000</v>
      </c>
      <c r="F82" s="1199"/>
      <c r="G82" s="1291"/>
      <c r="H82" s="1357"/>
      <c r="I82" s="1291"/>
      <c r="J82" s="1291"/>
      <c r="K82" s="1291"/>
      <c r="L82" s="1291"/>
      <c r="M82" s="1291"/>
      <c r="N82" s="1291"/>
      <c r="O82" s="1291"/>
      <c r="P82" s="1291"/>
      <c r="Q82" s="1291"/>
      <c r="R82" s="1291"/>
      <c r="S82" s="1291"/>
      <c r="T82" s="1291"/>
      <c r="U82" s="1291"/>
      <c r="V82" s="1291"/>
      <c r="W82" s="1291"/>
    </row>
    <row r="83" spans="1:23" s="1185" customFormat="1" ht="22.5" customHeight="1" thickBot="1" thickTop="1">
      <c r="A83" s="1178">
        <v>926</v>
      </c>
      <c r="B83" s="1202" t="s">
        <v>58</v>
      </c>
      <c r="C83" s="1203">
        <f>D83+E83</f>
        <v>3484000</v>
      </c>
      <c r="D83" s="1204">
        <f>D84</f>
        <v>3484000</v>
      </c>
      <c r="E83" s="1205"/>
      <c r="F83" s="1199"/>
      <c r="G83" s="1226"/>
      <c r="H83" s="1226"/>
      <c r="I83" s="1226"/>
      <c r="J83" s="1226"/>
      <c r="K83" s="1226"/>
      <c r="L83" s="1226"/>
      <c r="M83" s="1226"/>
      <c r="N83" s="1226"/>
      <c r="O83" s="1226"/>
      <c r="P83" s="1226"/>
      <c r="Q83" s="1226"/>
      <c r="R83" s="1226"/>
      <c r="S83" s="1226"/>
      <c r="T83" s="1226"/>
      <c r="U83" s="1226"/>
      <c r="V83" s="1226"/>
      <c r="W83" s="1226"/>
    </row>
    <row r="84" spans="1:23" s="1292" customFormat="1" ht="17.25" customHeight="1" thickTop="1">
      <c r="A84" s="1359">
        <v>92605</v>
      </c>
      <c r="B84" s="1360" t="s">
        <v>287</v>
      </c>
      <c r="C84" s="1361">
        <f>C85</f>
        <v>3484000</v>
      </c>
      <c r="D84" s="1362">
        <f>D85</f>
        <v>3484000</v>
      </c>
      <c r="E84" s="1363"/>
      <c r="F84" s="1199"/>
      <c r="G84" s="1291"/>
      <c r="H84" s="1291"/>
      <c r="I84" s="1291"/>
      <c r="J84" s="1291"/>
      <c r="K84" s="1291"/>
      <c r="L84" s="1291"/>
      <c r="M84" s="1291"/>
      <c r="N84" s="1291"/>
      <c r="O84" s="1291"/>
      <c r="P84" s="1291"/>
      <c r="Q84" s="1291"/>
      <c r="R84" s="1291"/>
      <c r="S84" s="1291"/>
      <c r="T84" s="1291"/>
      <c r="U84" s="1291"/>
      <c r="V84" s="1291"/>
      <c r="W84" s="1291"/>
    </row>
    <row r="85" spans="1:23" s="1223" customFormat="1" ht="34.5" customHeight="1" thickBot="1">
      <c r="A85" s="1314">
        <v>2820</v>
      </c>
      <c r="B85" s="1281" t="s">
        <v>482</v>
      </c>
      <c r="C85" s="1347">
        <f>SUM(D85:E85)</f>
        <v>3484000</v>
      </c>
      <c r="D85" s="1348">
        <v>3484000</v>
      </c>
      <c r="E85" s="1315"/>
      <c r="F85" s="1199"/>
      <c r="G85" s="1222"/>
      <c r="H85" s="1222"/>
      <c r="I85" s="1222"/>
      <c r="J85" s="1222"/>
      <c r="K85" s="1222"/>
      <c r="L85" s="1222"/>
      <c r="M85" s="1222"/>
      <c r="N85" s="1222"/>
      <c r="O85" s="1222"/>
      <c r="P85" s="1222"/>
      <c r="Q85" s="1222"/>
      <c r="R85" s="1222"/>
      <c r="S85" s="1222"/>
      <c r="T85" s="1222"/>
      <c r="U85" s="1222"/>
      <c r="V85" s="1222"/>
      <c r="W85" s="1222"/>
    </row>
    <row r="86" spans="1:23" s="1371" customFormat="1" ht="20.25" customHeight="1" thickBot="1" thickTop="1">
      <c r="A86" s="1364"/>
      <c r="B86" s="1365" t="s">
        <v>71</v>
      </c>
      <c r="C86" s="1203">
        <f>C11+C14+C17+C22+C25+C42+C45+C56+C64+C70+C83+C67</f>
        <v>34316100</v>
      </c>
      <c r="D86" s="1366">
        <f>D11+D14+D17+D22+D25+D42+D45+D56+D64+D70+D83+D67</f>
        <v>23405100</v>
      </c>
      <c r="E86" s="1367">
        <f>E11+E14+E17+E22+E25+E42+E45+E56+E64+E70+E83+E67</f>
        <v>10911000</v>
      </c>
      <c r="F86" s="1368"/>
      <c r="G86" s="1369"/>
      <c r="H86" s="1370"/>
      <c r="I86" s="1370"/>
      <c r="J86" s="1370"/>
      <c r="K86" s="1370"/>
      <c r="L86" s="1370"/>
      <c r="M86" s="1370"/>
      <c r="N86" s="1370"/>
      <c r="O86" s="1370"/>
      <c r="P86" s="1370"/>
      <c r="Q86" s="1370"/>
      <c r="R86" s="1370"/>
      <c r="S86" s="1370"/>
      <c r="T86" s="1370"/>
      <c r="U86" s="1370"/>
      <c r="V86" s="1370"/>
      <c r="W86" s="1370"/>
    </row>
    <row r="87" spans="1:6" ht="16.5" thickTop="1">
      <c r="A87" s="1372"/>
      <c r="B87" s="1373"/>
      <c r="E87" s="1135"/>
      <c r="F87" s="1374"/>
    </row>
    <row r="88" spans="1:6" ht="15.75">
      <c r="A88" s="1375"/>
      <c r="B88" s="1376"/>
      <c r="F88" s="1374"/>
    </row>
    <row r="93" spans="2:22" ht="15.75">
      <c r="B93" s="1373"/>
      <c r="C93" s="1135"/>
      <c r="D93" s="1135"/>
      <c r="E93" s="1135"/>
      <c r="J93" s="1135"/>
      <c r="K93" s="1135"/>
      <c r="L93" s="1135"/>
      <c r="M93" s="1135"/>
      <c r="N93" s="1135"/>
      <c r="O93" s="1135"/>
      <c r="P93" s="1135"/>
      <c r="Q93" s="1135"/>
      <c r="R93" s="1135"/>
      <c r="S93" s="1135"/>
      <c r="T93" s="1135"/>
      <c r="U93" s="1135"/>
      <c r="V93" s="1135"/>
    </row>
    <row r="94" spans="2:22" ht="15.75">
      <c r="B94" s="1373"/>
      <c r="C94" s="1135"/>
      <c r="D94" s="1135"/>
      <c r="E94" s="1135"/>
      <c r="J94" s="1135"/>
      <c r="K94" s="1135"/>
      <c r="L94" s="1135"/>
      <c r="M94" s="1135"/>
      <c r="N94" s="1135"/>
      <c r="O94" s="1135"/>
      <c r="P94" s="1135"/>
      <c r="Q94" s="1135"/>
      <c r="R94" s="1135"/>
      <c r="S94" s="1135"/>
      <c r="T94" s="1135"/>
      <c r="U94" s="1135"/>
      <c r="V94" s="1135"/>
    </row>
    <row r="95" spans="2:22" ht="15.75">
      <c r="B95" s="1373"/>
      <c r="C95" s="1135"/>
      <c r="D95" s="1135"/>
      <c r="E95" s="1135"/>
      <c r="J95" s="1135"/>
      <c r="K95" s="1135"/>
      <c r="L95" s="1135"/>
      <c r="M95" s="1135"/>
      <c r="N95" s="1135"/>
      <c r="O95" s="1135"/>
      <c r="P95" s="1135"/>
      <c r="Q95" s="1135"/>
      <c r="R95" s="1135"/>
      <c r="S95" s="1135"/>
      <c r="T95" s="1135"/>
      <c r="U95" s="1135"/>
      <c r="V95" s="1135"/>
    </row>
    <row r="96" spans="2:22" ht="15.75">
      <c r="B96" s="1373"/>
      <c r="C96" s="1135"/>
      <c r="D96" s="1135"/>
      <c r="E96" s="1135"/>
      <c r="J96" s="1135"/>
      <c r="K96" s="1135"/>
      <c r="L96" s="1135"/>
      <c r="M96" s="1135"/>
      <c r="N96" s="1135"/>
      <c r="O96" s="1135"/>
      <c r="P96" s="1135"/>
      <c r="Q96" s="1135"/>
      <c r="R96" s="1135"/>
      <c r="S96" s="1135"/>
      <c r="T96" s="1135"/>
      <c r="U96" s="1135"/>
      <c r="V96" s="1135"/>
    </row>
    <row r="97" spans="2:22" ht="15.75">
      <c r="B97" s="1373"/>
      <c r="C97" s="1135"/>
      <c r="D97" s="1135"/>
      <c r="E97" s="1135"/>
      <c r="J97" s="1135"/>
      <c r="K97" s="1135"/>
      <c r="L97" s="1135"/>
      <c r="M97" s="1135"/>
      <c r="N97" s="1135"/>
      <c r="O97" s="1135"/>
      <c r="P97" s="1135"/>
      <c r="Q97" s="1135"/>
      <c r="R97" s="1135"/>
      <c r="S97" s="1135"/>
      <c r="T97" s="1135"/>
      <c r="U97" s="1135"/>
      <c r="V97" s="1135"/>
    </row>
    <row r="98" spans="2:22" ht="15.75">
      <c r="B98" s="1373"/>
      <c r="C98" s="1135"/>
      <c r="D98" s="1135"/>
      <c r="E98" s="1135"/>
      <c r="J98" s="1135"/>
      <c r="K98" s="1135"/>
      <c r="L98" s="1135"/>
      <c r="M98" s="1135"/>
      <c r="N98" s="1135"/>
      <c r="O98" s="1135"/>
      <c r="P98" s="1135"/>
      <c r="Q98" s="1135"/>
      <c r="R98" s="1135"/>
      <c r="S98" s="1135"/>
      <c r="T98" s="1135"/>
      <c r="U98" s="1135"/>
      <c r="V98" s="1135"/>
    </row>
    <row r="99" spans="2:22" ht="15.75">
      <c r="B99" s="1373"/>
      <c r="C99" s="1135"/>
      <c r="D99" s="1135"/>
      <c r="E99" s="1135"/>
      <c r="J99" s="1135"/>
      <c r="K99" s="1135"/>
      <c r="L99" s="1135"/>
      <c r="M99" s="1135"/>
      <c r="N99" s="1135"/>
      <c r="O99" s="1135"/>
      <c r="P99" s="1135"/>
      <c r="Q99" s="1135"/>
      <c r="R99" s="1135"/>
      <c r="S99" s="1135"/>
      <c r="T99" s="1135"/>
      <c r="U99" s="1135"/>
      <c r="V99" s="1135"/>
    </row>
    <row r="100" spans="2:22" ht="15.75">
      <c r="B100" s="1373"/>
      <c r="C100" s="1135"/>
      <c r="D100" s="1135"/>
      <c r="E100" s="1135"/>
      <c r="J100" s="1135"/>
      <c r="K100" s="1135"/>
      <c r="L100" s="1135"/>
      <c r="M100" s="1135"/>
      <c r="N100" s="1135"/>
      <c r="O100" s="1135"/>
      <c r="P100" s="1135"/>
      <c r="Q100" s="1135"/>
      <c r="R100" s="1135"/>
      <c r="S100" s="1135"/>
      <c r="T100" s="1135"/>
      <c r="U100" s="1135"/>
      <c r="V100" s="1135"/>
    </row>
    <row r="101" spans="2:22" ht="15.75">
      <c r="B101" s="1373"/>
      <c r="C101" s="1135"/>
      <c r="D101" s="1135"/>
      <c r="E101" s="1135"/>
      <c r="J101" s="1135"/>
      <c r="K101" s="1135"/>
      <c r="L101" s="1135"/>
      <c r="M101" s="1135"/>
      <c r="N101" s="1135"/>
      <c r="O101" s="1135"/>
      <c r="P101" s="1135"/>
      <c r="Q101" s="1135"/>
      <c r="R101" s="1135"/>
      <c r="S101" s="1135"/>
      <c r="T101" s="1135"/>
      <c r="U101" s="1135"/>
      <c r="V101" s="1135"/>
    </row>
    <row r="102" spans="2:22" ht="15.75">
      <c r="B102" s="1373"/>
      <c r="C102" s="1135"/>
      <c r="D102" s="1135"/>
      <c r="E102" s="1135"/>
      <c r="J102" s="1135"/>
      <c r="K102" s="1135"/>
      <c r="L102" s="1135"/>
      <c r="M102" s="1135"/>
      <c r="N102" s="1135"/>
      <c r="O102" s="1135"/>
      <c r="P102" s="1135"/>
      <c r="Q102" s="1135"/>
      <c r="R102" s="1135"/>
      <c r="S102" s="1135"/>
      <c r="T102" s="1135"/>
      <c r="U102" s="1135"/>
      <c r="V102" s="1135"/>
    </row>
    <row r="103" spans="2:22" ht="15.75">
      <c r="B103" s="1373"/>
      <c r="C103" s="1135"/>
      <c r="D103" s="1135"/>
      <c r="E103" s="1135"/>
      <c r="J103" s="1135"/>
      <c r="K103" s="1135"/>
      <c r="L103" s="1135"/>
      <c r="M103" s="1135"/>
      <c r="N103" s="1135"/>
      <c r="O103" s="1135"/>
      <c r="P103" s="1135"/>
      <c r="Q103" s="1135"/>
      <c r="R103" s="1135"/>
      <c r="S103" s="1135"/>
      <c r="T103" s="1135"/>
      <c r="U103" s="1135"/>
      <c r="V103" s="1135"/>
    </row>
    <row r="104" spans="2:22" ht="15.75">
      <c r="B104" s="1373"/>
      <c r="C104" s="1135"/>
      <c r="D104" s="1135"/>
      <c r="E104" s="1135"/>
      <c r="J104" s="1135"/>
      <c r="K104" s="1135"/>
      <c r="L104" s="1135"/>
      <c r="M104" s="1135"/>
      <c r="N104" s="1135"/>
      <c r="O104" s="1135"/>
      <c r="P104" s="1135"/>
      <c r="Q104" s="1135"/>
      <c r="R104" s="1135"/>
      <c r="S104" s="1135"/>
      <c r="T104" s="1135"/>
      <c r="U104" s="1135"/>
      <c r="V104" s="1135"/>
    </row>
    <row r="105" spans="2:22" ht="15.75">
      <c r="B105" s="1373"/>
      <c r="C105" s="1135"/>
      <c r="D105" s="1135"/>
      <c r="E105" s="1135"/>
      <c r="J105" s="1135"/>
      <c r="K105" s="1135"/>
      <c r="L105" s="1135"/>
      <c r="M105" s="1135"/>
      <c r="N105" s="1135"/>
      <c r="O105" s="1135"/>
      <c r="P105" s="1135"/>
      <c r="Q105" s="1135"/>
      <c r="R105" s="1135"/>
      <c r="S105" s="1135"/>
      <c r="T105" s="1135"/>
      <c r="U105" s="1135"/>
      <c r="V105" s="1135"/>
    </row>
    <row r="106" spans="2:22" ht="15.75">
      <c r="B106" s="1373"/>
      <c r="C106" s="1135"/>
      <c r="D106" s="1135"/>
      <c r="E106" s="1135"/>
      <c r="J106" s="1135"/>
      <c r="K106" s="1135"/>
      <c r="L106" s="1135"/>
      <c r="M106" s="1135"/>
      <c r="N106" s="1135"/>
      <c r="O106" s="1135"/>
      <c r="P106" s="1135"/>
      <c r="Q106" s="1135"/>
      <c r="R106" s="1135"/>
      <c r="S106" s="1135"/>
      <c r="T106" s="1135"/>
      <c r="U106" s="1135"/>
      <c r="V106" s="1135"/>
    </row>
    <row r="107" spans="2:22" ht="15.75">
      <c r="B107" s="1373"/>
      <c r="C107" s="1135"/>
      <c r="D107" s="1135"/>
      <c r="E107" s="1135"/>
      <c r="J107" s="1135"/>
      <c r="K107" s="1135"/>
      <c r="L107" s="1135"/>
      <c r="M107" s="1135"/>
      <c r="N107" s="1135"/>
      <c r="O107" s="1135"/>
      <c r="P107" s="1135"/>
      <c r="Q107" s="1135"/>
      <c r="R107" s="1135"/>
      <c r="S107" s="1135"/>
      <c r="T107" s="1135"/>
      <c r="U107" s="1135"/>
      <c r="V107" s="1135"/>
    </row>
    <row r="108" spans="2:22" ht="15.75">
      <c r="B108" s="1373"/>
      <c r="C108" s="1135"/>
      <c r="D108" s="1135"/>
      <c r="E108" s="1135"/>
      <c r="J108" s="1135"/>
      <c r="K108" s="1135"/>
      <c r="L108" s="1135"/>
      <c r="M108" s="1135"/>
      <c r="N108" s="1135"/>
      <c r="O108" s="1135"/>
      <c r="P108" s="1135"/>
      <c r="Q108" s="1135"/>
      <c r="R108" s="1135"/>
      <c r="S108" s="1135"/>
      <c r="T108" s="1135"/>
      <c r="U108" s="1135"/>
      <c r="V108" s="1135"/>
    </row>
    <row r="109" spans="2:22" ht="15.75">
      <c r="B109" s="1373"/>
      <c r="C109" s="1135"/>
      <c r="D109" s="1135"/>
      <c r="E109" s="1135"/>
      <c r="J109" s="1135"/>
      <c r="K109" s="1135"/>
      <c r="L109" s="1135"/>
      <c r="M109" s="1135"/>
      <c r="N109" s="1135"/>
      <c r="O109" s="1135"/>
      <c r="P109" s="1135"/>
      <c r="Q109" s="1135"/>
      <c r="R109" s="1135"/>
      <c r="S109" s="1135"/>
      <c r="T109" s="1135"/>
      <c r="U109" s="1135"/>
      <c r="V109" s="1135"/>
    </row>
    <row r="110" spans="2:22" ht="15.75">
      <c r="B110" s="1373"/>
      <c r="C110" s="1135"/>
      <c r="D110" s="1135"/>
      <c r="E110" s="1135"/>
      <c r="J110" s="1135"/>
      <c r="K110" s="1135"/>
      <c r="L110" s="1135"/>
      <c r="M110" s="1135"/>
      <c r="N110" s="1135"/>
      <c r="O110" s="1135"/>
      <c r="P110" s="1135"/>
      <c r="Q110" s="1135"/>
      <c r="R110" s="1135"/>
      <c r="S110" s="1135"/>
      <c r="T110" s="1135"/>
      <c r="U110" s="1135"/>
      <c r="V110" s="1135"/>
    </row>
    <row r="111" spans="2:22" ht="15.75">
      <c r="B111" s="1373"/>
      <c r="C111" s="1135"/>
      <c r="D111" s="1135"/>
      <c r="E111" s="1135"/>
      <c r="J111" s="1135"/>
      <c r="K111" s="1135"/>
      <c r="L111" s="1135"/>
      <c r="M111" s="1135"/>
      <c r="N111" s="1135"/>
      <c r="O111" s="1135"/>
      <c r="P111" s="1135"/>
      <c r="Q111" s="1135"/>
      <c r="R111" s="1135"/>
      <c r="S111" s="1135"/>
      <c r="T111" s="1135"/>
      <c r="U111" s="1135"/>
      <c r="V111" s="1135"/>
    </row>
    <row r="112" spans="2:22" ht="15.75">
      <c r="B112" s="1373"/>
      <c r="C112" s="1135"/>
      <c r="D112" s="1135"/>
      <c r="E112" s="1135"/>
      <c r="J112" s="1135"/>
      <c r="K112" s="1135"/>
      <c r="L112" s="1135"/>
      <c r="M112" s="1135"/>
      <c r="N112" s="1135"/>
      <c r="O112" s="1135"/>
      <c r="P112" s="1135"/>
      <c r="Q112" s="1135"/>
      <c r="R112" s="1135"/>
      <c r="S112" s="1135"/>
      <c r="T112" s="1135"/>
      <c r="U112" s="1135"/>
      <c r="V112" s="1135"/>
    </row>
    <row r="113" spans="2:22" ht="15.75">
      <c r="B113" s="1373"/>
      <c r="C113" s="1135"/>
      <c r="D113" s="1135"/>
      <c r="E113" s="1135"/>
      <c r="J113" s="1135"/>
      <c r="K113" s="1135"/>
      <c r="L113" s="1135"/>
      <c r="M113" s="1135"/>
      <c r="N113" s="1135"/>
      <c r="O113" s="1135"/>
      <c r="P113" s="1135"/>
      <c r="Q113" s="1135"/>
      <c r="R113" s="1135"/>
      <c r="S113" s="1135"/>
      <c r="T113" s="1135"/>
      <c r="U113" s="1135"/>
      <c r="V113" s="1135"/>
    </row>
    <row r="114" spans="2:22" ht="15.75">
      <c r="B114" s="1373"/>
      <c r="C114" s="1135"/>
      <c r="D114" s="1135"/>
      <c r="E114" s="1135"/>
      <c r="J114" s="1135"/>
      <c r="K114" s="1135"/>
      <c r="L114" s="1135"/>
      <c r="M114" s="1135"/>
      <c r="N114" s="1135"/>
      <c r="O114" s="1135"/>
      <c r="P114" s="1135"/>
      <c r="Q114" s="1135"/>
      <c r="R114" s="1135"/>
      <c r="S114" s="1135"/>
      <c r="T114" s="1135"/>
      <c r="U114" s="1135"/>
      <c r="V114" s="1135"/>
    </row>
    <row r="115" spans="2:22" ht="15.75">
      <c r="B115" s="1373"/>
      <c r="C115" s="1135"/>
      <c r="D115" s="1135"/>
      <c r="E115" s="1135"/>
      <c r="J115" s="1135"/>
      <c r="K115" s="1135"/>
      <c r="L115" s="1135"/>
      <c r="M115" s="1135"/>
      <c r="N115" s="1135"/>
      <c r="O115" s="1135"/>
      <c r="P115" s="1135"/>
      <c r="Q115" s="1135"/>
      <c r="R115" s="1135"/>
      <c r="S115" s="1135"/>
      <c r="T115" s="1135"/>
      <c r="U115" s="1135"/>
      <c r="V115" s="1135"/>
    </row>
    <row r="116" spans="2:22" ht="15.75">
      <c r="B116" s="1373"/>
      <c r="C116" s="1135"/>
      <c r="D116" s="1135"/>
      <c r="E116" s="1135"/>
      <c r="J116" s="1135"/>
      <c r="K116" s="1135"/>
      <c r="L116" s="1135"/>
      <c r="M116" s="1135"/>
      <c r="N116" s="1135"/>
      <c r="O116" s="1135"/>
      <c r="P116" s="1135"/>
      <c r="Q116" s="1135"/>
      <c r="R116" s="1135"/>
      <c r="S116" s="1135"/>
      <c r="T116" s="1135"/>
      <c r="U116" s="1135"/>
      <c r="V116" s="1135"/>
    </row>
    <row r="117" spans="2:22" ht="15.75">
      <c r="B117" s="1373"/>
      <c r="C117" s="1135"/>
      <c r="D117" s="1135"/>
      <c r="E117" s="1135"/>
      <c r="J117" s="1135"/>
      <c r="K117" s="1135"/>
      <c r="L117" s="1135"/>
      <c r="M117" s="1135"/>
      <c r="N117" s="1135"/>
      <c r="O117" s="1135"/>
      <c r="P117" s="1135"/>
      <c r="Q117" s="1135"/>
      <c r="R117" s="1135"/>
      <c r="S117" s="1135"/>
      <c r="T117" s="1135"/>
      <c r="U117" s="1135"/>
      <c r="V117" s="1135"/>
    </row>
    <row r="118" spans="2:22" ht="15.75">
      <c r="B118" s="1373"/>
      <c r="C118" s="1135"/>
      <c r="D118" s="1135"/>
      <c r="E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</row>
    <row r="119" spans="2:22" ht="15.75">
      <c r="B119" s="1373"/>
      <c r="C119" s="1135"/>
      <c r="D119" s="1135"/>
      <c r="E119" s="1135"/>
      <c r="J119" s="1135"/>
      <c r="K119" s="1135"/>
      <c r="L119" s="1135"/>
      <c r="M119" s="1135"/>
      <c r="N119" s="1135"/>
      <c r="O119" s="1135"/>
      <c r="P119" s="1135"/>
      <c r="Q119" s="1135"/>
      <c r="R119" s="1135"/>
      <c r="S119" s="1135"/>
      <c r="T119" s="1135"/>
      <c r="U119" s="1135"/>
      <c r="V119" s="1135"/>
    </row>
  </sheetData>
  <printOptions horizontalCentered="1"/>
  <pageMargins left="0.31496062992125984" right="0.31496062992125984" top="0.984251968503937" bottom="0.3937007874015748" header="0.5905511811023623" footer="0.5118110236220472"/>
  <pageSetup firstPageNumber="28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B7" sqref="B7"/>
    </sheetView>
  </sheetViews>
  <sheetFormatPr defaultColWidth="9.00390625" defaultRowHeight="12.75"/>
  <cols>
    <col min="1" max="1" width="4.00390625" style="0" customWidth="1"/>
    <col min="2" max="2" width="25.875" style="0" customWidth="1"/>
    <col min="3" max="5" width="11.625" style="0" customWidth="1"/>
    <col min="6" max="6" width="11.25390625" style="0" customWidth="1"/>
    <col min="7" max="7" width="10.125" style="0" customWidth="1"/>
    <col min="8" max="8" width="12.75390625" style="0" customWidth="1"/>
    <col min="9" max="9" width="12.125" style="0" customWidth="1"/>
    <col min="10" max="10" width="13.75390625" style="0" customWidth="1"/>
    <col min="11" max="11" width="11.25390625" style="0" customWidth="1"/>
  </cols>
  <sheetData>
    <row r="1" spans="1:15" ht="12.75" customHeight="1">
      <c r="A1" s="792"/>
      <c r="B1" s="792"/>
      <c r="C1" s="792"/>
      <c r="D1" s="792"/>
      <c r="E1" s="792"/>
      <c r="F1" s="792"/>
      <c r="G1" s="792"/>
      <c r="H1" s="792"/>
      <c r="I1" s="1378"/>
      <c r="J1" s="345" t="s">
        <v>486</v>
      </c>
      <c r="K1" s="103"/>
      <c r="L1" s="104"/>
      <c r="M1" s="101"/>
      <c r="N1" s="105"/>
      <c r="O1" s="353"/>
    </row>
    <row r="2" spans="1:15" ht="12.75" customHeight="1">
      <c r="A2" s="792"/>
      <c r="B2" s="792"/>
      <c r="C2" s="792"/>
      <c r="D2" s="792"/>
      <c r="E2" s="792"/>
      <c r="F2" s="792"/>
      <c r="G2" s="792"/>
      <c r="H2" s="792"/>
      <c r="I2" s="1378"/>
      <c r="J2" s="1379" t="s">
        <v>1</v>
      </c>
      <c r="K2" s="103"/>
      <c r="L2" s="104"/>
      <c r="M2" s="101"/>
      <c r="N2" s="105"/>
      <c r="O2" s="353"/>
    </row>
    <row r="3" spans="1:15" ht="11.25" customHeight="1">
      <c r="A3" s="792"/>
      <c r="B3" s="792"/>
      <c r="C3" s="792"/>
      <c r="D3" s="792"/>
      <c r="E3" s="792"/>
      <c r="F3" s="792"/>
      <c r="G3" s="792"/>
      <c r="H3" s="792"/>
      <c r="I3" s="1378"/>
      <c r="J3" s="1379" t="s">
        <v>2</v>
      </c>
      <c r="K3" s="97"/>
      <c r="L3" s="93"/>
      <c r="M3" s="94"/>
      <c r="N3" s="98"/>
      <c r="O3" s="1380"/>
    </row>
    <row r="4" spans="1:11" ht="12.75" customHeight="1">
      <c r="A4" s="792"/>
      <c r="B4" s="792"/>
      <c r="C4" s="792"/>
      <c r="D4" s="792"/>
      <c r="E4" s="792"/>
      <c r="F4" s="792"/>
      <c r="G4" s="792"/>
      <c r="H4" s="792"/>
      <c r="I4" s="792"/>
      <c r="J4" s="1379" t="s">
        <v>147</v>
      </c>
      <c r="K4" s="792"/>
    </row>
    <row r="5" spans="1:11" s="1383" customFormat="1" ht="39.75" customHeight="1">
      <c r="A5" s="1381"/>
      <c r="B5" s="2025" t="s">
        <v>487</v>
      </c>
      <c r="C5" s="2025"/>
      <c r="D5" s="2025"/>
      <c r="E5" s="2025"/>
      <c r="F5" s="2025"/>
      <c r="G5" s="2025"/>
      <c r="H5" s="2025"/>
      <c r="I5" s="2025"/>
      <c r="J5" s="2025"/>
      <c r="K5" s="1382"/>
    </row>
    <row r="6" spans="1:11" ht="15.75" customHeight="1" thickBot="1">
      <c r="A6" s="792"/>
      <c r="B6" s="1384"/>
      <c r="C6" s="1384"/>
      <c r="D6" s="1384"/>
      <c r="E6" s="1384"/>
      <c r="F6" s="1384"/>
      <c r="G6" s="1384"/>
      <c r="H6" s="1384"/>
      <c r="I6" s="1384"/>
      <c r="J6" s="1384"/>
      <c r="K6" s="788" t="s">
        <v>6</v>
      </c>
    </row>
    <row r="7" spans="1:11" ht="30" customHeight="1" thickBot="1" thickTop="1">
      <c r="A7" s="1385"/>
      <c r="B7" s="1386"/>
      <c r="C7" s="2026" t="s">
        <v>488</v>
      </c>
      <c r="D7" s="2027"/>
      <c r="E7" s="2027"/>
      <c r="F7" s="2027"/>
      <c r="G7" s="2028"/>
      <c r="H7" s="2026" t="s">
        <v>489</v>
      </c>
      <c r="I7" s="2027"/>
      <c r="J7" s="2027"/>
      <c r="K7" s="2028"/>
    </row>
    <row r="8" spans="1:11" ht="50.25" customHeight="1" thickBot="1" thickTop="1">
      <c r="A8" s="1387" t="s">
        <v>442</v>
      </c>
      <c r="B8" s="1388" t="s">
        <v>463</v>
      </c>
      <c r="C8" s="1389" t="s">
        <v>490</v>
      </c>
      <c r="D8" s="1390" t="s">
        <v>491</v>
      </c>
      <c r="E8" s="1391" t="s">
        <v>492</v>
      </c>
      <c r="F8" s="1390" t="s">
        <v>493</v>
      </c>
      <c r="G8" s="1392" t="s">
        <v>494</v>
      </c>
      <c r="H8" s="1393" t="s">
        <v>491</v>
      </c>
      <c r="I8" s="1391" t="s">
        <v>495</v>
      </c>
      <c r="J8" s="1390" t="s">
        <v>496</v>
      </c>
      <c r="K8" s="1394" t="s">
        <v>497</v>
      </c>
    </row>
    <row r="9" spans="1:11" s="104" customFormat="1" ht="9.75" customHeight="1" thickBot="1" thickTop="1">
      <c r="A9" s="1395">
        <v>1</v>
      </c>
      <c r="B9" s="1396">
        <v>2</v>
      </c>
      <c r="C9" s="1395">
        <v>3</v>
      </c>
      <c r="D9" s="1397">
        <v>4</v>
      </c>
      <c r="E9" s="1397">
        <v>5</v>
      </c>
      <c r="F9" s="1397">
        <v>6</v>
      </c>
      <c r="G9" s="1396">
        <v>7</v>
      </c>
      <c r="H9" s="1395">
        <v>8</v>
      </c>
      <c r="I9" s="1397">
        <v>9</v>
      </c>
      <c r="J9" s="1397">
        <v>10</v>
      </c>
      <c r="K9" s="1396">
        <v>11</v>
      </c>
    </row>
    <row r="10" spans="1:11" ht="33" customHeight="1" thickTop="1">
      <c r="A10" s="1398">
        <v>1</v>
      </c>
      <c r="B10" s="1399" t="s">
        <v>498</v>
      </c>
      <c r="C10" s="1400">
        <v>1427691</v>
      </c>
      <c r="D10" s="1072">
        <v>40000000</v>
      </c>
      <c r="E10" s="1072">
        <v>3200000</v>
      </c>
      <c r="F10" s="1072">
        <v>43200000</v>
      </c>
      <c r="G10" s="1401">
        <f>C10+D10+E10-F10</f>
        <v>1427691</v>
      </c>
      <c r="H10" s="1400">
        <v>31760000</v>
      </c>
      <c r="I10" s="1072">
        <v>3000000</v>
      </c>
      <c r="J10" s="1072">
        <v>36187691</v>
      </c>
      <c r="K10" s="1402">
        <f>G10+H10+I10-J10</f>
        <v>0</v>
      </c>
    </row>
    <row r="11" spans="1:11" ht="23.25" customHeight="1">
      <c r="A11" s="1118">
        <v>2</v>
      </c>
      <c r="B11" s="1403" t="s">
        <v>499</v>
      </c>
      <c r="C11" s="1404">
        <v>-652737</v>
      </c>
      <c r="D11" s="1405">
        <v>3772000</v>
      </c>
      <c r="E11" s="1405">
        <v>9299700</v>
      </c>
      <c r="F11" s="1405">
        <v>13121400</v>
      </c>
      <c r="G11" s="1406">
        <f>C11+D11+E11-F11</f>
        <v>-702437</v>
      </c>
      <c r="H11" s="1404">
        <v>3844000</v>
      </c>
      <c r="I11" s="1405">
        <v>9544000</v>
      </c>
      <c r="J11" s="1405">
        <v>13406000</v>
      </c>
      <c r="K11" s="1406">
        <f aca="true" t="shared" si="0" ref="K11:K16">G11+H11+I11-J11</f>
        <v>-720437</v>
      </c>
    </row>
    <row r="12" spans="1:11" ht="23.25" customHeight="1">
      <c r="A12" s="1118">
        <v>3</v>
      </c>
      <c r="B12" s="1403" t="s">
        <v>500</v>
      </c>
      <c r="C12" s="1404">
        <v>84</v>
      </c>
      <c r="D12" s="1405">
        <v>536500</v>
      </c>
      <c r="E12" s="1405">
        <v>1627500</v>
      </c>
      <c r="F12" s="1405">
        <v>2274100</v>
      </c>
      <c r="G12" s="1406">
        <f aca="true" t="shared" si="1" ref="G12:G18">C12+D12+E12-F12</f>
        <v>-110016</v>
      </c>
      <c r="H12" s="1404">
        <v>532900</v>
      </c>
      <c r="I12" s="1405">
        <v>1800000</v>
      </c>
      <c r="J12" s="1405">
        <v>2324900</v>
      </c>
      <c r="K12" s="1406">
        <f t="shared" si="0"/>
        <v>-102016</v>
      </c>
    </row>
    <row r="13" spans="1:11" ht="23.25" customHeight="1">
      <c r="A13" s="1118">
        <v>4</v>
      </c>
      <c r="B13" s="1407" t="s">
        <v>501</v>
      </c>
      <c r="C13" s="1408">
        <v>0</v>
      </c>
      <c r="D13" s="1405">
        <v>2046000</v>
      </c>
      <c r="E13" s="1405">
        <v>3097136</v>
      </c>
      <c r="F13" s="1405">
        <v>5143136</v>
      </c>
      <c r="G13" s="1409">
        <f t="shared" si="1"/>
        <v>0</v>
      </c>
      <c r="H13" s="1404">
        <v>1843300</v>
      </c>
      <c r="I13" s="1405">
        <v>2050000</v>
      </c>
      <c r="J13" s="1405">
        <v>3893300</v>
      </c>
      <c r="K13" s="1410">
        <f t="shared" si="0"/>
        <v>0</v>
      </c>
    </row>
    <row r="14" spans="1:11" ht="36" customHeight="1">
      <c r="A14" s="1118">
        <v>5</v>
      </c>
      <c r="B14" s="1403" t="s">
        <v>502</v>
      </c>
      <c r="C14" s="1408">
        <v>0</v>
      </c>
      <c r="D14" s="1405">
        <v>170500</v>
      </c>
      <c r="E14" s="1405">
        <v>4270800</v>
      </c>
      <c r="F14" s="1405">
        <v>4441300</v>
      </c>
      <c r="G14" s="1409">
        <f t="shared" si="1"/>
        <v>0</v>
      </c>
      <c r="H14" s="1404">
        <v>170000</v>
      </c>
      <c r="I14" s="1405">
        <v>3154000</v>
      </c>
      <c r="J14" s="1405">
        <v>3324000</v>
      </c>
      <c r="K14" s="1410">
        <f t="shared" si="0"/>
        <v>0</v>
      </c>
    </row>
    <row r="15" spans="1:11" ht="22.5" customHeight="1">
      <c r="A15" s="1118">
        <v>6</v>
      </c>
      <c r="B15" s="1407" t="s">
        <v>503</v>
      </c>
      <c r="C15" s="1408">
        <v>0</v>
      </c>
      <c r="D15" s="1405">
        <v>1510000</v>
      </c>
      <c r="E15" s="1405">
        <v>2858500</v>
      </c>
      <c r="F15" s="1405">
        <v>4368500</v>
      </c>
      <c r="G15" s="1409">
        <f t="shared" si="1"/>
        <v>0</v>
      </c>
      <c r="H15" s="1404">
        <v>1510000</v>
      </c>
      <c r="I15" s="1405">
        <v>2300000</v>
      </c>
      <c r="J15" s="1405">
        <v>3810000</v>
      </c>
      <c r="K15" s="1410">
        <f t="shared" si="0"/>
        <v>0</v>
      </c>
    </row>
    <row r="16" spans="1:11" ht="22.5" customHeight="1">
      <c r="A16" s="1118">
        <v>7</v>
      </c>
      <c r="B16" s="1407" t="s">
        <v>504</v>
      </c>
      <c r="C16" s="1408">
        <v>0</v>
      </c>
      <c r="D16" s="1405">
        <v>406500</v>
      </c>
      <c r="E16" s="1405">
        <v>2467500</v>
      </c>
      <c r="F16" s="1405">
        <v>2874000</v>
      </c>
      <c r="G16" s="1410">
        <f t="shared" si="1"/>
        <v>0</v>
      </c>
      <c r="H16" s="1404">
        <v>310000</v>
      </c>
      <c r="I16" s="1405">
        <v>2388000</v>
      </c>
      <c r="J16" s="1405">
        <v>2698000</v>
      </c>
      <c r="K16" s="1410">
        <f t="shared" si="0"/>
        <v>0</v>
      </c>
    </row>
    <row r="17" spans="1:11" ht="22.5" customHeight="1">
      <c r="A17" s="1118">
        <v>8</v>
      </c>
      <c r="B17" s="1407" t="s">
        <v>505</v>
      </c>
      <c r="C17" s="1408">
        <v>0</v>
      </c>
      <c r="D17" s="1405">
        <v>82000</v>
      </c>
      <c r="E17" s="1405">
        <v>1994000</v>
      </c>
      <c r="F17" s="1405">
        <v>2076000</v>
      </c>
      <c r="G17" s="1410">
        <f>C17+D17+E17-F17</f>
        <v>0</v>
      </c>
      <c r="H17" s="1404">
        <v>82000</v>
      </c>
      <c r="I17" s="1405">
        <v>1620000</v>
      </c>
      <c r="J17" s="1405">
        <v>1702000</v>
      </c>
      <c r="K17" s="1410">
        <f>G17+H17+I17-J17</f>
        <v>0</v>
      </c>
    </row>
    <row r="18" spans="1:11" ht="27.75" customHeight="1" thickBot="1">
      <c r="A18" s="1398">
        <v>9</v>
      </c>
      <c r="B18" s="1411" t="s">
        <v>506</v>
      </c>
      <c r="C18" s="1400">
        <v>454821</v>
      </c>
      <c r="D18" s="1072">
        <v>246600</v>
      </c>
      <c r="E18" s="1412">
        <v>0</v>
      </c>
      <c r="F18" s="1072">
        <v>329059</v>
      </c>
      <c r="G18" s="1413">
        <f t="shared" si="1"/>
        <v>372362</v>
      </c>
      <c r="H18" s="1400">
        <v>213800</v>
      </c>
      <c r="I18" s="1412">
        <v>0</v>
      </c>
      <c r="J18" s="1072">
        <v>213800</v>
      </c>
      <c r="K18" s="1414">
        <f>G18+H18+I18-J18</f>
        <v>372362</v>
      </c>
    </row>
    <row r="19" spans="1:11" ht="30.75" customHeight="1" thickBot="1" thickTop="1">
      <c r="A19" s="1415"/>
      <c r="B19" s="1416" t="s">
        <v>507</v>
      </c>
      <c r="C19" s="1417">
        <f>SUM(C10:C18)</f>
        <v>1229859</v>
      </c>
      <c r="D19" s="1418">
        <f>SUM(D10:D18)</f>
        <v>48770100</v>
      </c>
      <c r="E19" s="1418">
        <f>SUM(E10:E18)</f>
        <v>28815136</v>
      </c>
      <c r="F19" s="1418">
        <f>SUM(F10:F18)</f>
        <v>77827495</v>
      </c>
      <c r="G19" s="1419">
        <f>C19+D19+E19-F19</f>
        <v>987600</v>
      </c>
      <c r="H19" s="1418">
        <f>SUM(H10:H18)</f>
        <v>40266000</v>
      </c>
      <c r="I19" s="1418">
        <f>SUM(I10:I18)</f>
        <v>25856000</v>
      </c>
      <c r="J19" s="1418">
        <f>SUM(J10:J18)</f>
        <v>67559691</v>
      </c>
      <c r="K19" s="1420">
        <f>G19+H19+I19-J19</f>
        <v>-450091</v>
      </c>
    </row>
    <row r="20" ht="13.5" thickTop="1"/>
  </sheetData>
  <mergeCells count="3">
    <mergeCell ref="B5:J5"/>
    <mergeCell ref="C7:G7"/>
    <mergeCell ref="H7:K7"/>
  </mergeCells>
  <printOptions horizontalCentered="1"/>
  <pageMargins left="0" right="0" top="0.62" bottom="0.6299212598425197" header="0.4330708661417323" footer="0.3937007874015748"/>
  <pageSetup firstPageNumber="31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B9" sqref="B9"/>
    </sheetView>
  </sheetViews>
  <sheetFormatPr defaultColWidth="9.00390625" defaultRowHeight="12.75"/>
  <cols>
    <col min="1" max="1" width="8.75390625" style="1421" customWidth="1"/>
    <col min="2" max="2" width="51.25390625" style="1421" customWidth="1"/>
    <col min="3" max="4" width="14.375" style="1422" customWidth="1"/>
    <col min="5" max="6" width="13.875" style="1422" customWidth="1"/>
    <col min="7" max="7" width="12.75390625" style="1422" customWidth="1"/>
    <col min="8" max="8" width="11.00390625" style="1422" customWidth="1"/>
    <col min="9" max="9" width="9.875" style="1421" customWidth="1"/>
    <col min="10" max="16384" width="9.125" style="1421" customWidth="1"/>
  </cols>
  <sheetData>
    <row r="1" spans="3:5" ht="13.5" customHeight="1">
      <c r="C1" s="792" t="s">
        <v>508</v>
      </c>
      <c r="E1"/>
    </row>
    <row r="2" spans="3:5" ht="13.5" customHeight="1">
      <c r="C2" s="792" t="s">
        <v>509</v>
      </c>
      <c r="E2"/>
    </row>
    <row r="3" spans="3:5" ht="13.5" customHeight="1">
      <c r="C3" s="792" t="s">
        <v>510</v>
      </c>
      <c r="E3"/>
    </row>
    <row r="4" spans="3:5" ht="13.5" customHeight="1">
      <c r="C4" s="792" t="s">
        <v>511</v>
      </c>
      <c r="E4"/>
    </row>
    <row r="5" spans="3:5" ht="6.75" customHeight="1">
      <c r="C5" s="792"/>
      <c r="D5"/>
      <c r="E5"/>
    </row>
    <row r="6" spans="1:8" ht="18" customHeight="1">
      <c r="A6" s="1423" t="s">
        <v>512</v>
      </c>
      <c r="B6" s="1423"/>
      <c r="H6" s="1421"/>
    </row>
    <row r="7" spans="1:2" ht="18" customHeight="1">
      <c r="A7" s="1423" t="s">
        <v>513</v>
      </c>
      <c r="B7" s="1423"/>
    </row>
    <row r="8" spans="1:2" ht="18" customHeight="1">
      <c r="A8" s="1423" t="s">
        <v>514</v>
      </c>
      <c r="B8" s="1423"/>
    </row>
    <row r="9" spans="1:2" ht="18" customHeight="1">
      <c r="A9" s="1423" t="s">
        <v>515</v>
      </c>
      <c r="B9" s="1423"/>
    </row>
    <row r="10" spans="1:2" ht="18" customHeight="1">
      <c r="A10" s="1423" t="s">
        <v>516</v>
      </c>
      <c r="B10" s="1423"/>
    </row>
    <row r="11" spans="2:4" ht="13.5" customHeight="1" thickBot="1">
      <c r="B11" s="1424"/>
      <c r="D11" s="1425" t="s">
        <v>6</v>
      </c>
    </row>
    <row r="12" spans="1:8" ht="26.25" thickTop="1">
      <c r="A12" s="1426" t="s">
        <v>7</v>
      </c>
      <c r="B12" s="1427" t="s">
        <v>463</v>
      </c>
      <c r="C12" s="1428" t="s">
        <v>517</v>
      </c>
      <c r="D12" s="1429" t="s">
        <v>518</v>
      </c>
      <c r="E12" s="1430"/>
      <c r="F12" s="1421"/>
      <c r="G12" s="1421"/>
      <c r="H12" s="1421"/>
    </row>
    <row r="13" spans="1:8" ht="22.5" customHeight="1">
      <c r="A13" s="1431" t="s">
        <v>519</v>
      </c>
      <c r="B13" s="1432"/>
      <c r="C13" s="1433" t="s">
        <v>520</v>
      </c>
      <c r="D13" s="1434" t="s">
        <v>520</v>
      </c>
      <c r="E13" s="1421"/>
      <c r="F13" s="1421"/>
      <c r="G13" s="1421"/>
      <c r="H13" s="1421"/>
    </row>
    <row r="14" spans="1:4" s="1439" customFormat="1" ht="8.25" customHeight="1" thickBot="1">
      <c r="A14" s="1435">
        <v>1</v>
      </c>
      <c r="B14" s="1436">
        <v>2</v>
      </c>
      <c r="C14" s="1437">
        <v>3</v>
      </c>
      <c r="D14" s="1438">
        <v>4</v>
      </c>
    </row>
    <row r="15" spans="1:4" s="1444" customFormat="1" ht="21" customHeight="1" thickBot="1" thickTop="1">
      <c r="A15" s="1440">
        <v>750</v>
      </c>
      <c r="B15" s="1441" t="s">
        <v>521</v>
      </c>
      <c r="C15" s="1442"/>
      <c r="D15" s="1443">
        <f>D16+D22</f>
        <v>55600</v>
      </c>
    </row>
    <row r="16" spans="1:4" s="1449" customFormat="1" ht="16.5" customHeight="1" thickTop="1">
      <c r="A16" s="1445">
        <v>75023</v>
      </c>
      <c r="B16" s="1446" t="s">
        <v>522</v>
      </c>
      <c r="C16" s="1447"/>
      <c r="D16" s="1448">
        <f>D17</f>
        <v>55600</v>
      </c>
    </row>
    <row r="17" spans="1:4" s="1454" customFormat="1" ht="17.25" customHeight="1">
      <c r="A17" s="1450"/>
      <c r="B17" s="1451" t="s">
        <v>523</v>
      </c>
      <c r="C17" s="1452"/>
      <c r="D17" s="1453">
        <f>SUM(D18:D21)</f>
        <v>55600</v>
      </c>
    </row>
    <row r="18" spans="1:4" s="77" customFormat="1" ht="15.75" customHeight="1">
      <c r="A18" s="1455">
        <v>4010</v>
      </c>
      <c r="B18" s="1456" t="s">
        <v>524</v>
      </c>
      <c r="C18" s="1457"/>
      <c r="D18" s="1458">
        <v>43000</v>
      </c>
    </row>
    <row r="19" spans="1:4" s="77" customFormat="1" ht="15.75" customHeight="1">
      <c r="A19" s="1455" t="s">
        <v>525</v>
      </c>
      <c r="B19" s="1456" t="s">
        <v>526</v>
      </c>
      <c r="C19" s="1457"/>
      <c r="D19" s="1458">
        <v>3600</v>
      </c>
    </row>
    <row r="20" spans="1:4" s="77" customFormat="1" ht="15.75" customHeight="1">
      <c r="A20" s="1455" t="s">
        <v>320</v>
      </c>
      <c r="B20" s="1456" t="s">
        <v>321</v>
      </c>
      <c r="C20" s="1457"/>
      <c r="D20" s="1458">
        <v>8000</v>
      </c>
    </row>
    <row r="21" spans="1:4" s="77" customFormat="1" ht="15.75" customHeight="1" thickBot="1">
      <c r="A21" s="1455" t="s">
        <v>322</v>
      </c>
      <c r="B21" s="1456" t="s">
        <v>527</v>
      </c>
      <c r="C21" s="1457"/>
      <c r="D21" s="1458">
        <v>1000</v>
      </c>
    </row>
    <row r="22" spans="1:4" s="1461" customFormat="1" ht="51" customHeight="1" thickBot="1" thickTop="1">
      <c r="A22" s="1440">
        <v>756</v>
      </c>
      <c r="B22" s="1459" t="s">
        <v>528</v>
      </c>
      <c r="C22" s="1442">
        <f>C24+C31</f>
        <v>1330000</v>
      </c>
      <c r="D22" s="1460"/>
    </row>
    <row r="23" spans="1:4" s="1465" customFormat="1" ht="43.5" customHeight="1" thickTop="1">
      <c r="A23" s="1462">
        <v>75618</v>
      </c>
      <c r="B23" s="1463" t="s">
        <v>529</v>
      </c>
      <c r="C23" s="1447">
        <f>C24</f>
        <v>1330000</v>
      </c>
      <c r="D23" s="1464"/>
    </row>
    <row r="24" spans="1:4" s="1465" customFormat="1" ht="19.5" customHeight="1" thickBot="1">
      <c r="A24" s="1466" t="s">
        <v>530</v>
      </c>
      <c r="B24" s="1467" t="s">
        <v>531</v>
      </c>
      <c r="C24" s="1468">
        <v>1330000</v>
      </c>
      <c r="D24" s="1469"/>
    </row>
    <row r="25" spans="1:4" s="1444" customFormat="1" ht="18" customHeight="1" thickBot="1" thickTop="1">
      <c r="A25" s="1440">
        <v>851</v>
      </c>
      <c r="B25" s="1441" t="s">
        <v>532</v>
      </c>
      <c r="C25" s="1442"/>
      <c r="D25" s="1443">
        <f>D26</f>
        <v>1274400</v>
      </c>
    </row>
    <row r="26" spans="1:4" s="1449" customFormat="1" ht="18" customHeight="1" thickTop="1">
      <c r="A26" s="1470">
        <v>85154</v>
      </c>
      <c r="B26" s="1446" t="s">
        <v>241</v>
      </c>
      <c r="C26" s="1447"/>
      <c r="D26" s="1448">
        <f>SUM(D27:D34)</f>
        <v>1274400</v>
      </c>
    </row>
    <row r="27" spans="1:4" s="1449" customFormat="1" ht="28.5" customHeight="1">
      <c r="A27" s="1471">
        <v>2480</v>
      </c>
      <c r="B27" s="862" t="s">
        <v>533</v>
      </c>
      <c r="C27" s="1447"/>
      <c r="D27" s="1472">
        <v>120000</v>
      </c>
    </row>
    <row r="28" spans="1:4" s="1449" customFormat="1" ht="30" customHeight="1">
      <c r="A28" s="1471">
        <v>2820</v>
      </c>
      <c r="B28" s="1473" t="s">
        <v>534</v>
      </c>
      <c r="C28" s="1474"/>
      <c r="D28" s="1475">
        <v>500000</v>
      </c>
    </row>
    <row r="29" spans="1:4" s="1465" customFormat="1" ht="30" customHeight="1">
      <c r="A29" s="1476">
        <v>3030</v>
      </c>
      <c r="B29" s="1473" t="s">
        <v>535</v>
      </c>
      <c r="C29" s="1474"/>
      <c r="D29" s="1475">
        <v>36000</v>
      </c>
    </row>
    <row r="30" spans="1:4" s="1465" customFormat="1" ht="17.25" customHeight="1">
      <c r="A30" s="1471">
        <v>4210</v>
      </c>
      <c r="B30" s="1456" t="s">
        <v>325</v>
      </c>
      <c r="C30" s="1457"/>
      <c r="D30" s="1458">
        <v>25000</v>
      </c>
    </row>
    <row r="31" spans="1:4" s="1449" customFormat="1" ht="17.25" customHeight="1">
      <c r="A31" s="1471">
        <v>4240</v>
      </c>
      <c r="B31" s="1473" t="s">
        <v>391</v>
      </c>
      <c r="C31" s="1474"/>
      <c r="D31" s="1475">
        <v>6000</v>
      </c>
    </row>
    <row r="32" spans="1:4" s="1465" customFormat="1" ht="17.25" customHeight="1">
      <c r="A32" s="1477">
        <v>4300</v>
      </c>
      <c r="B32" s="1467" t="s">
        <v>327</v>
      </c>
      <c r="C32" s="1468"/>
      <c r="D32" s="1478">
        <v>485900</v>
      </c>
    </row>
    <row r="33" spans="1:4" s="1465" customFormat="1" ht="17.25" customHeight="1">
      <c r="A33" s="1476">
        <v>4410</v>
      </c>
      <c r="B33" s="1456" t="s">
        <v>345</v>
      </c>
      <c r="C33" s="1457"/>
      <c r="D33" s="1458">
        <v>1500</v>
      </c>
    </row>
    <row r="34" spans="1:4" s="1465" customFormat="1" ht="17.25" customHeight="1" thickBot="1">
      <c r="A34" s="1479">
        <v>6050</v>
      </c>
      <c r="B34" s="1480" t="s">
        <v>536</v>
      </c>
      <c r="C34" s="1474"/>
      <c r="D34" s="1475">
        <v>100000</v>
      </c>
    </row>
    <row r="35" spans="1:4" s="1485" customFormat="1" ht="18.75" customHeight="1" thickBot="1" thickTop="1">
      <c r="A35" s="1481"/>
      <c r="B35" s="1482" t="s">
        <v>537</v>
      </c>
      <c r="C35" s="1483">
        <f>C15+C22+C25</f>
        <v>1330000</v>
      </c>
      <c r="D35" s="1484">
        <f>D15+D22+D25</f>
        <v>1330000</v>
      </c>
    </row>
    <row r="36" spans="2:9" s="77" customFormat="1" ht="13.5" thickTop="1">
      <c r="B36" s="1486"/>
      <c r="C36" s="1487"/>
      <c r="D36" s="1487"/>
      <c r="E36" s="1487"/>
      <c r="F36" s="1487"/>
      <c r="G36" s="1487"/>
      <c r="H36" s="1487"/>
      <c r="I36" s="1488"/>
    </row>
    <row r="37" spans="2:8" s="77" customFormat="1" ht="12.75">
      <c r="B37" s="1486"/>
      <c r="C37" s="1487"/>
      <c r="D37" s="1487"/>
      <c r="E37" s="1487"/>
      <c r="F37" s="1487"/>
      <c r="G37" s="1487"/>
      <c r="H37" s="1487"/>
    </row>
    <row r="38" spans="2:8" s="77" customFormat="1" ht="12.75">
      <c r="B38" s="1486"/>
      <c r="C38" s="1487"/>
      <c r="D38" s="1487"/>
      <c r="E38" s="1487"/>
      <c r="F38" s="1487"/>
      <c r="G38" s="1487"/>
      <c r="H38" s="1487"/>
    </row>
    <row r="39" spans="2:8" s="77" customFormat="1" ht="12.75">
      <c r="B39" s="1486"/>
      <c r="C39" s="1487"/>
      <c r="D39" s="1487"/>
      <c r="E39" s="1487"/>
      <c r="F39" s="1487"/>
      <c r="G39" s="1487"/>
      <c r="H39" s="1487"/>
    </row>
    <row r="40" spans="2:8" s="77" customFormat="1" ht="12.75">
      <c r="B40" s="1486"/>
      <c r="C40" s="1487"/>
      <c r="D40" s="1487"/>
      <c r="E40" s="1487"/>
      <c r="F40" s="1487"/>
      <c r="G40" s="1487"/>
      <c r="H40" s="1487"/>
    </row>
    <row r="41" spans="2:8" s="77" customFormat="1" ht="12.75">
      <c r="B41" s="1486"/>
      <c r="C41" s="1487"/>
      <c r="D41" s="1487"/>
      <c r="E41" s="1487"/>
      <c r="F41" s="1487"/>
      <c r="G41" s="1487"/>
      <c r="H41" s="1487"/>
    </row>
    <row r="42" spans="2:8" s="77" customFormat="1" ht="12.75">
      <c r="B42" s="1486"/>
      <c r="C42" s="1487"/>
      <c r="D42" s="1487"/>
      <c r="E42" s="1487"/>
      <c r="F42" s="1487"/>
      <c r="G42" s="1487"/>
      <c r="H42" s="1487"/>
    </row>
    <row r="43" spans="3:8" s="77" customFormat="1" ht="12.75">
      <c r="C43" s="1487"/>
      <c r="D43" s="1487"/>
      <c r="E43" s="1487"/>
      <c r="F43" s="1487"/>
      <c r="G43" s="1487"/>
      <c r="H43" s="1487"/>
    </row>
    <row r="44" spans="3:8" s="77" customFormat="1" ht="12.75">
      <c r="C44" s="1487"/>
      <c r="D44" s="1487"/>
      <c r="E44" s="1487"/>
      <c r="F44" s="1487"/>
      <c r="G44" s="1487"/>
      <c r="H44" s="1487"/>
    </row>
    <row r="45" spans="3:8" s="77" customFormat="1" ht="12.75">
      <c r="C45" s="1487"/>
      <c r="D45" s="1487"/>
      <c r="E45" s="1487"/>
      <c r="F45" s="1487"/>
      <c r="G45" s="1487"/>
      <c r="H45" s="1487"/>
    </row>
    <row r="46" spans="3:8" s="77" customFormat="1" ht="12.75">
      <c r="C46" s="1487"/>
      <c r="D46" s="1487"/>
      <c r="E46" s="1487"/>
      <c r="F46" s="1487"/>
      <c r="G46" s="1487"/>
      <c r="H46" s="1487"/>
    </row>
    <row r="47" spans="3:8" s="77" customFormat="1" ht="12.75">
      <c r="C47" s="1487"/>
      <c r="D47" s="1487"/>
      <c r="E47" s="1487"/>
      <c r="F47" s="1487"/>
      <c r="G47" s="1487"/>
      <c r="H47" s="1487"/>
    </row>
    <row r="48" spans="3:8" s="77" customFormat="1" ht="12.75">
      <c r="C48" s="1487"/>
      <c r="D48" s="1487"/>
      <c r="E48" s="1487"/>
      <c r="F48" s="1487"/>
      <c r="G48" s="1487"/>
      <c r="H48" s="1487"/>
    </row>
    <row r="49" spans="3:8" s="77" customFormat="1" ht="12.75">
      <c r="C49" s="1487"/>
      <c r="D49" s="1487"/>
      <c r="E49" s="1487"/>
      <c r="F49" s="1487"/>
      <c r="G49" s="1487"/>
      <c r="H49" s="1487"/>
    </row>
    <row r="50" spans="3:8" s="77" customFormat="1" ht="12.75">
      <c r="C50" s="1487"/>
      <c r="D50" s="1487"/>
      <c r="E50" s="1487"/>
      <c r="F50" s="1487"/>
      <c r="G50" s="1487"/>
      <c r="H50" s="1487"/>
    </row>
    <row r="51" spans="3:8" s="77" customFormat="1" ht="12.75">
      <c r="C51" s="1487"/>
      <c r="D51" s="1487"/>
      <c r="E51" s="1487"/>
      <c r="F51" s="1487"/>
      <c r="G51" s="1487"/>
      <c r="H51" s="1487"/>
    </row>
    <row r="52" spans="3:8" s="77" customFormat="1" ht="12.75">
      <c r="C52" s="1487"/>
      <c r="D52" s="1487"/>
      <c r="E52" s="1487"/>
      <c r="F52" s="1487"/>
      <c r="G52" s="1487"/>
      <c r="H52" s="1487"/>
    </row>
    <row r="53" spans="3:8" s="77" customFormat="1" ht="12.75">
      <c r="C53" s="1487"/>
      <c r="D53" s="1487"/>
      <c r="E53" s="1487"/>
      <c r="F53" s="1487"/>
      <c r="G53" s="1487"/>
      <c r="H53" s="1487"/>
    </row>
    <row r="54" spans="3:8" s="77" customFormat="1" ht="12.75">
      <c r="C54" s="1487"/>
      <c r="D54" s="1487"/>
      <c r="E54" s="1487"/>
      <c r="F54" s="1487"/>
      <c r="G54" s="1487"/>
      <c r="H54" s="1487"/>
    </row>
    <row r="55" spans="3:8" s="77" customFormat="1" ht="12.75">
      <c r="C55" s="1487"/>
      <c r="D55" s="1487"/>
      <c r="E55" s="1487"/>
      <c r="F55" s="1487"/>
      <c r="G55" s="1487"/>
      <c r="H55" s="1487"/>
    </row>
    <row r="56" spans="3:8" s="77" customFormat="1" ht="12.75">
      <c r="C56" s="1487"/>
      <c r="D56" s="1487"/>
      <c r="E56" s="1487"/>
      <c r="F56" s="1487"/>
      <c r="G56" s="1487"/>
      <c r="H56" s="1487"/>
    </row>
    <row r="57" spans="3:8" s="77" customFormat="1" ht="12.75">
      <c r="C57" s="1487"/>
      <c r="D57" s="1487"/>
      <c r="E57" s="1487"/>
      <c r="F57" s="1487"/>
      <c r="G57" s="1487"/>
      <c r="H57" s="1487"/>
    </row>
    <row r="58" spans="3:8" s="77" customFormat="1" ht="12.75">
      <c r="C58" s="1487"/>
      <c r="D58" s="1487"/>
      <c r="E58" s="1487"/>
      <c r="F58" s="1487"/>
      <c r="G58" s="1487"/>
      <c r="H58" s="1487"/>
    </row>
  </sheetData>
  <printOptions horizontalCentered="1"/>
  <pageMargins left="0" right="0" top="0.984251968503937" bottom="0.2755905511811024" header="0.5905511811023623" footer="0.15748031496062992"/>
  <pageSetup firstPageNumber="32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B6" sqref="B6"/>
    </sheetView>
  </sheetViews>
  <sheetFormatPr defaultColWidth="9.00390625" defaultRowHeight="12.75"/>
  <cols>
    <col min="1" max="1" width="4.00390625" style="1489" customWidth="1"/>
    <col min="2" max="2" width="22.125" style="1489" customWidth="1"/>
    <col min="3" max="3" width="14.00390625" style="1489" customWidth="1"/>
    <col min="4" max="5" width="10.375" style="1489" customWidth="1"/>
    <col min="6" max="6" width="12.875" style="1489" customWidth="1"/>
    <col min="7" max="7" width="13.125" style="1489" customWidth="1"/>
    <col min="8" max="8" width="8.00390625" style="1489" customWidth="1"/>
    <col min="9" max="16384" width="10.00390625" style="1489" customWidth="1"/>
  </cols>
  <sheetData>
    <row r="1" spans="6:7" ht="12.75" customHeight="1">
      <c r="F1" s="903" t="s">
        <v>538</v>
      </c>
      <c r="G1" s="792"/>
    </row>
    <row r="2" spans="6:7" ht="12.75" customHeight="1">
      <c r="F2" s="3" t="s">
        <v>1</v>
      </c>
      <c r="G2" s="792"/>
    </row>
    <row r="3" spans="6:7" ht="12.75" customHeight="1">
      <c r="F3" s="3" t="s">
        <v>2</v>
      </c>
      <c r="G3" s="792"/>
    </row>
    <row r="4" spans="6:7" ht="12.75" customHeight="1">
      <c r="F4" s="3" t="s">
        <v>539</v>
      </c>
      <c r="G4" s="792"/>
    </row>
    <row r="9" spans="1:7" s="1094" customFormat="1" ht="18" customHeight="1">
      <c r="A9" s="1490" t="s">
        <v>540</v>
      </c>
      <c r="B9" s="1490"/>
      <c r="C9" s="1490"/>
      <c r="D9" s="1490"/>
      <c r="E9" s="1490"/>
      <c r="F9" s="1490"/>
      <c r="G9" s="1490"/>
    </row>
    <row r="10" spans="1:7" s="1094" customFormat="1" ht="25.5" customHeight="1">
      <c r="A10" s="1490" t="s">
        <v>541</v>
      </c>
      <c r="B10" s="1490"/>
      <c r="C10" s="1490"/>
      <c r="D10" s="1490"/>
      <c r="E10" s="1490"/>
      <c r="F10" s="1490"/>
      <c r="G10" s="1490"/>
    </row>
    <row r="11" spans="1:7" ht="25.5" customHeight="1" thickBot="1">
      <c r="A11" s="1491"/>
      <c r="B11" s="1491"/>
      <c r="C11" s="1491"/>
      <c r="D11" s="1491"/>
      <c r="E11" s="1491"/>
      <c r="F11" s="1491"/>
      <c r="G11" s="1491" t="s">
        <v>6</v>
      </c>
    </row>
    <row r="12" spans="1:7" s="1497" customFormat="1" ht="21.75" customHeight="1" thickTop="1">
      <c r="A12" s="1492"/>
      <c r="B12" s="1493"/>
      <c r="C12" s="1494" t="s">
        <v>542</v>
      </c>
      <c r="D12" s="1495"/>
      <c r="E12" s="1495"/>
      <c r="F12" s="1495"/>
      <c r="G12" s="1496"/>
    </row>
    <row r="13" spans="1:7" s="1503" customFormat="1" ht="56.25" customHeight="1" thickBot="1">
      <c r="A13" s="1498" t="s">
        <v>74</v>
      </c>
      <c r="B13" s="1499" t="s">
        <v>463</v>
      </c>
      <c r="C13" s="1500" t="s">
        <v>543</v>
      </c>
      <c r="D13" s="1501" t="s">
        <v>544</v>
      </c>
      <c r="E13" s="1501" t="s">
        <v>545</v>
      </c>
      <c r="F13" s="1501" t="s">
        <v>546</v>
      </c>
      <c r="G13" s="1502" t="s">
        <v>547</v>
      </c>
    </row>
    <row r="14" spans="1:7" s="908" customFormat="1" ht="12.75" customHeight="1" thickBot="1" thickTop="1">
      <c r="A14" s="1504">
        <v>1</v>
      </c>
      <c r="B14" s="1505">
        <v>2</v>
      </c>
      <c r="C14" s="1505">
        <v>3</v>
      </c>
      <c r="D14" s="1505">
        <v>4</v>
      </c>
      <c r="E14" s="1505">
        <v>5</v>
      </c>
      <c r="F14" s="1505">
        <v>6</v>
      </c>
      <c r="G14" s="1506">
        <v>7</v>
      </c>
    </row>
    <row r="15" spans="1:7" s="1510" customFormat="1" ht="25.5" customHeight="1" thickTop="1">
      <c r="A15" s="1118" t="s">
        <v>548</v>
      </c>
      <c r="B15" s="1507" t="s">
        <v>549</v>
      </c>
      <c r="C15" s="1508">
        <f>'[1]ZDM'!D12</f>
        <v>10000</v>
      </c>
      <c r="D15" s="1508">
        <f>'[1]ZDM'!D13</f>
        <v>1509000</v>
      </c>
      <c r="E15" s="1508">
        <f>SUM(C15:D15)</f>
        <v>1519000</v>
      </c>
      <c r="F15" s="1508">
        <f>'[1]ZDM'!D24</f>
        <v>1509000</v>
      </c>
      <c r="G15" s="1509">
        <f>E15-F15</f>
        <v>10000</v>
      </c>
    </row>
    <row r="16" spans="1:7" s="1510" customFormat="1" ht="33" customHeight="1">
      <c r="A16" s="1121" t="s">
        <v>550</v>
      </c>
      <c r="B16" s="1511" t="s">
        <v>551</v>
      </c>
      <c r="C16" s="1512">
        <f>'[1]801 gm'!D12</f>
        <v>16800</v>
      </c>
      <c r="D16" s="1512">
        <f>'[1]801 gm'!D13</f>
        <v>23200</v>
      </c>
      <c r="E16" s="1512">
        <f>SUM(C16:D16)</f>
        <v>40000</v>
      </c>
      <c r="F16" s="1512">
        <f>'[1]801 gm'!D20</f>
        <v>29700</v>
      </c>
      <c r="G16" s="1513">
        <f>E16-F16</f>
        <v>10300</v>
      </c>
    </row>
    <row r="17" spans="1:7" s="1514" customFormat="1" ht="33" customHeight="1">
      <c r="A17" s="1121" t="s">
        <v>552</v>
      </c>
      <c r="B17" s="1511" t="s">
        <v>553</v>
      </c>
      <c r="C17" s="1512">
        <f>SUM(C19:C20)</f>
        <v>142812</v>
      </c>
      <c r="D17" s="1512">
        <f>SUM(D19:D20)</f>
        <v>461305</v>
      </c>
      <c r="E17" s="1512">
        <f>SUM(C17:D17)</f>
        <v>604117</v>
      </c>
      <c r="F17" s="1512">
        <f>SUM(F19:F20)</f>
        <v>492800</v>
      </c>
      <c r="G17" s="1513">
        <f>C17+D17-F17</f>
        <v>111317</v>
      </c>
    </row>
    <row r="18" spans="1:7" s="1510" customFormat="1" ht="14.25" customHeight="1">
      <c r="A18" s="1398"/>
      <c r="B18" s="1515" t="s">
        <v>407</v>
      </c>
      <c r="C18" s="1516"/>
      <c r="D18" s="1516"/>
      <c r="E18" s="1516"/>
      <c r="F18" s="1516"/>
      <c r="G18" s="1517"/>
    </row>
    <row r="19" spans="1:7" s="1522" customFormat="1" ht="24" customHeight="1">
      <c r="A19" s="1518"/>
      <c r="B19" s="1519" t="s">
        <v>554</v>
      </c>
      <c r="C19" s="1520">
        <f>'[1]801 pow'!D13</f>
        <v>108425</v>
      </c>
      <c r="D19" s="1520">
        <f>'[1]801 pow'!D14</f>
        <v>246605</v>
      </c>
      <c r="E19" s="1520">
        <f>SUM(C19:D19)</f>
        <v>355030</v>
      </c>
      <c r="F19" s="1520">
        <f>'[1]801 pow'!D22</f>
        <v>264300</v>
      </c>
      <c r="G19" s="1521">
        <f>C19+D19-F19</f>
        <v>90730</v>
      </c>
    </row>
    <row r="20" spans="1:7" s="1522" customFormat="1" ht="24" customHeight="1">
      <c r="A20" s="1518"/>
      <c r="B20" s="1519" t="s">
        <v>555</v>
      </c>
      <c r="C20" s="1520">
        <f>'[1]854 pow'!D13</f>
        <v>34387</v>
      </c>
      <c r="D20" s="1520">
        <f>'[1]854 pow'!D14</f>
        <v>214700</v>
      </c>
      <c r="E20" s="1520">
        <f>SUM(C20:D20)</f>
        <v>249087</v>
      </c>
      <c r="F20" s="1520">
        <f>'[1]854 pow'!D21</f>
        <v>228500</v>
      </c>
      <c r="G20" s="1521">
        <f>C20+D20-F20</f>
        <v>20587</v>
      </c>
    </row>
    <row r="21" spans="1:7" s="1522" customFormat="1" ht="39.75" customHeight="1" hidden="1">
      <c r="A21" s="1121" t="s">
        <v>556</v>
      </c>
      <c r="B21" s="1511" t="s">
        <v>557</v>
      </c>
      <c r="C21" s="1512" t="e">
        <f>#REF!</f>
        <v>#REF!</v>
      </c>
      <c r="D21" s="1512" t="e">
        <f>#REF!</f>
        <v>#REF!</v>
      </c>
      <c r="E21" s="1512" t="e">
        <f>SUM(C21:D21)</f>
        <v>#REF!</v>
      </c>
      <c r="F21" s="1512" t="e">
        <f>#REF!</f>
        <v>#REF!</v>
      </c>
      <c r="G21" s="1513" t="e">
        <f>C21+D21-F21</f>
        <v>#REF!</v>
      </c>
    </row>
    <row r="22" spans="1:7" s="1522" customFormat="1" ht="39.75" customHeight="1" thickBot="1">
      <c r="A22" s="1523" t="s">
        <v>558</v>
      </c>
      <c r="B22" s="1524" t="s">
        <v>559</v>
      </c>
      <c r="C22" s="1525">
        <f>'[1]MOPS'!D14</f>
        <v>0</v>
      </c>
      <c r="D22" s="1525">
        <f>'[1]MOPS'!D15</f>
        <v>19680</v>
      </c>
      <c r="E22" s="1525">
        <f>SUM(C22:D22)</f>
        <v>19680</v>
      </c>
      <c r="F22" s="1525">
        <f>'[1]MOPS'!D18</f>
        <v>19680</v>
      </c>
      <c r="G22" s="1526">
        <f>C22+D22-F22</f>
        <v>0</v>
      </c>
    </row>
    <row r="23" spans="1:7" s="1529" customFormat="1" ht="37.5" customHeight="1" thickBot="1" thickTop="1">
      <c r="A23" s="1527" t="s">
        <v>560</v>
      </c>
      <c r="B23" s="1528"/>
      <c r="C23" s="896" t="e">
        <f>C15+C16+C17+C21+C22</f>
        <v>#REF!</v>
      </c>
      <c r="D23" s="896" t="e">
        <f>D15+D16+D17+D21+D22</f>
        <v>#REF!</v>
      </c>
      <c r="E23" s="896" t="e">
        <f>E15+E16+E17+E21+E22</f>
        <v>#REF!</v>
      </c>
      <c r="F23" s="896" t="e">
        <f>F15+F16+F17+F21+F22</f>
        <v>#REF!</v>
      </c>
      <c r="G23" s="897" t="e">
        <f>G15+G16+G17+G21+G22</f>
        <v>#REF!</v>
      </c>
    </row>
    <row r="24" ht="19.5" customHeight="1" thickTop="1"/>
  </sheetData>
  <printOptions horizontalCentered="1"/>
  <pageMargins left="0.3937007874015748" right="0" top="0.984251968503937" bottom="0.984251968503937" header="0.5118110236220472" footer="0.5118110236220472"/>
  <pageSetup firstPageNumber="33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I57"/>
  <sheetViews>
    <sheetView workbookViewId="0" topLeftCell="A1">
      <selection activeCell="B4" sqref="B4"/>
    </sheetView>
  </sheetViews>
  <sheetFormatPr defaultColWidth="9.00390625" defaultRowHeight="12.75"/>
  <cols>
    <col min="1" max="1" width="8.25390625" style="792" customWidth="1"/>
    <col min="2" max="2" width="46.25390625" style="792" customWidth="1"/>
    <col min="3" max="3" width="15.75390625" style="1532" customWidth="1"/>
    <col min="4" max="4" width="16.75390625" style="1531" customWidth="1"/>
    <col min="5" max="16384" width="9.125" style="792" customWidth="1"/>
  </cols>
  <sheetData>
    <row r="1" ht="12.75">
      <c r="C1" s="1530" t="s">
        <v>561</v>
      </c>
    </row>
    <row r="2" ht="12.75">
      <c r="C2" s="1379" t="s">
        <v>562</v>
      </c>
    </row>
    <row r="3" ht="12.75">
      <c r="C3" s="1379" t="s">
        <v>563</v>
      </c>
    </row>
    <row r="4" ht="12.75">
      <c r="C4" s="1379" t="s">
        <v>564</v>
      </c>
    </row>
    <row r="6" spans="1:4" s="1094" customFormat="1" ht="18.75">
      <c r="A6" s="1533" t="s">
        <v>565</v>
      </c>
      <c r="B6" s="1490"/>
      <c r="C6" s="1534"/>
      <c r="D6" s="1535"/>
    </row>
    <row r="7" spans="1:4" s="1094" customFormat="1" ht="18.75">
      <c r="A7" s="1536"/>
      <c r="B7" s="1537" t="s">
        <v>566</v>
      </c>
      <c r="C7" s="1534"/>
      <c r="D7" s="1535"/>
    </row>
    <row r="8" spans="1:4" s="1538" customFormat="1" ht="15.75">
      <c r="A8" s="1538" t="s">
        <v>567</v>
      </c>
      <c r="B8" s="1539" t="s">
        <v>568</v>
      </c>
      <c r="C8" s="1540"/>
      <c r="D8" s="1541"/>
    </row>
    <row r="9" spans="3:4" ht="13.5" thickBot="1">
      <c r="C9" s="1542"/>
      <c r="D9" s="1542" t="s">
        <v>6</v>
      </c>
    </row>
    <row r="10" spans="1:4" s="1547" customFormat="1" ht="50.25" customHeight="1" thickTop="1">
      <c r="A10" s="1543" t="s">
        <v>569</v>
      </c>
      <c r="B10" s="1544" t="s">
        <v>8</v>
      </c>
      <c r="C10" s="1545" t="s">
        <v>570</v>
      </c>
      <c r="D10" s="1546" t="s">
        <v>571</v>
      </c>
    </row>
    <row r="11" spans="1:4" s="1552" customFormat="1" ht="10.5" customHeight="1">
      <c r="A11" s="1548">
        <v>1</v>
      </c>
      <c r="B11" s="1549">
        <v>2</v>
      </c>
      <c r="C11" s="1550">
        <v>3</v>
      </c>
      <c r="D11" s="1551">
        <v>4</v>
      </c>
    </row>
    <row r="12" spans="1:4" s="1557" customFormat="1" ht="23.25" customHeight="1" thickBot="1">
      <c r="A12" s="1553" t="s">
        <v>85</v>
      </c>
      <c r="B12" s="1554" t="s">
        <v>572</v>
      </c>
      <c r="C12" s="1555">
        <v>514098</v>
      </c>
      <c r="D12" s="1556">
        <v>10000</v>
      </c>
    </row>
    <row r="13" spans="1:4" s="1065" customFormat="1" ht="20.25" customHeight="1" thickTop="1">
      <c r="A13" s="1558" t="s">
        <v>94</v>
      </c>
      <c r="B13" s="1559" t="s">
        <v>573</v>
      </c>
      <c r="C13" s="1560">
        <f>SUM(C15)</f>
        <v>1410000</v>
      </c>
      <c r="D13" s="1561">
        <f>SUM(D15)</f>
        <v>1509000</v>
      </c>
    </row>
    <row r="14" spans="1:4" s="1048" customFormat="1" ht="14.25" customHeight="1" thickBot="1">
      <c r="A14" s="1562"/>
      <c r="B14" s="1563" t="s">
        <v>407</v>
      </c>
      <c r="C14" s="1564"/>
      <c r="D14" s="1565"/>
    </row>
    <row r="15" spans="1:4" s="1049" customFormat="1" ht="21.75" customHeight="1" thickBot="1" thickTop="1">
      <c r="A15" s="1566">
        <v>600</v>
      </c>
      <c r="B15" s="1567" t="s">
        <v>574</v>
      </c>
      <c r="C15" s="896">
        <f>SUM(C16+C20)</f>
        <v>1410000</v>
      </c>
      <c r="D15" s="951">
        <f>SUM(D16+D20)</f>
        <v>1509000</v>
      </c>
    </row>
    <row r="16" spans="1:4" s="1571" customFormat="1" ht="32.25" customHeight="1" thickTop="1">
      <c r="A16" s="1568">
        <v>60015</v>
      </c>
      <c r="B16" s="1569" t="s">
        <v>575</v>
      </c>
      <c r="C16" s="1570">
        <f>SUM(C17:C19)</f>
        <v>480000</v>
      </c>
      <c r="D16" s="1116">
        <f>SUM(D17:D19)</f>
        <v>403000</v>
      </c>
    </row>
    <row r="17" spans="1:243" s="1049" customFormat="1" ht="15" customHeight="1">
      <c r="A17" s="1572" t="s">
        <v>576</v>
      </c>
      <c r="B17" s="1573" t="s">
        <v>577</v>
      </c>
      <c r="C17" s="1072">
        <v>2000</v>
      </c>
      <c r="D17" s="1073">
        <v>2000</v>
      </c>
      <c r="E17" s="1574"/>
      <c r="F17" s="1574"/>
      <c r="G17" s="1574"/>
      <c r="H17" s="1574"/>
      <c r="I17" s="1574"/>
      <c r="J17" s="1574"/>
      <c r="K17" s="1574"/>
      <c r="L17" s="1574"/>
      <c r="M17" s="1574"/>
      <c r="N17" s="1574"/>
      <c r="O17" s="1574"/>
      <c r="P17" s="1574"/>
      <c r="Q17" s="1574"/>
      <c r="R17" s="1574"/>
      <c r="S17" s="1574"/>
      <c r="T17" s="1574"/>
      <c r="U17" s="1574"/>
      <c r="V17" s="1574"/>
      <c r="W17" s="1574"/>
      <c r="X17" s="1574"/>
      <c r="Y17" s="1574"/>
      <c r="Z17" s="1574"/>
      <c r="AA17" s="1574"/>
      <c r="AB17" s="1574"/>
      <c r="AC17" s="1574"/>
      <c r="AD17" s="1574"/>
      <c r="AE17" s="1574"/>
      <c r="AF17" s="1574"/>
      <c r="AG17" s="1574"/>
      <c r="AH17" s="1574"/>
      <c r="AI17" s="1574"/>
      <c r="AJ17" s="1574"/>
      <c r="AK17" s="1574"/>
      <c r="AL17" s="1574"/>
      <c r="AM17" s="1574"/>
      <c r="AN17" s="1574"/>
      <c r="AO17" s="1574"/>
      <c r="AP17" s="1574"/>
      <c r="AQ17" s="1574"/>
      <c r="AR17" s="1574"/>
      <c r="AS17" s="1574"/>
      <c r="AT17" s="1574"/>
      <c r="AU17" s="1574"/>
      <c r="AV17" s="1574"/>
      <c r="AW17" s="1574"/>
      <c r="AX17" s="1574"/>
      <c r="AY17" s="1574"/>
      <c r="AZ17" s="1574"/>
      <c r="BA17" s="1574"/>
      <c r="BB17" s="1574"/>
      <c r="BC17" s="1574"/>
      <c r="BD17" s="1574"/>
      <c r="BE17" s="1574"/>
      <c r="BF17" s="1574"/>
      <c r="BG17" s="1574"/>
      <c r="BH17" s="1574"/>
      <c r="BI17" s="1574"/>
      <c r="BJ17" s="1574"/>
      <c r="BK17" s="1574"/>
      <c r="BL17" s="1574"/>
      <c r="BM17" s="1574"/>
      <c r="BN17" s="1574"/>
      <c r="BO17" s="1574"/>
      <c r="BP17" s="1574"/>
      <c r="BQ17" s="1574"/>
      <c r="BR17" s="1574"/>
      <c r="BS17" s="1574"/>
      <c r="BT17" s="1574"/>
      <c r="BU17" s="1574"/>
      <c r="BV17" s="1574"/>
      <c r="BW17" s="1574"/>
      <c r="BX17" s="1574"/>
      <c r="BY17" s="1574"/>
      <c r="BZ17" s="1574"/>
      <c r="CA17" s="1574"/>
      <c r="CB17" s="1574"/>
      <c r="CC17" s="1574"/>
      <c r="CD17" s="1574"/>
      <c r="CE17" s="1574"/>
      <c r="CF17" s="1574"/>
      <c r="CG17" s="1574"/>
      <c r="CH17" s="1574"/>
      <c r="CI17" s="1574"/>
      <c r="CJ17" s="1574"/>
      <c r="CK17" s="1574"/>
      <c r="CL17" s="1574"/>
      <c r="CM17" s="1574"/>
      <c r="CN17" s="1574"/>
      <c r="CO17" s="1574"/>
      <c r="CP17" s="1574"/>
      <c r="CQ17" s="1574"/>
      <c r="CR17" s="1574"/>
      <c r="CS17" s="1574"/>
      <c r="CT17" s="1574"/>
      <c r="CU17" s="1574"/>
      <c r="CV17" s="1574"/>
      <c r="CW17" s="1574"/>
      <c r="CX17" s="1574"/>
      <c r="CY17" s="1574"/>
      <c r="CZ17" s="1574"/>
      <c r="DA17" s="1574"/>
      <c r="DB17" s="1574"/>
      <c r="DC17" s="1574"/>
      <c r="DD17" s="1574"/>
      <c r="DE17" s="1574"/>
      <c r="DF17" s="1574"/>
      <c r="DG17" s="1574"/>
      <c r="DH17" s="1574"/>
      <c r="DI17" s="1574"/>
      <c r="DJ17" s="1574"/>
      <c r="DK17" s="1574"/>
      <c r="DL17" s="1574"/>
      <c r="DM17" s="1574"/>
      <c r="DN17" s="1574"/>
      <c r="DO17" s="1574"/>
      <c r="DP17" s="1574"/>
      <c r="DQ17" s="1574"/>
      <c r="DR17" s="1574"/>
      <c r="DS17" s="1574"/>
      <c r="DT17" s="1574"/>
      <c r="DU17" s="1574"/>
      <c r="DV17" s="1574"/>
      <c r="DW17" s="1574"/>
      <c r="DX17" s="1574"/>
      <c r="DY17" s="1574"/>
      <c r="DZ17" s="1574"/>
      <c r="EA17" s="1574"/>
      <c r="EB17" s="1574"/>
      <c r="EC17" s="1574"/>
      <c r="ED17" s="1574"/>
      <c r="EE17" s="1574"/>
      <c r="EF17" s="1574"/>
      <c r="EG17" s="1574"/>
      <c r="EH17" s="1574"/>
      <c r="EI17" s="1574"/>
      <c r="EJ17" s="1574"/>
      <c r="EK17" s="1574"/>
      <c r="EL17" s="1574"/>
      <c r="EM17" s="1574"/>
      <c r="EN17" s="1574"/>
      <c r="EO17" s="1574"/>
      <c r="EP17" s="1574"/>
      <c r="EQ17" s="1574"/>
      <c r="ER17" s="1574"/>
      <c r="ES17" s="1574"/>
      <c r="ET17" s="1574"/>
      <c r="EU17" s="1574"/>
      <c r="EV17" s="1574"/>
      <c r="EW17" s="1574"/>
      <c r="EX17" s="1574"/>
      <c r="EY17" s="1574"/>
      <c r="EZ17" s="1574"/>
      <c r="FA17" s="1574"/>
      <c r="FB17" s="1574"/>
      <c r="FC17" s="1574"/>
      <c r="FD17" s="1574"/>
      <c r="FE17" s="1574"/>
      <c r="FF17" s="1574"/>
      <c r="FG17" s="1574"/>
      <c r="FH17" s="1574"/>
      <c r="FI17" s="1574"/>
      <c r="FJ17" s="1574"/>
      <c r="FK17" s="1574"/>
      <c r="FL17" s="1574"/>
      <c r="FM17" s="1574"/>
      <c r="FN17" s="1574"/>
      <c r="FO17" s="1574"/>
      <c r="FP17" s="1574"/>
      <c r="FQ17" s="1574"/>
      <c r="FR17" s="1574"/>
      <c r="FS17" s="1574"/>
      <c r="FT17" s="1574"/>
      <c r="FU17" s="1574"/>
      <c r="FV17" s="1574"/>
      <c r="FW17" s="1574"/>
      <c r="FX17" s="1574"/>
      <c r="FY17" s="1574"/>
      <c r="FZ17" s="1574"/>
      <c r="GA17" s="1574"/>
      <c r="GB17" s="1574"/>
      <c r="GC17" s="1574"/>
      <c r="GD17" s="1574"/>
      <c r="GE17" s="1574"/>
      <c r="GF17" s="1574"/>
      <c r="GG17" s="1574"/>
      <c r="GH17" s="1574"/>
      <c r="GI17" s="1574"/>
      <c r="GJ17" s="1574"/>
      <c r="GK17" s="1574"/>
      <c r="GL17" s="1574"/>
      <c r="GM17" s="1574"/>
      <c r="GN17" s="1574"/>
      <c r="GO17" s="1574"/>
      <c r="GP17" s="1574"/>
      <c r="GQ17" s="1574"/>
      <c r="GR17" s="1574"/>
      <c r="GS17" s="1574"/>
      <c r="GT17" s="1574"/>
      <c r="GU17" s="1574"/>
      <c r="GV17" s="1574"/>
      <c r="GW17" s="1574"/>
      <c r="GX17" s="1574"/>
      <c r="GY17" s="1574"/>
      <c r="GZ17" s="1574"/>
      <c r="HA17" s="1574"/>
      <c r="HB17" s="1574"/>
      <c r="HC17" s="1574"/>
      <c r="HD17" s="1574"/>
      <c r="HE17" s="1574"/>
      <c r="HF17" s="1574"/>
      <c r="HG17" s="1574"/>
      <c r="HH17" s="1574"/>
      <c r="HI17" s="1574"/>
      <c r="HJ17" s="1574"/>
      <c r="HK17" s="1574"/>
      <c r="HL17" s="1574"/>
      <c r="HM17" s="1574"/>
      <c r="HN17" s="1574"/>
      <c r="HO17" s="1574"/>
      <c r="HP17" s="1574"/>
      <c r="HQ17" s="1574"/>
      <c r="HR17" s="1574"/>
      <c r="HS17" s="1574"/>
      <c r="HT17" s="1574"/>
      <c r="HU17" s="1574"/>
      <c r="HV17" s="1574"/>
      <c r="HW17" s="1574"/>
      <c r="HX17" s="1574"/>
      <c r="HY17" s="1574"/>
      <c r="HZ17" s="1574"/>
      <c r="IA17" s="1574"/>
      <c r="IB17" s="1574"/>
      <c r="IC17" s="1574"/>
      <c r="ID17" s="1574"/>
      <c r="IE17" s="1574"/>
      <c r="IF17" s="1574"/>
      <c r="IG17" s="1574"/>
      <c r="IH17" s="1574"/>
      <c r="II17" s="1574"/>
    </row>
    <row r="18" spans="1:243" s="1049" customFormat="1" ht="27.75" customHeight="1">
      <c r="A18" s="1572" t="s">
        <v>578</v>
      </c>
      <c r="B18" s="1575" t="s">
        <v>579</v>
      </c>
      <c r="C18" s="1072">
        <v>1000</v>
      </c>
      <c r="D18" s="1073">
        <v>1000</v>
      </c>
      <c r="E18" s="1576"/>
      <c r="F18" s="1576"/>
      <c r="G18" s="1576"/>
      <c r="H18" s="1576"/>
      <c r="I18" s="1576"/>
      <c r="J18" s="1576"/>
      <c r="K18" s="1576"/>
      <c r="L18" s="1576"/>
      <c r="M18" s="1576"/>
      <c r="N18" s="1576"/>
      <c r="O18" s="1576"/>
      <c r="P18" s="1576"/>
      <c r="Q18" s="1576"/>
      <c r="R18" s="1576"/>
      <c r="S18" s="1576"/>
      <c r="T18" s="1576"/>
      <c r="U18" s="1576"/>
      <c r="V18" s="1576"/>
      <c r="W18" s="1576"/>
      <c r="X18" s="1576"/>
      <c r="Y18" s="1576"/>
      <c r="Z18" s="1576"/>
      <c r="AA18" s="1576"/>
      <c r="AB18" s="1576"/>
      <c r="AC18" s="1576"/>
      <c r="AD18" s="1576"/>
      <c r="AE18" s="1576"/>
      <c r="AF18" s="1576"/>
      <c r="AG18" s="1576"/>
      <c r="AH18" s="1576"/>
      <c r="AI18" s="1576"/>
      <c r="AJ18" s="1576"/>
      <c r="AK18" s="1576"/>
      <c r="AL18" s="1576"/>
      <c r="AM18" s="1576"/>
      <c r="AN18" s="1576"/>
      <c r="AO18" s="1576"/>
      <c r="AP18" s="1576"/>
      <c r="AQ18" s="1576"/>
      <c r="AR18" s="1576"/>
      <c r="AS18" s="1576"/>
      <c r="AT18" s="1576"/>
      <c r="AU18" s="1576"/>
      <c r="AV18" s="1576"/>
      <c r="AW18" s="1576"/>
      <c r="AX18" s="1576"/>
      <c r="AY18" s="1576"/>
      <c r="AZ18" s="1576"/>
      <c r="BA18" s="1576"/>
      <c r="BB18" s="1576"/>
      <c r="BC18" s="1576"/>
      <c r="BD18" s="1576"/>
      <c r="BE18" s="1576"/>
      <c r="BF18" s="1576"/>
      <c r="BG18" s="1576"/>
      <c r="BH18" s="1576"/>
      <c r="BI18" s="1576"/>
      <c r="BJ18" s="1576"/>
      <c r="BK18" s="1576"/>
      <c r="BL18" s="1576"/>
      <c r="BM18" s="1576"/>
      <c r="BN18" s="1576"/>
      <c r="BO18" s="1576"/>
      <c r="BP18" s="1576"/>
      <c r="BQ18" s="1576"/>
      <c r="BR18" s="1576"/>
      <c r="BS18" s="1576"/>
      <c r="BT18" s="1576"/>
      <c r="BU18" s="1576"/>
      <c r="BV18" s="1576"/>
      <c r="BW18" s="1576"/>
      <c r="BX18" s="1576"/>
      <c r="BY18" s="1576"/>
      <c r="BZ18" s="1576"/>
      <c r="CA18" s="1576"/>
      <c r="CB18" s="1576"/>
      <c r="CC18" s="1576"/>
      <c r="CD18" s="1576"/>
      <c r="CE18" s="1576"/>
      <c r="CF18" s="1576"/>
      <c r="CG18" s="1576"/>
      <c r="CH18" s="1576"/>
      <c r="CI18" s="1576"/>
      <c r="CJ18" s="1576"/>
      <c r="CK18" s="1576"/>
      <c r="CL18" s="1576"/>
      <c r="CM18" s="1576"/>
      <c r="CN18" s="1576"/>
      <c r="CO18" s="1576"/>
      <c r="CP18" s="1576"/>
      <c r="CQ18" s="1576"/>
      <c r="CR18" s="1576"/>
      <c r="CS18" s="1576"/>
      <c r="CT18" s="1576"/>
      <c r="CU18" s="1576"/>
      <c r="CV18" s="1576"/>
      <c r="CW18" s="1576"/>
      <c r="CX18" s="1576"/>
      <c r="CY18" s="1576"/>
      <c r="CZ18" s="1576"/>
      <c r="DA18" s="1576"/>
      <c r="DB18" s="1576"/>
      <c r="DC18" s="1576"/>
      <c r="DD18" s="1576"/>
      <c r="DE18" s="1576"/>
      <c r="DF18" s="1576"/>
      <c r="DG18" s="1576"/>
      <c r="DH18" s="1576"/>
      <c r="DI18" s="1576"/>
      <c r="DJ18" s="1576"/>
      <c r="DK18" s="1576"/>
      <c r="DL18" s="1576"/>
      <c r="DM18" s="1576"/>
      <c r="DN18" s="1576"/>
      <c r="DO18" s="1576"/>
      <c r="DP18" s="1576"/>
      <c r="DQ18" s="1576"/>
      <c r="DR18" s="1576"/>
      <c r="DS18" s="1576"/>
      <c r="DT18" s="1576"/>
      <c r="DU18" s="1576"/>
      <c r="DV18" s="1576"/>
      <c r="DW18" s="1576"/>
      <c r="DX18" s="1576"/>
      <c r="DY18" s="1576"/>
      <c r="DZ18" s="1576"/>
      <c r="EA18" s="1576"/>
      <c r="EB18" s="1576"/>
      <c r="EC18" s="1576"/>
      <c r="ED18" s="1576"/>
      <c r="EE18" s="1576"/>
      <c r="EF18" s="1576"/>
      <c r="EG18" s="1576"/>
      <c r="EH18" s="1576"/>
      <c r="EI18" s="1576"/>
      <c r="EJ18" s="1576"/>
      <c r="EK18" s="1576"/>
      <c r="EL18" s="1576"/>
      <c r="EM18" s="1576"/>
      <c r="EN18" s="1576"/>
      <c r="EO18" s="1576"/>
      <c r="EP18" s="1576"/>
      <c r="EQ18" s="1576"/>
      <c r="ER18" s="1576"/>
      <c r="ES18" s="1576"/>
      <c r="ET18" s="1576"/>
      <c r="EU18" s="1576"/>
      <c r="EV18" s="1576"/>
      <c r="EW18" s="1576"/>
      <c r="EX18" s="1576"/>
      <c r="EY18" s="1576"/>
      <c r="EZ18" s="1576"/>
      <c r="FA18" s="1576"/>
      <c r="FB18" s="1576"/>
      <c r="FC18" s="1576"/>
      <c r="FD18" s="1576"/>
      <c r="FE18" s="1576"/>
      <c r="FF18" s="1576"/>
      <c r="FG18" s="1576"/>
      <c r="FH18" s="1576"/>
      <c r="FI18" s="1576"/>
      <c r="FJ18" s="1576"/>
      <c r="FK18" s="1576"/>
      <c r="FL18" s="1576"/>
      <c r="FM18" s="1576"/>
      <c r="FN18" s="1576"/>
      <c r="FO18" s="1576"/>
      <c r="FP18" s="1576"/>
      <c r="FQ18" s="1576"/>
      <c r="FR18" s="1576"/>
      <c r="FS18" s="1576"/>
      <c r="FT18" s="1576"/>
      <c r="FU18" s="1576"/>
      <c r="FV18" s="1576"/>
      <c r="FW18" s="1576"/>
      <c r="FX18" s="1576"/>
      <c r="FY18" s="1576"/>
      <c r="FZ18" s="1576"/>
      <c r="GA18" s="1576"/>
      <c r="GB18" s="1576"/>
      <c r="GC18" s="1576"/>
      <c r="GD18" s="1576"/>
      <c r="GE18" s="1576"/>
      <c r="GF18" s="1576"/>
      <c r="GG18" s="1576"/>
      <c r="GH18" s="1576"/>
      <c r="GI18" s="1576"/>
      <c r="GJ18" s="1576"/>
      <c r="GK18" s="1576"/>
      <c r="GL18" s="1576"/>
      <c r="GM18" s="1576"/>
      <c r="GN18" s="1576"/>
      <c r="GO18" s="1576"/>
      <c r="GP18" s="1576"/>
      <c r="GQ18" s="1576"/>
      <c r="GR18" s="1576"/>
      <c r="GS18" s="1576"/>
      <c r="GT18" s="1576"/>
      <c r="GU18" s="1576"/>
      <c r="GV18" s="1576"/>
      <c r="GW18" s="1576"/>
      <c r="GX18" s="1576"/>
      <c r="GY18" s="1576"/>
      <c r="GZ18" s="1576"/>
      <c r="HA18" s="1576"/>
      <c r="HB18" s="1576"/>
      <c r="HC18" s="1576"/>
      <c r="HD18" s="1576"/>
      <c r="HE18" s="1576"/>
      <c r="HF18" s="1576"/>
      <c r="HG18" s="1576"/>
      <c r="HH18" s="1576"/>
      <c r="HI18" s="1576"/>
      <c r="HJ18" s="1576"/>
      <c r="HK18" s="1576"/>
      <c r="HL18" s="1576"/>
      <c r="HM18" s="1576"/>
      <c r="HN18" s="1576"/>
      <c r="HO18" s="1576"/>
      <c r="HP18" s="1576"/>
      <c r="HQ18" s="1576"/>
      <c r="HR18" s="1576"/>
      <c r="HS18" s="1576"/>
      <c r="HT18" s="1576"/>
      <c r="HU18" s="1576"/>
      <c r="HV18" s="1576"/>
      <c r="HW18" s="1576"/>
      <c r="HX18" s="1576"/>
      <c r="HY18" s="1576"/>
      <c r="HZ18" s="1576"/>
      <c r="IA18" s="1576"/>
      <c r="IB18" s="1576"/>
      <c r="IC18" s="1576"/>
      <c r="ID18" s="1576"/>
      <c r="IE18" s="1576"/>
      <c r="IF18" s="1576"/>
      <c r="IG18" s="1576"/>
      <c r="IH18" s="1576"/>
      <c r="II18" s="1576"/>
    </row>
    <row r="19" spans="1:243" s="1049" customFormat="1" ht="15" customHeight="1">
      <c r="A19" s="1572" t="s">
        <v>580</v>
      </c>
      <c r="B19" s="1575" t="s">
        <v>581</v>
      </c>
      <c r="C19" s="1072">
        <v>477000</v>
      </c>
      <c r="D19" s="1073">
        <v>400000</v>
      </c>
      <c r="E19" s="1576"/>
      <c r="F19" s="1576"/>
      <c r="G19" s="1576"/>
      <c r="H19" s="1576"/>
      <c r="I19" s="1576"/>
      <c r="J19" s="1576"/>
      <c r="K19" s="1576"/>
      <c r="L19" s="1576"/>
      <c r="M19" s="1576"/>
      <c r="N19" s="1576"/>
      <c r="O19" s="1576"/>
      <c r="P19" s="1576"/>
      <c r="Q19" s="1576"/>
      <c r="R19" s="1576"/>
      <c r="S19" s="1576"/>
      <c r="T19" s="1576"/>
      <c r="U19" s="1576"/>
      <c r="V19" s="1576"/>
      <c r="W19" s="1576"/>
      <c r="X19" s="1576"/>
      <c r="Y19" s="1576"/>
      <c r="Z19" s="1576"/>
      <c r="AA19" s="1576"/>
      <c r="AB19" s="1576"/>
      <c r="AC19" s="1576"/>
      <c r="AD19" s="1576"/>
      <c r="AE19" s="1576"/>
      <c r="AF19" s="1576"/>
      <c r="AG19" s="1576"/>
      <c r="AH19" s="1576"/>
      <c r="AI19" s="1576"/>
      <c r="AJ19" s="1576"/>
      <c r="AK19" s="1576"/>
      <c r="AL19" s="1576"/>
      <c r="AM19" s="1576"/>
      <c r="AN19" s="1576"/>
      <c r="AO19" s="1576"/>
      <c r="AP19" s="1576"/>
      <c r="AQ19" s="1576"/>
      <c r="AR19" s="1576"/>
      <c r="AS19" s="1576"/>
      <c r="AT19" s="1576"/>
      <c r="AU19" s="1576"/>
      <c r="AV19" s="1576"/>
      <c r="AW19" s="1576"/>
      <c r="AX19" s="1576"/>
      <c r="AY19" s="1576"/>
      <c r="AZ19" s="1576"/>
      <c r="BA19" s="1576"/>
      <c r="BB19" s="1576"/>
      <c r="BC19" s="1576"/>
      <c r="BD19" s="1576"/>
      <c r="BE19" s="1576"/>
      <c r="BF19" s="1576"/>
      <c r="BG19" s="1576"/>
      <c r="BH19" s="1576"/>
      <c r="BI19" s="1576"/>
      <c r="BJ19" s="1576"/>
      <c r="BK19" s="1576"/>
      <c r="BL19" s="1576"/>
      <c r="BM19" s="1576"/>
      <c r="BN19" s="1576"/>
      <c r="BO19" s="1576"/>
      <c r="BP19" s="1576"/>
      <c r="BQ19" s="1576"/>
      <c r="BR19" s="1576"/>
      <c r="BS19" s="1576"/>
      <c r="BT19" s="1576"/>
      <c r="BU19" s="1576"/>
      <c r="BV19" s="1576"/>
      <c r="BW19" s="1576"/>
      <c r="BX19" s="1576"/>
      <c r="BY19" s="1576"/>
      <c r="BZ19" s="1576"/>
      <c r="CA19" s="1576"/>
      <c r="CB19" s="1576"/>
      <c r="CC19" s="1576"/>
      <c r="CD19" s="1576"/>
      <c r="CE19" s="1576"/>
      <c r="CF19" s="1576"/>
      <c r="CG19" s="1576"/>
      <c r="CH19" s="1576"/>
      <c r="CI19" s="1576"/>
      <c r="CJ19" s="1576"/>
      <c r="CK19" s="1576"/>
      <c r="CL19" s="1576"/>
      <c r="CM19" s="1576"/>
      <c r="CN19" s="1576"/>
      <c r="CO19" s="1576"/>
      <c r="CP19" s="1576"/>
      <c r="CQ19" s="1576"/>
      <c r="CR19" s="1576"/>
      <c r="CS19" s="1576"/>
      <c r="CT19" s="1576"/>
      <c r="CU19" s="1576"/>
      <c r="CV19" s="1576"/>
      <c r="CW19" s="1576"/>
      <c r="CX19" s="1576"/>
      <c r="CY19" s="1576"/>
      <c r="CZ19" s="1576"/>
      <c r="DA19" s="1576"/>
      <c r="DB19" s="1576"/>
      <c r="DC19" s="1576"/>
      <c r="DD19" s="1576"/>
      <c r="DE19" s="1576"/>
      <c r="DF19" s="1576"/>
      <c r="DG19" s="1576"/>
      <c r="DH19" s="1576"/>
      <c r="DI19" s="1576"/>
      <c r="DJ19" s="1576"/>
      <c r="DK19" s="1576"/>
      <c r="DL19" s="1576"/>
      <c r="DM19" s="1576"/>
      <c r="DN19" s="1576"/>
      <c r="DO19" s="1576"/>
      <c r="DP19" s="1576"/>
      <c r="DQ19" s="1576"/>
      <c r="DR19" s="1576"/>
      <c r="DS19" s="1576"/>
      <c r="DT19" s="1576"/>
      <c r="DU19" s="1576"/>
      <c r="DV19" s="1576"/>
      <c r="DW19" s="1576"/>
      <c r="DX19" s="1576"/>
      <c r="DY19" s="1576"/>
      <c r="DZ19" s="1576"/>
      <c r="EA19" s="1576"/>
      <c r="EB19" s="1576"/>
      <c r="EC19" s="1576"/>
      <c r="ED19" s="1576"/>
      <c r="EE19" s="1576"/>
      <c r="EF19" s="1576"/>
      <c r="EG19" s="1576"/>
      <c r="EH19" s="1576"/>
      <c r="EI19" s="1576"/>
      <c r="EJ19" s="1576"/>
      <c r="EK19" s="1576"/>
      <c r="EL19" s="1576"/>
      <c r="EM19" s="1576"/>
      <c r="EN19" s="1576"/>
      <c r="EO19" s="1576"/>
      <c r="EP19" s="1576"/>
      <c r="EQ19" s="1576"/>
      <c r="ER19" s="1576"/>
      <c r="ES19" s="1576"/>
      <c r="ET19" s="1576"/>
      <c r="EU19" s="1576"/>
      <c r="EV19" s="1576"/>
      <c r="EW19" s="1576"/>
      <c r="EX19" s="1576"/>
      <c r="EY19" s="1576"/>
      <c r="EZ19" s="1576"/>
      <c r="FA19" s="1576"/>
      <c r="FB19" s="1576"/>
      <c r="FC19" s="1576"/>
      <c r="FD19" s="1576"/>
      <c r="FE19" s="1576"/>
      <c r="FF19" s="1576"/>
      <c r="FG19" s="1576"/>
      <c r="FH19" s="1576"/>
      <c r="FI19" s="1576"/>
      <c r="FJ19" s="1576"/>
      <c r="FK19" s="1576"/>
      <c r="FL19" s="1576"/>
      <c r="FM19" s="1576"/>
      <c r="FN19" s="1576"/>
      <c r="FO19" s="1576"/>
      <c r="FP19" s="1576"/>
      <c r="FQ19" s="1576"/>
      <c r="FR19" s="1576"/>
      <c r="FS19" s="1576"/>
      <c r="FT19" s="1576"/>
      <c r="FU19" s="1576"/>
      <c r="FV19" s="1576"/>
      <c r="FW19" s="1576"/>
      <c r="FX19" s="1576"/>
      <c r="FY19" s="1576"/>
      <c r="FZ19" s="1576"/>
      <c r="GA19" s="1576"/>
      <c r="GB19" s="1576"/>
      <c r="GC19" s="1576"/>
      <c r="GD19" s="1576"/>
      <c r="GE19" s="1576"/>
      <c r="GF19" s="1576"/>
      <c r="GG19" s="1576"/>
      <c r="GH19" s="1576"/>
      <c r="GI19" s="1576"/>
      <c r="GJ19" s="1576"/>
      <c r="GK19" s="1576"/>
      <c r="GL19" s="1576"/>
      <c r="GM19" s="1576"/>
      <c r="GN19" s="1576"/>
      <c r="GO19" s="1576"/>
      <c r="GP19" s="1576"/>
      <c r="GQ19" s="1576"/>
      <c r="GR19" s="1576"/>
      <c r="GS19" s="1576"/>
      <c r="GT19" s="1576"/>
      <c r="GU19" s="1576"/>
      <c r="GV19" s="1576"/>
      <c r="GW19" s="1576"/>
      <c r="GX19" s="1576"/>
      <c r="GY19" s="1576"/>
      <c r="GZ19" s="1576"/>
      <c r="HA19" s="1576"/>
      <c r="HB19" s="1576"/>
      <c r="HC19" s="1576"/>
      <c r="HD19" s="1576"/>
      <c r="HE19" s="1576"/>
      <c r="HF19" s="1576"/>
      <c r="HG19" s="1576"/>
      <c r="HH19" s="1576"/>
      <c r="HI19" s="1576"/>
      <c r="HJ19" s="1576"/>
      <c r="HK19" s="1576"/>
      <c r="HL19" s="1576"/>
      <c r="HM19" s="1576"/>
      <c r="HN19" s="1576"/>
      <c r="HO19" s="1576"/>
      <c r="HP19" s="1576"/>
      <c r="HQ19" s="1576"/>
      <c r="HR19" s="1576"/>
      <c r="HS19" s="1576"/>
      <c r="HT19" s="1576"/>
      <c r="HU19" s="1576"/>
      <c r="HV19" s="1576"/>
      <c r="HW19" s="1576"/>
      <c r="HX19" s="1576"/>
      <c r="HY19" s="1576"/>
      <c r="HZ19" s="1576"/>
      <c r="IA19" s="1576"/>
      <c r="IB19" s="1576"/>
      <c r="IC19" s="1576"/>
      <c r="ID19" s="1576"/>
      <c r="IE19" s="1576"/>
      <c r="IF19" s="1576"/>
      <c r="IG19" s="1576"/>
      <c r="IH19" s="1576"/>
      <c r="II19" s="1576"/>
    </row>
    <row r="20" spans="1:243" s="1581" customFormat="1" ht="18.75" customHeight="1">
      <c r="A20" s="1577">
        <v>60016</v>
      </c>
      <c r="B20" s="1578" t="s">
        <v>172</v>
      </c>
      <c r="C20" s="1579">
        <f>SUM(C21:C23)</f>
        <v>930000</v>
      </c>
      <c r="D20" s="1340">
        <f>SUM(D21:D23)</f>
        <v>1106000</v>
      </c>
      <c r="E20" s="1580"/>
      <c r="F20" s="1580"/>
      <c r="G20" s="1580"/>
      <c r="H20" s="1580"/>
      <c r="I20" s="1580"/>
      <c r="J20" s="1580"/>
      <c r="K20" s="1580"/>
      <c r="L20" s="1580"/>
      <c r="M20" s="1580"/>
      <c r="N20" s="1580"/>
      <c r="O20" s="1580"/>
      <c r="P20" s="1580"/>
      <c r="Q20" s="1580"/>
      <c r="R20" s="1580"/>
      <c r="S20" s="1580"/>
      <c r="T20" s="1580"/>
      <c r="U20" s="1580"/>
      <c r="V20" s="1580"/>
      <c r="W20" s="1580"/>
      <c r="X20" s="1580"/>
      <c r="Y20" s="1580"/>
      <c r="Z20" s="1580"/>
      <c r="AA20" s="1580"/>
      <c r="AB20" s="1580"/>
      <c r="AC20" s="1580"/>
      <c r="AD20" s="1580"/>
      <c r="AE20" s="1580"/>
      <c r="AF20" s="1580"/>
      <c r="AG20" s="1580"/>
      <c r="AH20" s="1580"/>
      <c r="AI20" s="1580"/>
      <c r="AJ20" s="1580"/>
      <c r="AK20" s="1580"/>
      <c r="AL20" s="1580"/>
      <c r="AM20" s="1580"/>
      <c r="AN20" s="1580"/>
      <c r="AO20" s="1580"/>
      <c r="AP20" s="1580"/>
      <c r="AQ20" s="1580"/>
      <c r="AR20" s="1580"/>
      <c r="AS20" s="1580"/>
      <c r="AT20" s="1580"/>
      <c r="AU20" s="1580"/>
      <c r="AV20" s="1580"/>
      <c r="AW20" s="1580"/>
      <c r="AX20" s="1580"/>
      <c r="AY20" s="1580"/>
      <c r="AZ20" s="1580"/>
      <c r="BA20" s="1580"/>
      <c r="BB20" s="1580"/>
      <c r="BC20" s="1580"/>
      <c r="BD20" s="1580"/>
      <c r="BE20" s="1580"/>
      <c r="BF20" s="1580"/>
      <c r="BG20" s="1580"/>
      <c r="BH20" s="1580"/>
      <c r="BI20" s="1580"/>
      <c r="BJ20" s="1580"/>
      <c r="BK20" s="1580"/>
      <c r="BL20" s="1580"/>
      <c r="BM20" s="1580"/>
      <c r="BN20" s="1580"/>
      <c r="BO20" s="1580"/>
      <c r="BP20" s="1580"/>
      <c r="BQ20" s="1580"/>
      <c r="BR20" s="1580"/>
      <c r="BS20" s="1580"/>
      <c r="BT20" s="1580"/>
      <c r="BU20" s="1580"/>
      <c r="BV20" s="1580"/>
      <c r="BW20" s="1580"/>
      <c r="BX20" s="1580"/>
      <c r="BY20" s="1580"/>
      <c r="BZ20" s="1580"/>
      <c r="CA20" s="1580"/>
      <c r="CB20" s="1580"/>
      <c r="CC20" s="1580"/>
      <c r="CD20" s="1580"/>
      <c r="CE20" s="1580"/>
      <c r="CF20" s="1580"/>
      <c r="CG20" s="1580"/>
      <c r="CH20" s="1580"/>
      <c r="CI20" s="1580"/>
      <c r="CJ20" s="1580"/>
      <c r="CK20" s="1580"/>
      <c r="CL20" s="1580"/>
      <c r="CM20" s="1580"/>
      <c r="CN20" s="1580"/>
      <c r="CO20" s="1580"/>
      <c r="CP20" s="1580"/>
      <c r="CQ20" s="1580"/>
      <c r="CR20" s="1580"/>
      <c r="CS20" s="1580"/>
      <c r="CT20" s="1580"/>
      <c r="CU20" s="1580"/>
      <c r="CV20" s="1580"/>
      <c r="CW20" s="1580"/>
      <c r="CX20" s="1580"/>
      <c r="CY20" s="1580"/>
      <c r="CZ20" s="1580"/>
      <c r="DA20" s="1580"/>
      <c r="DB20" s="1580"/>
      <c r="DC20" s="1580"/>
      <c r="DD20" s="1580"/>
      <c r="DE20" s="1580"/>
      <c r="DF20" s="1580"/>
      <c r="DG20" s="1580"/>
      <c r="DH20" s="1580"/>
      <c r="DI20" s="1580"/>
      <c r="DJ20" s="1580"/>
      <c r="DK20" s="1580"/>
      <c r="DL20" s="1580"/>
      <c r="DM20" s="1580"/>
      <c r="DN20" s="1580"/>
      <c r="DO20" s="1580"/>
      <c r="DP20" s="1580"/>
      <c r="DQ20" s="1580"/>
      <c r="DR20" s="1580"/>
      <c r="DS20" s="1580"/>
      <c r="DT20" s="1580"/>
      <c r="DU20" s="1580"/>
      <c r="DV20" s="1580"/>
      <c r="DW20" s="1580"/>
      <c r="DX20" s="1580"/>
      <c r="DY20" s="1580"/>
      <c r="DZ20" s="1580"/>
      <c r="EA20" s="1580"/>
      <c r="EB20" s="1580"/>
      <c r="EC20" s="1580"/>
      <c r="ED20" s="1580"/>
      <c r="EE20" s="1580"/>
      <c r="EF20" s="1580"/>
      <c r="EG20" s="1580"/>
      <c r="EH20" s="1580"/>
      <c r="EI20" s="1580"/>
      <c r="EJ20" s="1580"/>
      <c r="EK20" s="1580"/>
      <c r="EL20" s="1580"/>
      <c r="EM20" s="1580"/>
      <c r="EN20" s="1580"/>
      <c r="EO20" s="1580"/>
      <c r="EP20" s="1580"/>
      <c r="EQ20" s="1580"/>
      <c r="ER20" s="1580"/>
      <c r="ES20" s="1580"/>
      <c r="ET20" s="1580"/>
      <c r="EU20" s="1580"/>
      <c r="EV20" s="1580"/>
      <c r="EW20" s="1580"/>
      <c r="EX20" s="1580"/>
      <c r="EY20" s="1580"/>
      <c r="EZ20" s="1580"/>
      <c r="FA20" s="1580"/>
      <c r="FB20" s="1580"/>
      <c r="FC20" s="1580"/>
      <c r="FD20" s="1580"/>
      <c r="FE20" s="1580"/>
      <c r="FF20" s="1580"/>
      <c r="FG20" s="1580"/>
      <c r="FH20" s="1580"/>
      <c r="FI20" s="1580"/>
      <c r="FJ20" s="1580"/>
      <c r="FK20" s="1580"/>
      <c r="FL20" s="1580"/>
      <c r="FM20" s="1580"/>
      <c r="FN20" s="1580"/>
      <c r="FO20" s="1580"/>
      <c r="FP20" s="1580"/>
      <c r="FQ20" s="1580"/>
      <c r="FR20" s="1580"/>
      <c r="FS20" s="1580"/>
      <c r="FT20" s="1580"/>
      <c r="FU20" s="1580"/>
      <c r="FV20" s="1580"/>
      <c r="FW20" s="1580"/>
      <c r="FX20" s="1580"/>
      <c r="FY20" s="1580"/>
      <c r="FZ20" s="1580"/>
      <c r="GA20" s="1580"/>
      <c r="GB20" s="1580"/>
      <c r="GC20" s="1580"/>
      <c r="GD20" s="1580"/>
      <c r="GE20" s="1580"/>
      <c r="GF20" s="1580"/>
      <c r="GG20" s="1580"/>
      <c r="GH20" s="1580"/>
      <c r="GI20" s="1580"/>
      <c r="GJ20" s="1580"/>
      <c r="GK20" s="1580"/>
      <c r="GL20" s="1580"/>
      <c r="GM20" s="1580"/>
      <c r="GN20" s="1580"/>
      <c r="GO20" s="1580"/>
      <c r="GP20" s="1580"/>
      <c r="GQ20" s="1580"/>
      <c r="GR20" s="1580"/>
      <c r="GS20" s="1580"/>
      <c r="GT20" s="1580"/>
      <c r="GU20" s="1580"/>
      <c r="GV20" s="1580"/>
      <c r="GW20" s="1580"/>
      <c r="GX20" s="1580"/>
      <c r="GY20" s="1580"/>
      <c r="GZ20" s="1580"/>
      <c r="HA20" s="1580"/>
      <c r="HB20" s="1580"/>
      <c r="HC20" s="1580"/>
      <c r="HD20" s="1580"/>
      <c r="HE20" s="1580"/>
      <c r="HF20" s="1580"/>
      <c r="HG20" s="1580"/>
      <c r="HH20" s="1580"/>
      <c r="HI20" s="1580"/>
      <c r="HJ20" s="1580"/>
      <c r="HK20" s="1580"/>
      <c r="HL20" s="1580"/>
      <c r="HM20" s="1580"/>
      <c r="HN20" s="1580"/>
      <c r="HO20" s="1580"/>
      <c r="HP20" s="1580"/>
      <c r="HQ20" s="1580"/>
      <c r="HR20" s="1580"/>
      <c r="HS20" s="1580"/>
      <c r="HT20" s="1580"/>
      <c r="HU20" s="1580"/>
      <c r="HV20" s="1580"/>
      <c r="HW20" s="1580"/>
      <c r="HX20" s="1580"/>
      <c r="HY20" s="1580"/>
      <c r="HZ20" s="1580"/>
      <c r="IA20" s="1580"/>
      <c r="IB20" s="1580"/>
      <c r="IC20" s="1580"/>
      <c r="ID20" s="1580"/>
      <c r="IE20" s="1580"/>
      <c r="IF20" s="1580"/>
      <c r="IG20" s="1580"/>
      <c r="IH20" s="1580"/>
      <c r="II20" s="1580"/>
    </row>
    <row r="21" spans="1:243" s="1583" customFormat="1" ht="15" customHeight="1">
      <c r="A21" s="1572" t="s">
        <v>576</v>
      </c>
      <c r="B21" s="1573" t="s">
        <v>577</v>
      </c>
      <c r="C21" s="1072">
        <v>5000</v>
      </c>
      <c r="D21" s="1073">
        <v>5000</v>
      </c>
      <c r="E21" s="1582"/>
      <c r="F21" s="1582"/>
      <c r="G21" s="1582"/>
      <c r="H21" s="1582"/>
      <c r="I21" s="1582"/>
      <c r="J21" s="1582"/>
      <c r="K21" s="1582"/>
      <c r="L21" s="1582"/>
      <c r="M21" s="1582"/>
      <c r="N21" s="1582"/>
      <c r="O21" s="1582"/>
      <c r="P21" s="1582"/>
      <c r="Q21" s="1582"/>
      <c r="R21" s="1582"/>
      <c r="S21" s="1582"/>
      <c r="T21" s="1582"/>
      <c r="U21" s="1582"/>
      <c r="V21" s="1582"/>
      <c r="W21" s="1582"/>
      <c r="X21" s="1582"/>
      <c r="Y21" s="1582"/>
      <c r="Z21" s="1582"/>
      <c r="AA21" s="1582"/>
      <c r="AB21" s="1582"/>
      <c r="AC21" s="1582"/>
      <c r="AD21" s="1582"/>
      <c r="AE21" s="1582"/>
      <c r="AF21" s="1582"/>
      <c r="AG21" s="1582"/>
      <c r="AH21" s="1582"/>
      <c r="AI21" s="1582"/>
      <c r="AJ21" s="1582"/>
      <c r="AK21" s="1582"/>
      <c r="AL21" s="1582"/>
      <c r="AM21" s="1582"/>
      <c r="AN21" s="1582"/>
      <c r="AO21" s="1582"/>
      <c r="AP21" s="1582"/>
      <c r="AQ21" s="1582"/>
      <c r="AR21" s="1582"/>
      <c r="AS21" s="1582"/>
      <c r="AT21" s="1582"/>
      <c r="AU21" s="1582"/>
      <c r="AV21" s="1582"/>
      <c r="AW21" s="1582"/>
      <c r="AX21" s="1582"/>
      <c r="AY21" s="1582"/>
      <c r="AZ21" s="1582"/>
      <c r="BA21" s="1582"/>
      <c r="BB21" s="1582"/>
      <c r="BC21" s="1582"/>
      <c r="BD21" s="1582"/>
      <c r="BE21" s="1582"/>
      <c r="BF21" s="1582"/>
      <c r="BG21" s="1582"/>
      <c r="BH21" s="1582"/>
      <c r="BI21" s="1582"/>
      <c r="BJ21" s="1582"/>
      <c r="BK21" s="1582"/>
      <c r="BL21" s="1582"/>
      <c r="BM21" s="1582"/>
      <c r="BN21" s="1582"/>
      <c r="BO21" s="1582"/>
      <c r="BP21" s="1582"/>
      <c r="BQ21" s="1582"/>
      <c r="BR21" s="1582"/>
      <c r="BS21" s="1582"/>
      <c r="BT21" s="1582"/>
      <c r="BU21" s="1582"/>
      <c r="BV21" s="1582"/>
      <c r="BW21" s="1582"/>
      <c r="BX21" s="1582"/>
      <c r="BY21" s="1582"/>
      <c r="BZ21" s="1582"/>
      <c r="CA21" s="1582"/>
      <c r="CB21" s="1582"/>
      <c r="CC21" s="1582"/>
      <c r="CD21" s="1582"/>
      <c r="CE21" s="1582"/>
      <c r="CF21" s="1582"/>
      <c r="CG21" s="1582"/>
      <c r="CH21" s="1582"/>
      <c r="CI21" s="1582"/>
      <c r="CJ21" s="1582"/>
      <c r="CK21" s="1582"/>
      <c r="CL21" s="1582"/>
      <c r="CM21" s="1582"/>
      <c r="CN21" s="1582"/>
      <c r="CO21" s="1582"/>
      <c r="CP21" s="1582"/>
      <c r="CQ21" s="1582"/>
      <c r="CR21" s="1582"/>
      <c r="CS21" s="1582"/>
      <c r="CT21" s="1582"/>
      <c r="CU21" s="1582"/>
      <c r="CV21" s="1582"/>
      <c r="CW21" s="1582"/>
      <c r="CX21" s="1582"/>
      <c r="CY21" s="1582"/>
      <c r="CZ21" s="1582"/>
      <c r="DA21" s="1582"/>
      <c r="DB21" s="1582"/>
      <c r="DC21" s="1582"/>
      <c r="DD21" s="1582"/>
      <c r="DE21" s="1582"/>
      <c r="DF21" s="1582"/>
      <c r="DG21" s="1582"/>
      <c r="DH21" s="1582"/>
      <c r="DI21" s="1582"/>
      <c r="DJ21" s="1582"/>
      <c r="DK21" s="1582"/>
      <c r="DL21" s="1582"/>
      <c r="DM21" s="1582"/>
      <c r="DN21" s="1582"/>
      <c r="DO21" s="1582"/>
      <c r="DP21" s="1582"/>
      <c r="DQ21" s="1582"/>
      <c r="DR21" s="1582"/>
      <c r="DS21" s="1582"/>
      <c r="DT21" s="1582"/>
      <c r="DU21" s="1582"/>
      <c r="DV21" s="1582"/>
      <c r="DW21" s="1582"/>
      <c r="DX21" s="1582"/>
      <c r="DY21" s="1582"/>
      <c r="DZ21" s="1582"/>
      <c r="EA21" s="1582"/>
      <c r="EB21" s="1582"/>
      <c r="EC21" s="1582"/>
      <c r="ED21" s="1582"/>
      <c r="EE21" s="1582"/>
      <c r="EF21" s="1582"/>
      <c r="EG21" s="1582"/>
      <c r="EH21" s="1582"/>
      <c r="EI21" s="1582"/>
      <c r="EJ21" s="1582"/>
      <c r="EK21" s="1582"/>
      <c r="EL21" s="1582"/>
      <c r="EM21" s="1582"/>
      <c r="EN21" s="1582"/>
      <c r="EO21" s="1582"/>
      <c r="EP21" s="1582"/>
      <c r="EQ21" s="1582"/>
      <c r="ER21" s="1582"/>
      <c r="ES21" s="1582"/>
      <c r="ET21" s="1582"/>
      <c r="EU21" s="1582"/>
      <c r="EV21" s="1582"/>
      <c r="EW21" s="1582"/>
      <c r="EX21" s="1582"/>
      <c r="EY21" s="1582"/>
      <c r="EZ21" s="1582"/>
      <c r="FA21" s="1582"/>
      <c r="FB21" s="1582"/>
      <c r="FC21" s="1582"/>
      <c r="FD21" s="1582"/>
      <c r="FE21" s="1582"/>
      <c r="FF21" s="1582"/>
      <c r="FG21" s="1582"/>
      <c r="FH21" s="1582"/>
      <c r="FI21" s="1582"/>
      <c r="FJ21" s="1582"/>
      <c r="FK21" s="1582"/>
      <c r="FL21" s="1582"/>
      <c r="FM21" s="1582"/>
      <c r="FN21" s="1582"/>
      <c r="FO21" s="1582"/>
      <c r="FP21" s="1582"/>
      <c r="FQ21" s="1582"/>
      <c r="FR21" s="1582"/>
      <c r="FS21" s="1582"/>
      <c r="FT21" s="1582"/>
      <c r="FU21" s="1582"/>
      <c r="FV21" s="1582"/>
      <c r="FW21" s="1582"/>
      <c r="FX21" s="1582"/>
      <c r="FY21" s="1582"/>
      <c r="FZ21" s="1582"/>
      <c r="GA21" s="1582"/>
      <c r="GB21" s="1582"/>
      <c r="GC21" s="1582"/>
      <c r="GD21" s="1582"/>
      <c r="GE21" s="1582"/>
      <c r="GF21" s="1582"/>
      <c r="GG21" s="1582"/>
      <c r="GH21" s="1582"/>
      <c r="GI21" s="1582"/>
      <c r="GJ21" s="1582"/>
      <c r="GK21" s="1582"/>
      <c r="GL21" s="1582"/>
      <c r="GM21" s="1582"/>
      <c r="GN21" s="1582"/>
      <c r="GO21" s="1582"/>
      <c r="GP21" s="1582"/>
      <c r="GQ21" s="1582"/>
      <c r="GR21" s="1582"/>
      <c r="GS21" s="1582"/>
      <c r="GT21" s="1582"/>
      <c r="GU21" s="1582"/>
      <c r="GV21" s="1582"/>
      <c r="GW21" s="1582"/>
      <c r="GX21" s="1582"/>
      <c r="GY21" s="1582"/>
      <c r="GZ21" s="1582"/>
      <c r="HA21" s="1582"/>
      <c r="HB21" s="1582"/>
      <c r="HC21" s="1582"/>
      <c r="HD21" s="1582"/>
      <c r="HE21" s="1582"/>
      <c r="HF21" s="1582"/>
      <c r="HG21" s="1582"/>
      <c r="HH21" s="1582"/>
      <c r="HI21" s="1582"/>
      <c r="HJ21" s="1582"/>
      <c r="HK21" s="1582"/>
      <c r="HL21" s="1582"/>
      <c r="HM21" s="1582"/>
      <c r="HN21" s="1582"/>
      <c r="HO21" s="1582"/>
      <c r="HP21" s="1582"/>
      <c r="HQ21" s="1582"/>
      <c r="HR21" s="1582"/>
      <c r="HS21" s="1582"/>
      <c r="HT21" s="1582"/>
      <c r="HU21" s="1582"/>
      <c r="HV21" s="1582"/>
      <c r="HW21" s="1582"/>
      <c r="HX21" s="1582"/>
      <c r="HY21" s="1582"/>
      <c r="HZ21" s="1582"/>
      <c r="IA21" s="1582"/>
      <c r="IB21" s="1582"/>
      <c r="IC21" s="1582"/>
      <c r="ID21" s="1582"/>
      <c r="IE21" s="1582"/>
      <c r="IF21" s="1582"/>
      <c r="IG21" s="1582"/>
      <c r="IH21" s="1582"/>
      <c r="II21" s="1582"/>
    </row>
    <row r="22" spans="1:243" s="1583" customFormat="1" ht="27.75" customHeight="1">
      <c r="A22" s="1572" t="s">
        <v>578</v>
      </c>
      <c r="B22" s="1575" t="s">
        <v>579</v>
      </c>
      <c r="C22" s="1072">
        <v>1000</v>
      </c>
      <c r="D22" s="1073">
        <v>1000</v>
      </c>
      <c r="E22" s="1582"/>
      <c r="F22" s="1582"/>
      <c r="G22" s="1582"/>
      <c r="H22" s="1582"/>
      <c r="I22" s="1582"/>
      <c r="J22" s="1582"/>
      <c r="K22" s="1582"/>
      <c r="L22" s="1582"/>
      <c r="M22" s="1582"/>
      <c r="N22" s="1582"/>
      <c r="O22" s="1582"/>
      <c r="P22" s="1582"/>
      <c r="Q22" s="1582"/>
      <c r="R22" s="1582"/>
      <c r="S22" s="1582"/>
      <c r="T22" s="1582"/>
      <c r="U22" s="1582"/>
      <c r="V22" s="1582"/>
      <c r="W22" s="1582"/>
      <c r="X22" s="1582"/>
      <c r="Y22" s="1582"/>
      <c r="Z22" s="1582"/>
      <c r="AA22" s="1582"/>
      <c r="AB22" s="1582"/>
      <c r="AC22" s="1582"/>
      <c r="AD22" s="1582"/>
      <c r="AE22" s="1582"/>
      <c r="AF22" s="1582"/>
      <c r="AG22" s="1582"/>
      <c r="AH22" s="1582"/>
      <c r="AI22" s="1582"/>
      <c r="AJ22" s="1582"/>
      <c r="AK22" s="1582"/>
      <c r="AL22" s="1582"/>
      <c r="AM22" s="1582"/>
      <c r="AN22" s="1582"/>
      <c r="AO22" s="1582"/>
      <c r="AP22" s="1582"/>
      <c r="AQ22" s="1582"/>
      <c r="AR22" s="1582"/>
      <c r="AS22" s="1582"/>
      <c r="AT22" s="1582"/>
      <c r="AU22" s="1582"/>
      <c r="AV22" s="1582"/>
      <c r="AW22" s="1582"/>
      <c r="AX22" s="1582"/>
      <c r="AY22" s="1582"/>
      <c r="AZ22" s="1582"/>
      <c r="BA22" s="1582"/>
      <c r="BB22" s="1582"/>
      <c r="BC22" s="1582"/>
      <c r="BD22" s="1582"/>
      <c r="BE22" s="1582"/>
      <c r="BF22" s="1582"/>
      <c r="BG22" s="1582"/>
      <c r="BH22" s="1582"/>
      <c r="BI22" s="1582"/>
      <c r="BJ22" s="1582"/>
      <c r="BK22" s="1582"/>
      <c r="BL22" s="1582"/>
      <c r="BM22" s="1582"/>
      <c r="BN22" s="1582"/>
      <c r="BO22" s="1582"/>
      <c r="BP22" s="1582"/>
      <c r="BQ22" s="1582"/>
      <c r="BR22" s="1582"/>
      <c r="BS22" s="1582"/>
      <c r="BT22" s="1582"/>
      <c r="BU22" s="1582"/>
      <c r="BV22" s="1582"/>
      <c r="BW22" s="1582"/>
      <c r="BX22" s="1582"/>
      <c r="BY22" s="1582"/>
      <c r="BZ22" s="1582"/>
      <c r="CA22" s="1582"/>
      <c r="CB22" s="1582"/>
      <c r="CC22" s="1582"/>
      <c r="CD22" s="1582"/>
      <c r="CE22" s="1582"/>
      <c r="CF22" s="1582"/>
      <c r="CG22" s="1582"/>
      <c r="CH22" s="1582"/>
      <c r="CI22" s="1582"/>
      <c r="CJ22" s="1582"/>
      <c r="CK22" s="1582"/>
      <c r="CL22" s="1582"/>
      <c r="CM22" s="1582"/>
      <c r="CN22" s="1582"/>
      <c r="CO22" s="1582"/>
      <c r="CP22" s="1582"/>
      <c r="CQ22" s="1582"/>
      <c r="CR22" s="1582"/>
      <c r="CS22" s="1582"/>
      <c r="CT22" s="1582"/>
      <c r="CU22" s="1582"/>
      <c r="CV22" s="1582"/>
      <c r="CW22" s="1582"/>
      <c r="CX22" s="1582"/>
      <c r="CY22" s="1582"/>
      <c r="CZ22" s="1582"/>
      <c r="DA22" s="1582"/>
      <c r="DB22" s="1582"/>
      <c r="DC22" s="1582"/>
      <c r="DD22" s="1582"/>
      <c r="DE22" s="1582"/>
      <c r="DF22" s="1582"/>
      <c r="DG22" s="1582"/>
      <c r="DH22" s="1582"/>
      <c r="DI22" s="1582"/>
      <c r="DJ22" s="1582"/>
      <c r="DK22" s="1582"/>
      <c r="DL22" s="1582"/>
      <c r="DM22" s="1582"/>
      <c r="DN22" s="1582"/>
      <c r="DO22" s="1582"/>
      <c r="DP22" s="1582"/>
      <c r="DQ22" s="1582"/>
      <c r="DR22" s="1582"/>
      <c r="DS22" s="1582"/>
      <c r="DT22" s="1582"/>
      <c r="DU22" s="1582"/>
      <c r="DV22" s="1582"/>
      <c r="DW22" s="1582"/>
      <c r="DX22" s="1582"/>
      <c r="DY22" s="1582"/>
      <c r="DZ22" s="1582"/>
      <c r="EA22" s="1582"/>
      <c r="EB22" s="1582"/>
      <c r="EC22" s="1582"/>
      <c r="ED22" s="1582"/>
      <c r="EE22" s="1582"/>
      <c r="EF22" s="1582"/>
      <c r="EG22" s="1582"/>
      <c r="EH22" s="1582"/>
      <c r="EI22" s="1582"/>
      <c r="EJ22" s="1582"/>
      <c r="EK22" s="1582"/>
      <c r="EL22" s="1582"/>
      <c r="EM22" s="1582"/>
      <c r="EN22" s="1582"/>
      <c r="EO22" s="1582"/>
      <c r="EP22" s="1582"/>
      <c r="EQ22" s="1582"/>
      <c r="ER22" s="1582"/>
      <c r="ES22" s="1582"/>
      <c r="ET22" s="1582"/>
      <c r="EU22" s="1582"/>
      <c r="EV22" s="1582"/>
      <c r="EW22" s="1582"/>
      <c r="EX22" s="1582"/>
      <c r="EY22" s="1582"/>
      <c r="EZ22" s="1582"/>
      <c r="FA22" s="1582"/>
      <c r="FB22" s="1582"/>
      <c r="FC22" s="1582"/>
      <c r="FD22" s="1582"/>
      <c r="FE22" s="1582"/>
      <c r="FF22" s="1582"/>
      <c r="FG22" s="1582"/>
      <c r="FH22" s="1582"/>
      <c r="FI22" s="1582"/>
      <c r="FJ22" s="1582"/>
      <c r="FK22" s="1582"/>
      <c r="FL22" s="1582"/>
      <c r="FM22" s="1582"/>
      <c r="FN22" s="1582"/>
      <c r="FO22" s="1582"/>
      <c r="FP22" s="1582"/>
      <c r="FQ22" s="1582"/>
      <c r="FR22" s="1582"/>
      <c r="FS22" s="1582"/>
      <c r="FT22" s="1582"/>
      <c r="FU22" s="1582"/>
      <c r="FV22" s="1582"/>
      <c r="FW22" s="1582"/>
      <c r="FX22" s="1582"/>
      <c r="FY22" s="1582"/>
      <c r="FZ22" s="1582"/>
      <c r="GA22" s="1582"/>
      <c r="GB22" s="1582"/>
      <c r="GC22" s="1582"/>
      <c r="GD22" s="1582"/>
      <c r="GE22" s="1582"/>
      <c r="GF22" s="1582"/>
      <c r="GG22" s="1582"/>
      <c r="GH22" s="1582"/>
      <c r="GI22" s="1582"/>
      <c r="GJ22" s="1582"/>
      <c r="GK22" s="1582"/>
      <c r="GL22" s="1582"/>
      <c r="GM22" s="1582"/>
      <c r="GN22" s="1582"/>
      <c r="GO22" s="1582"/>
      <c r="GP22" s="1582"/>
      <c r="GQ22" s="1582"/>
      <c r="GR22" s="1582"/>
      <c r="GS22" s="1582"/>
      <c r="GT22" s="1582"/>
      <c r="GU22" s="1582"/>
      <c r="GV22" s="1582"/>
      <c r="GW22" s="1582"/>
      <c r="GX22" s="1582"/>
      <c r="GY22" s="1582"/>
      <c r="GZ22" s="1582"/>
      <c r="HA22" s="1582"/>
      <c r="HB22" s="1582"/>
      <c r="HC22" s="1582"/>
      <c r="HD22" s="1582"/>
      <c r="HE22" s="1582"/>
      <c r="HF22" s="1582"/>
      <c r="HG22" s="1582"/>
      <c r="HH22" s="1582"/>
      <c r="HI22" s="1582"/>
      <c r="HJ22" s="1582"/>
      <c r="HK22" s="1582"/>
      <c r="HL22" s="1582"/>
      <c r="HM22" s="1582"/>
      <c r="HN22" s="1582"/>
      <c r="HO22" s="1582"/>
      <c r="HP22" s="1582"/>
      <c r="HQ22" s="1582"/>
      <c r="HR22" s="1582"/>
      <c r="HS22" s="1582"/>
      <c r="HT22" s="1582"/>
      <c r="HU22" s="1582"/>
      <c r="HV22" s="1582"/>
      <c r="HW22" s="1582"/>
      <c r="HX22" s="1582"/>
      <c r="HY22" s="1582"/>
      <c r="HZ22" s="1582"/>
      <c r="IA22" s="1582"/>
      <c r="IB22" s="1582"/>
      <c r="IC22" s="1582"/>
      <c r="ID22" s="1582"/>
      <c r="IE22" s="1582"/>
      <c r="IF22" s="1582"/>
      <c r="IG22" s="1582"/>
      <c r="IH22" s="1582"/>
      <c r="II22" s="1582"/>
    </row>
    <row r="23" spans="1:243" s="1583" customFormat="1" ht="15" customHeight="1" thickBot="1">
      <c r="A23" s="1572" t="s">
        <v>580</v>
      </c>
      <c r="B23" s="1575" t="s">
        <v>581</v>
      </c>
      <c r="C23" s="1072">
        <v>924000</v>
      </c>
      <c r="D23" s="1073">
        <v>1100000</v>
      </c>
      <c r="E23" s="1582"/>
      <c r="F23" s="1582"/>
      <c r="G23" s="1582"/>
      <c r="H23" s="1582"/>
      <c r="I23" s="1582"/>
      <c r="J23" s="1582"/>
      <c r="K23" s="1582"/>
      <c r="L23" s="1582"/>
      <c r="M23" s="1582"/>
      <c r="N23" s="1582"/>
      <c r="O23" s="1582"/>
      <c r="P23" s="1582"/>
      <c r="Q23" s="1582"/>
      <c r="R23" s="1582"/>
      <c r="S23" s="1582"/>
      <c r="T23" s="1582"/>
      <c r="U23" s="1582"/>
      <c r="V23" s="1582"/>
      <c r="W23" s="1582"/>
      <c r="X23" s="1582"/>
      <c r="Y23" s="1582"/>
      <c r="Z23" s="1582"/>
      <c r="AA23" s="1582"/>
      <c r="AB23" s="1582"/>
      <c r="AC23" s="1582"/>
      <c r="AD23" s="1582"/>
      <c r="AE23" s="1582"/>
      <c r="AF23" s="1582"/>
      <c r="AG23" s="1582"/>
      <c r="AH23" s="1582"/>
      <c r="AI23" s="1582"/>
      <c r="AJ23" s="1582"/>
      <c r="AK23" s="1582"/>
      <c r="AL23" s="1582"/>
      <c r="AM23" s="1582"/>
      <c r="AN23" s="1582"/>
      <c r="AO23" s="1582"/>
      <c r="AP23" s="1582"/>
      <c r="AQ23" s="1582"/>
      <c r="AR23" s="1582"/>
      <c r="AS23" s="1582"/>
      <c r="AT23" s="1582"/>
      <c r="AU23" s="1582"/>
      <c r="AV23" s="1582"/>
      <c r="AW23" s="1582"/>
      <c r="AX23" s="1582"/>
      <c r="AY23" s="1582"/>
      <c r="AZ23" s="1582"/>
      <c r="BA23" s="1582"/>
      <c r="BB23" s="1582"/>
      <c r="BC23" s="1582"/>
      <c r="BD23" s="1582"/>
      <c r="BE23" s="1582"/>
      <c r="BF23" s="1582"/>
      <c r="BG23" s="1582"/>
      <c r="BH23" s="1582"/>
      <c r="BI23" s="1582"/>
      <c r="BJ23" s="1582"/>
      <c r="BK23" s="1582"/>
      <c r="BL23" s="1582"/>
      <c r="BM23" s="1582"/>
      <c r="BN23" s="1582"/>
      <c r="BO23" s="1582"/>
      <c r="BP23" s="1582"/>
      <c r="BQ23" s="1582"/>
      <c r="BR23" s="1582"/>
      <c r="BS23" s="1582"/>
      <c r="BT23" s="1582"/>
      <c r="BU23" s="1582"/>
      <c r="BV23" s="1582"/>
      <c r="BW23" s="1582"/>
      <c r="BX23" s="1582"/>
      <c r="BY23" s="1582"/>
      <c r="BZ23" s="1582"/>
      <c r="CA23" s="1582"/>
      <c r="CB23" s="1582"/>
      <c r="CC23" s="1582"/>
      <c r="CD23" s="1582"/>
      <c r="CE23" s="1582"/>
      <c r="CF23" s="1582"/>
      <c r="CG23" s="1582"/>
      <c r="CH23" s="1582"/>
      <c r="CI23" s="1582"/>
      <c r="CJ23" s="1582"/>
      <c r="CK23" s="1582"/>
      <c r="CL23" s="1582"/>
      <c r="CM23" s="1582"/>
      <c r="CN23" s="1582"/>
      <c r="CO23" s="1582"/>
      <c r="CP23" s="1582"/>
      <c r="CQ23" s="1582"/>
      <c r="CR23" s="1582"/>
      <c r="CS23" s="1582"/>
      <c r="CT23" s="1582"/>
      <c r="CU23" s="1582"/>
      <c r="CV23" s="1582"/>
      <c r="CW23" s="1582"/>
      <c r="CX23" s="1582"/>
      <c r="CY23" s="1582"/>
      <c r="CZ23" s="1582"/>
      <c r="DA23" s="1582"/>
      <c r="DB23" s="1582"/>
      <c r="DC23" s="1582"/>
      <c r="DD23" s="1582"/>
      <c r="DE23" s="1582"/>
      <c r="DF23" s="1582"/>
      <c r="DG23" s="1582"/>
      <c r="DH23" s="1582"/>
      <c r="DI23" s="1582"/>
      <c r="DJ23" s="1582"/>
      <c r="DK23" s="1582"/>
      <c r="DL23" s="1582"/>
      <c r="DM23" s="1582"/>
      <c r="DN23" s="1582"/>
      <c r="DO23" s="1582"/>
      <c r="DP23" s="1582"/>
      <c r="DQ23" s="1582"/>
      <c r="DR23" s="1582"/>
      <c r="DS23" s="1582"/>
      <c r="DT23" s="1582"/>
      <c r="DU23" s="1582"/>
      <c r="DV23" s="1582"/>
      <c r="DW23" s="1582"/>
      <c r="DX23" s="1582"/>
      <c r="DY23" s="1582"/>
      <c r="DZ23" s="1582"/>
      <c r="EA23" s="1582"/>
      <c r="EB23" s="1582"/>
      <c r="EC23" s="1582"/>
      <c r="ED23" s="1582"/>
      <c r="EE23" s="1582"/>
      <c r="EF23" s="1582"/>
      <c r="EG23" s="1582"/>
      <c r="EH23" s="1582"/>
      <c r="EI23" s="1582"/>
      <c r="EJ23" s="1582"/>
      <c r="EK23" s="1582"/>
      <c r="EL23" s="1582"/>
      <c r="EM23" s="1582"/>
      <c r="EN23" s="1582"/>
      <c r="EO23" s="1582"/>
      <c r="EP23" s="1582"/>
      <c r="EQ23" s="1582"/>
      <c r="ER23" s="1582"/>
      <c r="ES23" s="1582"/>
      <c r="ET23" s="1582"/>
      <c r="EU23" s="1582"/>
      <c r="EV23" s="1582"/>
      <c r="EW23" s="1582"/>
      <c r="EX23" s="1582"/>
      <c r="EY23" s="1582"/>
      <c r="EZ23" s="1582"/>
      <c r="FA23" s="1582"/>
      <c r="FB23" s="1582"/>
      <c r="FC23" s="1582"/>
      <c r="FD23" s="1582"/>
      <c r="FE23" s="1582"/>
      <c r="FF23" s="1582"/>
      <c r="FG23" s="1582"/>
      <c r="FH23" s="1582"/>
      <c r="FI23" s="1582"/>
      <c r="FJ23" s="1582"/>
      <c r="FK23" s="1582"/>
      <c r="FL23" s="1582"/>
      <c r="FM23" s="1582"/>
      <c r="FN23" s="1582"/>
      <c r="FO23" s="1582"/>
      <c r="FP23" s="1582"/>
      <c r="FQ23" s="1582"/>
      <c r="FR23" s="1582"/>
      <c r="FS23" s="1582"/>
      <c r="FT23" s="1582"/>
      <c r="FU23" s="1582"/>
      <c r="FV23" s="1582"/>
      <c r="FW23" s="1582"/>
      <c r="FX23" s="1582"/>
      <c r="FY23" s="1582"/>
      <c r="FZ23" s="1582"/>
      <c r="GA23" s="1582"/>
      <c r="GB23" s="1582"/>
      <c r="GC23" s="1582"/>
      <c r="GD23" s="1582"/>
      <c r="GE23" s="1582"/>
      <c r="GF23" s="1582"/>
      <c r="GG23" s="1582"/>
      <c r="GH23" s="1582"/>
      <c r="GI23" s="1582"/>
      <c r="GJ23" s="1582"/>
      <c r="GK23" s="1582"/>
      <c r="GL23" s="1582"/>
      <c r="GM23" s="1582"/>
      <c r="GN23" s="1582"/>
      <c r="GO23" s="1582"/>
      <c r="GP23" s="1582"/>
      <c r="GQ23" s="1582"/>
      <c r="GR23" s="1582"/>
      <c r="GS23" s="1582"/>
      <c r="GT23" s="1582"/>
      <c r="GU23" s="1582"/>
      <c r="GV23" s="1582"/>
      <c r="GW23" s="1582"/>
      <c r="GX23" s="1582"/>
      <c r="GY23" s="1582"/>
      <c r="GZ23" s="1582"/>
      <c r="HA23" s="1582"/>
      <c r="HB23" s="1582"/>
      <c r="HC23" s="1582"/>
      <c r="HD23" s="1582"/>
      <c r="HE23" s="1582"/>
      <c r="HF23" s="1582"/>
      <c r="HG23" s="1582"/>
      <c r="HH23" s="1582"/>
      <c r="HI23" s="1582"/>
      <c r="HJ23" s="1582"/>
      <c r="HK23" s="1582"/>
      <c r="HL23" s="1582"/>
      <c r="HM23" s="1582"/>
      <c r="HN23" s="1582"/>
      <c r="HO23" s="1582"/>
      <c r="HP23" s="1582"/>
      <c r="HQ23" s="1582"/>
      <c r="HR23" s="1582"/>
      <c r="HS23" s="1582"/>
      <c r="HT23" s="1582"/>
      <c r="HU23" s="1582"/>
      <c r="HV23" s="1582"/>
      <c r="HW23" s="1582"/>
      <c r="HX23" s="1582"/>
      <c r="HY23" s="1582"/>
      <c r="HZ23" s="1582"/>
      <c r="IA23" s="1582"/>
      <c r="IB23" s="1582"/>
      <c r="IC23" s="1582"/>
      <c r="ID23" s="1582"/>
      <c r="IE23" s="1582"/>
      <c r="IF23" s="1582"/>
      <c r="IG23" s="1582"/>
      <c r="IH23" s="1582"/>
      <c r="II23" s="1582"/>
    </row>
    <row r="24" spans="1:4" s="1065" customFormat="1" ht="19.5" customHeight="1" thickTop="1">
      <c r="A24" s="1558" t="s">
        <v>99</v>
      </c>
      <c r="B24" s="1584" t="s">
        <v>582</v>
      </c>
      <c r="C24" s="1560">
        <f>C26</f>
        <v>1914098</v>
      </c>
      <c r="D24" s="1561">
        <f>D26</f>
        <v>1509000</v>
      </c>
    </row>
    <row r="25" spans="1:4" ht="16.5" customHeight="1" thickBot="1">
      <c r="A25" s="1562"/>
      <c r="B25" s="1563" t="s">
        <v>407</v>
      </c>
      <c r="C25" s="1564"/>
      <c r="D25" s="1565"/>
    </row>
    <row r="26" spans="1:4" s="1587" customFormat="1" ht="19.5" customHeight="1" thickBot="1" thickTop="1">
      <c r="A26" s="1585">
        <v>600</v>
      </c>
      <c r="B26" s="1563" t="s">
        <v>20</v>
      </c>
      <c r="C26" s="1126">
        <f>SUM(C27+C43)</f>
        <v>1914098</v>
      </c>
      <c r="D26" s="1586">
        <f>SUM(D27+D43)</f>
        <v>1509000</v>
      </c>
    </row>
    <row r="27" spans="1:4" s="1589" customFormat="1" ht="32.25" customHeight="1" thickTop="1">
      <c r="A27" s="1588">
        <v>60015</v>
      </c>
      <c r="B27" s="1569" t="s">
        <v>583</v>
      </c>
      <c r="C27" s="1570">
        <f>SUM(C28:C33)</f>
        <v>1474098</v>
      </c>
      <c r="D27" s="960">
        <f>SUM(D28:D33)</f>
        <v>1069000</v>
      </c>
    </row>
    <row r="28" spans="1:4" s="1510" customFormat="1" ht="15" customHeight="1">
      <c r="A28" s="1590">
        <v>4210</v>
      </c>
      <c r="B28" s="1591" t="s">
        <v>325</v>
      </c>
      <c r="C28" s="1072">
        <v>45000</v>
      </c>
      <c r="D28" s="1073">
        <v>50000</v>
      </c>
    </row>
    <row r="29" spans="1:4" s="1510" customFormat="1" ht="15" customHeight="1">
      <c r="A29" s="1590">
        <v>4260</v>
      </c>
      <c r="B29" s="1591" t="s">
        <v>343</v>
      </c>
      <c r="C29" s="1072">
        <v>30000</v>
      </c>
      <c r="D29" s="1073">
        <v>30000</v>
      </c>
    </row>
    <row r="30" spans="1:4" s="1514" customFormat="1" ht="15" customHeight="1">
      <c r="A30" s="1590">
        <v>4270</v>
      </c>
      <c r="B30" s="1591" t="s">
        <v>354</v>
      </c>
      <c r="C30" s="1072">
        <v>1290098</v>
      </c>
      <c r="D30" s="1073">
        <v>864800</v>
      </c>
    </row>
    <row r="31" spans="1:4" s="1514" customFormat="1" ht="15" customHeight="1">
      <c r="A31" s="1590">
        <v>4300</v>
      </c>
      <c r="B31" s="1591" t="s">
        <v>327</v>
      </c>
      <c r="C31" s="1072">
        <v>100000</v>
      </c>
      <c r="D31" s="1073">
        <v>110000</v>
      </c>
    </row>
    <row r="32" spans="1:4" s="1514" customFormat="1" ht="15" customHeight="1">
      <c r="A32" s="1590">
        <v>4430</v>
      </c>
      <c r="B32" s="1591" t="s">
        <v>347</v>
      </c>
      <c r="C32" s="1072">
        <v>7000</v>
      </c>
      <c r="D32" s="1073">
        <v>10200</v>
      </c>
    </row>
    <row r="33" spans="1:4" s="1514" customFormat="1" ht="15" customHeight="1">
      <c r="A33" s="1592">
        <v>4590</v>
      </c>
      <c r="B33" s="1593" t="s">
        <v>584</v>
      </c>
      <c r="C33" s="1594">
        <v>2000</v>
      </c>
      <c r="D33" s="1595">
        <v>4000</v>
      </c>
    </row>
    <row r="34" spans="1:4" s="1598" customFormat="1" ht="15" customHeight="1">
      <c r="A34" s="1596"/>
      <c r="B34" s="1597" t="s">
        <v>585</v>
      </c>
      <c r="C34" s="1022">
        <f>SUM(C35:C42)</f>
        <v>1474098</v>
      </c>
      <c r="D34" s="1068">
        <f>SUM(D35:D42)</f>
        <v>1069000</v>
      </c>
    </row>
    <row r="35" spans="1:4" s="1069" customFormat="1" ht="12.75" customHeight="1">
      <c r="A35" s="1599"/>
      <c r="B35" s="1600" t="s">
        <v>586</v>
      </c>
      <c r="C35" s="1601">
        <v>1039598</v>
      </c>
      <c r="D35" s="739">
        <v>559300</v>
      </c>
    </row>
    <row r="36" spans="1:4" s="1069" customFormat="1" ht="12.75" customHeight="1">
      <c r="A36" s="1599"/>
      <c r="B36" s="1600" t="s">
        <v>587</v>
      </c>
      <c r="C36" s="1601">
        <v>60500</v>
      </c>
      <c r="D36" s="739">
        <v>60500</v>
      </c>
    </row>
    <row r="37" spans="1:4" s="1069" customFormat="1" ht="12.75" customHeight="1">
      <c r="A37" s="1599"/>
      <c r="B37" s="1600" t="s">
        <v>588</v>
      </c>
      <c r="C37" s="1601">
        <v>80000</v>
      </c>
      <c r="D37" s="739">
        <v>80000</v>
      </c>
    </row>
    <row r="38" spans="1:4" s="1069" customFormat="1" ht="12.75" customHeight="1">
      <c r="A38" s="1599"/>
      <c r="B38" s="1600" t="s">
        <v>589</v>
      </c>
      <c r="C38" s="1601">
        <v>90000</v>
      </c>
      <c r="D38" s="739">
        <v>100000</v>
      </c>
    </row>
    <row r="39" spans="1:4" s="1069" customFormat="1" ht="12.75" customHeight="1">
      <c r="A39" s="1599"/>
      <c r="B39" s="1600" t="s">
        <v>590</v>
      </c>
      <c r="C39" s="1601">
        <v>180000</v>
      </c>
      <c r="D39" s="739">
        <v>250000</v>
      </c>
    </row>
    <row r="40" spans="1:4" s="1069" customFormat="1" ht="12.75" customHeight="1">
      <c r="A40" s="1599"/>
      <c r="B40" s="1602" t="s">
        <v>591</v>
      </c>
      <c r="C40" s="1601">
        <v>15000</v>
      </c>
      <c r="D40" s="739">
        <v>5000</v>
      </c>
    </row>
    <row r="41" spans="1:4" s="1069" customFormat="1" ht="12.75" customHeight="1">
      <c r="A41" s="1599"/>
      <c r="B41" s="1600" t="s">
        <v>592</v>
      </c>
      <c r="C41" s="1601">
        <v>7000</v>
      </c>
      <c r="D41" s="739">
        <v>10200</v>
      </c>
    </row>
    <row r="42" spans="1:4" s="1069" customFormat="1" ht="24" customHeight="1">
      <c r="A42" s="1603"/>
      <c r="B42" s="1604" t="s">
        <v>593</v>
      </c>
      <c r="C42" s="1605">
        <v>2000</v>
      </c>
      <c r="D42" s="1606">
        <v>4000</v>
      </c>
    </row>
    <row r="43" spans="1:4" s="1610" customFormat="1" ht="19.5" customHeight="1">
      <c r="A43" s="1607">
        <v>60016</v>
      </c>
      <c r="B43" s="1608" t="s">
        <v>172</v>
      </c>
      <c r="C43" s="1579">
        <f>SUM(C44:C48)</f>
        <v>440000</v>
      </c>
      <c r="D43" s="1609">
        <f>SUM(D44:D48)</f>
        <v>440000</v>
      </c>
    </row>
    <row r="44" spans="1:4" s="1514" customFormat="1" ht="15" customHeight="1">
      <c r="A44" s="1590">
        <v>4210</v>
      </c>
      <c r="B44" s="1591" t="s">
        <v>325</v>
      </c>
      <c r="C44" s="1072">
        <v>15000</v>
      </c>
      <c r="D44" s="1073">
        <v>6000</v>
      </c>
    </row>
    <row r="45" spans="1:4" s="1514" customFormat="1" ht="15" customHeight="1">
      <c r="A45" s="1590">
        <v>4270</v>
      </c>
      <c r="B45" s="1591" t="s">
        <v>354</v>
      </c>
      <c r="C45" s="1072">
        <v>349000</v>
      </c>
      <c r="D45" s="1073">
        <v>363800</v>
      </c>
    </row>
    <row r="46" spans="1:4" s="1514" customFormat="1" ht="15" customHeight="1">
      <c r="A46" s="1590">
        <v>4300</v>
      </c>
      <c r="B46" s="1591" t="s">
        <v>327</v>
      </c>
      <c r="C46" s="1072">
        <v>60000</v>
      </c>
      <c r="D46" s="1073">
        <v>55000</v>
      </c>
    </row>
    <row r="47" spans="1:4" s="1514" customFormat="1" ht="15" customHeight="1">
      <c r="A47" s="1590">
        <v>4430</v>
      </c>
      <c r="B47" s="1591" t="s">
        <v>347</v>
      </c>
      <c r="C47" s="1072">
        <v>14000</v>
      </c>
      <c r="D47" s="1073">
        <v>11200</v>
      </c>
    </row>
    <row r="48" spans="1:4" s="1514" customFormat="1" ht="15" customHeight="1">
      <c r="A48" s="1590">
        <v>4590</v>
      </c>
      <c r="B48" s="1591" t="s">
        <v>584</v>
      </c>
      <c r="C48" s="1072">
        <v>2000</v>
      </c>
      <c r="D48" s="1073">
        <v>4000</v>
      </c>
    </row>
    <row r="49" spans="1:4" s="1069" customFormat="1" ht="15" customHeight="1">
      <c r="A49" s="1596"/>
      <c r="B49" s="1597" t="s">
        <v>585</v>
      </c>
      <c r="C49" s="1022">
        <f>SUM(C50:C56)</f>
        <v>440000</v>
      </c>
      <c r="D49" s="1068">
        <f>SUM(D50:D56)</f>
        <v>440000</v>
      </c>
    </row>
    <row r="50" spans="1:4" s="1069" customFormat="1" ht="15" customHeight="1">
      <c r="A50" s="1599"/>
      <c r="B50" s="1600" t="s">
        <v>586</v>
      </c>
      <c r="C50" s="1601">
        <v>250000</v>
      </c>
      <c r="D50" s="739">
        <v>237800</v>
      </c>
    </row>
    <row r="51" spans="1:4" s="1069" customFormat="1" ht="15" customHeight="1">
      <c r="A51" s="1599"/>
      <c r="B51" s="1600" t="s">
        <v>587</v>
      </c>
      <c r="C51" s="1601">
        <v>54000</v>
      </c>
      <c r="D51" s="739">
        <v>54000</v>
      </c>
    </row>
    <row r="52" spans="1:4" s="1069" customFormat="1" ht="15" customHeight="1">
      <c r="A52" s="1599"/>
      <c r="B52" s="1600" t="s">
        <v>594</v>
      </c>
      <c r="C52" s="1601">
        <v>50000</v>
      </c>
      <c r="D52" s="739">
        <v>50000</v>
      </c>
    </row>
    <row r="53" spans="1:4" s="1069" customFormat="1" ht="15" customHeight="1">
      <c r="A53" s="1599"/>
      <c r="B53" s="1600" t="s">
        <v>595</v>
      </c>
      <c r="C53" s="1601">
        <v>60000</v>
      </c>
      <c r="D53" s="739">
        <v>78000</v>
      </c>
    </row>
    <row r="54" spans="1:4" s="1069" customFormat="1" ht="23.25" customHeight="1">
      <c r="A54" s="1599"/>
      <c r="B54" s="1602" t="s">
        <v>596</v>
      </c>
      <c r="C54" s="1601">
        <v>10000</v>
      </c>
      <c r="D54" s="739">
        <v>5000</v>
      </c>
    </row>
    <row r="55" spans="1:4" s="1069" customFormat="1" ht="15" customHeight="1">
      <c r="A55" s="1599"/>
      <c r="B55" s="1600" t="s">
        <v>597</v>
      </c>
      <c r="C55" s="1601">
        <v>14000</v>
      </c>
      <c r="D55" s="739">
        <v>11200</v>
      </c>
    </row>
    <row r="56" spans="1:4" s="1069" customFormat="1" ht="27.75" customHeight="1" thickBot="1">
      <c r="A56" s="1599"/>
      <c r="B56" s="1602" t="s">
        <v>598</v>
      </c>
      <c r="C56" s="1601">
        <v>2000</v>
      </c>
      <c r="D56" s="739">
        <v>4000</v>
      </c>
    </row>
    <row r="57" spans="1:4" s="1614" customFormat="1" ht="28.5" customHeight="1" thickBot="1" thickTop="1">
      <c r="A57" s="1611" t="s">
        <v>106</v>
      </c>
      <c r="B57" s="1612" t="s">
        <v>599</v>
      </c>
      <c r="C57" s="1044">
        <f>C12+C13-C24</f>
        <v>10000</v>
      </c>
      <c r="D57" s="1613">
        <f>D12+D13-D24</f>
        <v>10000</v>
      </c>
    </row>
    <row r="58" ht="13.5" thickTop="1"/>
  </sheetData>
  <printOptions horizontalCentered="1"/>
  <pageMargins left="0" right="0" top="0.984251968503937" bottom="0.5511811023622047" header="0.5511811023622047" footer="0.7086614173228347"/>
  <pageSetup firstPageNumber="34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IV16384"/>
    </sheetView>
  </sheetViews>
  <sheetFormatPr defaultColWidth="9.00390625" defaultRowHeight="12.75"/>
  <cols>
    <col min="1" max="1" width="6.625" style="792" customWidth="1"/>
    <col min="2" max="2" width="37.00390625" style="792" customWidth="1"/>
    <col min="3" max="4" width="17.75390625" style="792" customWidth="1"/>
    <col min="5" max="16384" width="9.125" style="792" customWidth="1"/>
  </cols>
  <sheetData>
    <row r="1" ht="12.75">
      <c r="C1" s="792" t="s">
        <v>600</v>
      </c>
    </row>
    <row r="2" spans="3:4" ht="12.75">
      <c r="C2" s="1379" t="s">
        <v>562</v>
      </c>
      <c r="D2" s="1379"/>
    </row>
    <row r="3" spans="3:4" ht="12.75">
      <c r="C3" s="1379" t="s">
        <v>563</v>
      </c>
      <c r="D3" s="1379"/>
    </row>
    <row r="4" spans="3:4" ht="12.75">
      <c r="C4" s="1379" t="s">
        <v>601</v>
      </c>
      <c r="D4" s="1379"/>
    </row>
    <row r="5" ht="30" customHeight="1"/>
    <row r="6" spans="1:4" ht="33.75">
      <c r="A6" s="1615" t="s">
        <v>602</v>
      </c>
      <c r="B6" s="1490"/>
      <c r="C6" s="1490"/>
      <c r="D6" s="1490"/>
    </row>
    <row r="7" spans="1:4" ht="18.75">
      <c r="A7" s="947"/>
      <c r="B7" s="1616" t="s">
        <v>603</v>
      </c>
      <c r="C7" s="1490"/>
      <c r="D7" s="1490"/>
    </row>
    <row r="8" spans="1:4" ht="10.5" customHeight="1">
      <c r="A8" s="947"/>
      <c r="B8" s="1617"/>
      <c r="C8" s="1490"/>
      <c r="D8" s="1490"/>
    </row>
    <row r="9" ht="13.5" thickBot="1">
      <c r="D9" s="788" t="s">
        <v>6</v>
      </c>
    </row>
    <row r="10" spans="1:4" ht="38.25" thickTop="1">
      <c r="A10" s="1618" t="s">
        <v>604</v>
      </c>
      <c r="B10" s="1619" t="s">
        <v>8</v>
      </c>
      <c r="C10" s="1620" t="s">
        <v>605</v>
      </c>
      <c r="D10" s="1621" t="s">
        <v>606</v>
      </c>
    </row>
    <row r="11" spans="1:4" ht="12.75">
      <c r="A11" s="1548">
        <v>1</v>
      </c>
      <c r="B11" s="1622">
        <v>2</v>
      </c>
      <c r="C11" s="1623">
        <v>3</v>
      </c>
      <c r="D11" s="1624">
        <v>4</v>
      </c>
    </row>
    <row r="12" spans="1:4" ht="32.25" customHeight="1">
      <c r="A12" s="1625" t="s">
        <v>85</v>
      </c>
      <c r="B12" s="1626" t="s">
        <v>607</v>
      </c>
      <c r="C12" s="1627">
        <v>30900</v>
      </c>
      <c r="D12" s="1628">
        <v>16800</v>
      </c>
    </row>
    <row r="13" spans="1:5" ht="22.5" customHeight="1">
      <c r="A13" s="1625" t="s">
        <v>94</v>
      </c>
      <c r="B13" s="1629" t="s">
        <v>608</v>
      </c>
      <c r="C13" s="1627">
        <f>SUM(C15:C18)</f>
        <v>32900</v>
      </c>
      <c r="D13" s="1628">
        <f>SUM(D15:D18)</f>
        <v>23200</v>
      </c>
      <c r="E13" s="1630"/>
    </row>
    <row r="14" spans="1:4" ht="18.75">
      <c r="A14" s="1631"/>
      <c r="B14" s="1632" t="s">
        <v>407</v>
      </c>
      <c r="C14" s="1633"/>
      <c r="D14" s="1634"/>
    </row>
    <row r="15" spans="1:4" ht="15.75" hidden="1">
      <c r="A15" s="1635" t="s">
        <v>609</v>
      </c>
      <c r="B15" s="1636" t="s">
        <v>610</v>
      </c>
      <c r="C15" s="1637"/>
      <c r="D15" s="1638"/>
    </row>
    <row r="16" spans="1:4" ht="15.75">
      <c r="A16" s="1635" t="s">
        <v>611</v>
      </c>
      <c r="B16" s="1636" t="s">
        <v>612</v>
      </c>
      <c r="C16" s="1637">
        <v>500</v>
      </c>
      <c r="D16" s="1638">
        <v>500</v>
      </c>
    </row>
    <row r="17" spans="1:4" ht="31.5">
      <c r="A17" s="1635" t="s">
        <v>613</v>
      </c>
      <c r="B17" s="1639" t="s">
        <v>614</v>
      </c>
      <c r="C17" s="1637">
        <v>12600</v>
      </c>
      <c r="D17" s="1638">
        <v>14200</v>
      </c>
    </row>
    <row r="18" spans="1:4" ht="20.25" customHeight="1">
      <c r="A18" s="1635" t="s">
        <v>615</v>
      </c>
      <c r="B18" s="1636" t="s">
        <v>616</v>
      </c>
      <c r="C18" s="1637">
        <v>19800</v>
      </c>
      <c r="D18" s="1638">
        <v>8500</v>
      </c>
    </row>
    <row r="19" spans="1:4" ht="22.5" customHeight="1">
      <c r="A19" s="1625" t="s">
        <v>99</v>
      </c>
      <c r="B19" s="1629" t="s">
        <v>617</v>
      </c>
      <c r="C19" s="1627">
        <f>C12+C13</f>
        <v>63800</v>
      </c>
      <c r="D19" s="1628">
        <f>D13+D12</f>
        <v>40000</v>
      </c>
    </row>
    <row r="20" spans="1:4" ht="22.5" customHeight="1">
      <c r="A20" s="1625" t="s">
        <v>106</v>
      </c>
      <c r="B20" s="1629" t="s">
        <v>546</v>
      </c>
      <c r="C20" s="1627">
        <f>SUM(C22:C28)</f>
        <v>47000</v>
      </c>
      <c r="D20" s="1628">
        <f>SUM(D22:D28)</f>
        <v>29700</v>
      </c>
    </row>
    <row r="21" spans="1:4" ht="15.75">
      <c r="A21" s="1398"/>
      <c r="B21" s="1632" t="s">
        <v>407</v>
      </c>
      <c r="C21" s="1640"/>
      <c r="D21" s="1641"/>
    </row>
    <row r="22" spans="1:4" ht="31.5" hidden="1">
      <c r="A22" s="1398">
        <v>3020</v>
      </c>
      <c r="B22" s="1642" t="s">
        <v>618</v>
      </c>
      <c r="C22" s="1516"/>
      <c r="D22" s="1643">
        <v>0</v>
      </c>
    </row>
    <row r="23" spans="1:4" ht="15.75">
      <c r="A23" s="1398">
        <v>4210</v>
      </c>
      <c r="B23" s="1642" t="s">
        <v>325</v>
      </c>
      <c r="C23" s="1516">
        <v>22700</v>
      </c>
      <c r="D23" s="1643">
        <v>15800</v>
      </c>
    </row>
    <row r="24" spans="1:4" ht="15.75" hidden="1">
      <c r="A24" s="1398">
        <v>4220</v>
      </c>
      <c r="B24" s="1642" t="s">
        <v>619</v>
      </c>
      <c r="C24" s="1516">
        <v>0</v>
      </c>
      <c r="D24" s="1643">
        <v>0</v>
      </c>
    </row>
    <row r="25" spans="1:4" ht="31.5">
      <c r="A25" s="1398">
        <v>4240</v>
      </c>
      <c r="B25" s="1642" t="s">
        <v>391</v>
      </c>
      <c r="C25" s="1516">
        <v>5700</v>
      </c>
      <c r="D25" s="1643">
        <v>4600</v>
      </c>
    </row>
    <row r="26" spans="1:4" ht="15.75">
      <c r="A26" s="1398">
        <v>4270</v>
      </c>
      <c r="B26" s="1642" t="s">
        <v>354</v>
      </c>
      <c r="C26" s="1516">
        <v>5000</v>
      </c>
      <c r="D26" s="1643">
        <v>0</v>
      </c>
    </row>
    <row r="27" spans="1:4" ht="15.75">
      <c r="A27" s="1398">
        <v>4300</v>
      </c>
      <c r="B27" s="1642" t="s">
        <v>327</v>
      </c>
      <c r="C27" s="1516">
        <v>13500</v>
      </c>
      <c r="D27" s="1643">
        <v>9300</v>
      </c>
    </row>
    <row r="28" spans="1:4" ht="16.5" thickBot="1">
      <c r="A28" s="1398">
        <v>4510</v>
      </c>
      <c r="B28" s="1642" t="s">
        <v>620</v>
      </c>
      <c r="C28" s="1516">
        <v>100</v>
      </c>
      <c r="D28" s="1643">
        <v>0</v>
      </c>
    </row>
    <row r="29" spans="1:4" ht="33" thickBot="1" thickTop="1">
      <c r="A29" s="1644" t="s">
        <v>110</v>
      </c>
      <c r="B29" s="1645" t="s">
        <v>621</v>
      </c>
      <c r="C29" s="1091">
        <f>C19-C20</f>
        <v>16800</v>
      </c>
      <c r="D29" s="1093">
        <f>D19-D20</f>
        <v>10300</v>
      </c>
    </row>
    <row r="30" ht="13.5" thickTop="1"/>
    <row r="32" spans="3:4" ht="15">
      <c r="C32" s="1587"/>
      <c r="D32" s="1587"/>
    </row>
  </sheetData>
  <printOptions horizontalCentered="1"/>
  <pageMargins left="0" right="0" top="0.984251968503937" bottom="0.984251968503937" header="0.5905511811023623" footer="0.5118110236220472"/>
  <pageSetup firstPageNumber="36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B3" sqref="B3"/>
    </sheetView>
  </sheetViews>
  <sheetFormatPr defaultColWidth="9.00390625" defaultRowHeight="12.75"/>
  <cols>
    <col min="1" max="1" width="9.00390625" style="0" customWidth="1"/>
    <col min="2" max="2" width="43.75390625" style="0" customWidth="1"/>
    <col min="3" max="4" width="17.75390625" style="0" customWidth="1"/>
    <col min="5" max="5" width="9.625" style="0" customWidth="1"/>
  </cols>
  <sheetData>
    <row r="1" spans="1:4" ht="1.5" customHeight="1">
      <c r="A1" s="792"/>
      <c r="B1" s="792"/>
      <c r="C1" s="792"/>
      <c r="D1" s="792"/>
    </row>
    <row r="2" spans="1:3" ht="12.75">
      <c r="A2" s="792"/>
      <c r="B2" s="792"/>
      <c r="C2" s="899" t="s">
        <v>622</v>
      </c>
    </row>
    <row r="3" spans="1:3" ht="12.75">
      <c r="A3" s="792"/>
      <c r="B3" s="792"/>
      <c r="C3" s="1379" t="s">
        <v>623</v>
      </c>
    </row>
    <row r="4" spans="1:3" ht="12.75">
      <c r="A4" s="792"/>
      <c r="B4" s="792"/>
      <c r="C4" s="1379" t="s">
        <v>624</v>
      </c>
    </row>
    <row r="5" spans="1:3" ht="12.75">
      <c r="A5" s="792"/>
      <c r="B5" s="792"/>
      <c r="C5" s="1379" t="s">
        <v>625</v>
      </c>
    </row>
    <row r="6" spans="1:4" ht="8.25" customHeight="1">
      <c r="A6" s="792"/>
      <c r="B6" s="792"/>
      <c r="C6" s="903"/>
      <c r="D6" s="792"/>
    </row>
    <row r="7" spans="1:4" ht="38.25" customHeight="1">
      <c r="A7" s="1615" t="s">
        <v>626</v>
      </c>
      <c r="B7" s="1490"/>
      <c r="C7" s="1490"/>
      <c r="D7" s="1490"/>
    </row>
    <row r="8" spans="1:4" ht="18.75">
      <c r="A8" s="947"/>
      <c r="B8" s="1616" t="s">
        <v>603</v>
      </c>
      <c r="C8" s="1490"/>
      <c r="D8" s="1490"/>
    </row>
    <row r="9" spans="1:4" ht="17.25" customHeight="1" thickBot="1">
      <c r="A9" s="947"/>
      <c r="B9" s="1617"/>
      <c r="C9" s="1490"/>
      <c r="D9" s="788" t="s">
        <v>6</v>
      </c>
    </row>
    <row r="10" spans="1:4" ht="13.5" hidden="1" thickBot="1">
      <c r="A10" s="792"/>
      <c r="B10" s="792"/>
      <c r="C10" s="792"/>
      <c r="D10" s="788" t="s">
        <v>6</v>
      </c>
    </row>
    <row r="11" spans="1:4" ht="38.25" thickTop="1">
      <c r="A11" s="1618" t="s">
        <v>604</v>
      </c>
      <c r="B11" s="1619" t="s">
        <v>8</v>
      </c>
      <c r="C11" s="1620" t="s">
        <v>605</v>
      </c>
      <c r="D11" s="1621" t="s">
        <v>627</v>
      </c>
    </row>
    <row r="12" spans="1:4" ht="12.75">
      <c r="A12" s="1548">
        <v>1</v>
      </c>
      <c r="B12" s="1622">
        <v>2</v>
      </c>
      <c r="C12" s="1623">
        <v>3</v>
      </c>
      <c r="D12" s="1624">
        <v>4</v>
      </c>
    </row>
    <row r="13" spans="1:4" ht="18" customHeight="1">
      <c r="A13" s="1625" t="s">
        <v>85</v>
      </c>
      <c r="B13" s="1626" t="s">
        <v>607</v>
      </c>
      <c r="C13" s="1627">
        <v>111648</v>
      </c>
      <c r="D13" s="1628">
        <v>108425</v>
      </c>
    </row>
    <row r="14" spans="1:4" ht="18.75" customHeight="1">
      <c r="A14" s="1625" t="s">
        <v>94</v>
      </c>
      <c r="B14" s="1629" t="s">
        <v>608</v>
      </c>
      <c r="C14" s="1627">
        <f>SUM(C16:C20)</f>
        <v>402719</v>
      </c>
      <c r="D14" s="1646">
        <f>SUM(D16:D20)</f>
        <v>246605</v>
      </c>
    </row>
    <row r="15" spans="1:4" ht="14.25" customHeight="1">
      <c r="A15" s="1631"/>
      <c r="B15" s="1647" t="s">
        <v>407</v>
      </c>
      <c r="C15" s="1633"/>
      <c r="D15" s="1634"/>
    </row>
    <row r="16" spans="1:4" s="955" customFormat="1" ht="16.5" customHeight="1">
      <c r="A16" s="835" t="s">
        <v>580</v>
      </c>
      <c r="B16" s="1648" t="s">
        <v>581</v>
      </c>
      <c r="C16" s="1071">
        <v>113000</v>
      </c>
      <c r="D16" s="963">
        <v>21600</v>
      </c>
    </row>
    <row r="17" spans="1:4" s="955" customFormat="1" ht="16.5" customHeight="1">
      <c r="A17" s="1649" t="s">
        <v>609</v>
      </c>
      <c r="B17" s="1650" t="s">
        <v>610</v>
      </c>
      <c r="C17" s="1651">
        <v>273400</v>
      </c>
      <c r="D17" s="1652">
        <v>222300</v>
      </c>
    </row>
    <row r="18" spans="1:4" s="955" customFormat="1" ht="16.5" customHeight="1">
      <c r="A18" s="1649" t="s">
        <v>611</v>
      </c>
      <c r="B18" s="1653" t="s">
        <v>612</v>
      </c>
      <c r="C18" s="1651">
        <v>4171</v>
      </c>
      <c r="D18" s="1652">
        <v>2205</v>
      </c>
    </row>
    <row r="19" spans="1:4" s="955" customFormat="1" ht="28.5" customHeight="1">
      <c r="A19" s="1649" t="s">
        <v>613</v>
      </c>
      <c r="B19" s="1654" t="s">
        <v>614</v>
      </c>
      <c r="C19" s="1651">
        <v>8010</v>
      </c>
      <c r="D19" s="1652">
        <v>500</v>
      </c>
    </row>
    <row r="20" spans="1:4" s="955" customFormat="1" ht="18" customHeight="1">
      <c r="A20" s="1649" t="s">
        <v>615</v>
      </c>
      <c r="B20" s="1653" t="s">
        <v>616</v>
      </c>
      <c r="C20" s="1651">
        <v>4138</v>
      </c>
      <c r="D20" s="1652">
        <v>0</v>
      </c>
    </row>
    <row r="21" spans="1:4" ht="19.5" customHeight="1">
      <c r="A21" s="1553" t="s">
        <v>99</v>
      </c>
      <c r="B21" s="1655" t="s">
        <v>617</v>
      </c>
      <c r="C21" s="1656">
        <f>C14+C13</f>
        <v>514367</v>
      </c>
      <c r="D21" s="1657">
        <f>D14+D13</f>
        <v>355030</v>
      </c>
    </row>
    <row r="22" spans="1:4" ht="19.5" customHeight="1">
      <c r="A22" s="1553" t="s">
        <v>106</v>
      </c>
      <c r="B22" s="1655" t="s">
        <v>546</v>
      </c>
      <c r="C22" s="1656">
        <f>SUM(C24:C38)</f>
        <v>405942</v>
      </c>
      <c r="D22" s="1657">
        <f>SUM(D24:D38)</f>
        <v>264300</v>
      </c>
    </row>
    <row r="23" spans="1:4" ht="15.75">
      <c r="A23" s="1398"/>
      <c r="B23" s="1647" t="s">
        <v>407</v>
      </c>
      <c r="C23" s="1640"/>
      <c r="D23" s="1641"/>
    </row>
    <row r="24" spans="1:4" s="955" customFormat="1" ht="30">
      <c r="A24" s="1658">
        <v>3020</v>
      </c>
      <c r="B24" s="840" t="s">
        <v>628</v>
      </c>
      <c r="C24" s="1071">
        <v>0</v>
      </c>
      <c r="D24" s="963">
        <v>300</v>
      </c>
    </row>
    <row r="25" spans="1:4" s="955" customFormat="1" ht="16.5" customHeight="1">
      <c r="A25" s="1658">
        <v>4010</v>
      </c>
      <c r="B25" s="840" t="s">
        <v>524</v>
      </c>
      <c r="C25" s="1071">
        <v>8199</v>
      </c>
      <c r="D25" s="963">
        <v>0</v>
      </c>
    </row>
    <row r="26" spans="1:4" s="955" customFormat="1" ht="16.5" customHeight="1">
      <c r="A26" s="1658">
        <v>4040</v>
      </c>
      <c r="B26" s="840" t="s">
        <v>339</v>
      </c>
      <c r="C26" s="1071">
        <v>994</v>
      </c>
      <c r="D26" s="963">
        <v>200</v>
      </c>
    </row>
    <row r="27" spans="1:4" s="955" customFormat="1" ht="16.5" customHeight="1">
      <c r="A27" s="1658">
        <v>4110</v>
      </c>
      <c r="B27" s="840" t="s">
        <v>321</v>
      </c>
      <c r="C27" s="1071">
        <v>21874</v>
      </c>
      <c r="D27" s="963">
        <v>11600</v>
      </c>
    </row>
    <row r="28" spans="1:4" s="955" customFormat="1" ht="16.5" customHeight="1">
      <c r="A28" s="1658">
        <v>4120</v>
      </c>
      <c r="B28" s="840" t="s">
        <v>527</v>
      </c>
      <c r="C28" s="1071">
        <v>3319</v>
      </c>
      <c r="D28" s="963">
        <v>1600</v>
      </c>
    </row>
    <row r="29" spans="1:4" s="955" customFormat="1" ht="16.5" customHeight="1">
      <c r="A29" s="1658">
        <v>4210</v>
      </c>
      <c r="B29" s="840" t="s">
        <v>629</v>
      </c>
      <c r="C29" s="1071">
        <v>43059</v>
      </c>
      <c r="D29" s="963">
        <v>27700</v>
      </c>
    </row>
    <row r="30" spans="1:4" s="955" customFormat="1" ht="16.5" customHeight="1">
      <c r="A30" s="1658">
        <v>4220</v>
      </c>
      <c r="B30" s="840" t="s">
        <v>619</v>
      </c>
      <c r="C30" s="1071">
        <v>148710</v>
      </c>
      <c r="D30" s="963">
        <v>130700</v>
      </c>
    </row>
    <row r="31" spans="1:4" s="955" customFormat="1" ht="30" customHeight="1">
      <c r="A31" s="1658">
        <v>4240</v>
      </c>
      <c r="B31" s="840" t="s">
        <v>391</v>
      </c>
      <c r="C31" s="1071">
        <v>10393</v>
      </c>
      <c r="D31" s="963">
        <v>4000</v>
      </c>
    </row>
    <row r="32" spans="1:4" s="955" customFormat="1" ht="16.5" customHeight="1">
      <c r="A32" s="1658">
        <v>4260</v>
      </c>
      <c r="B32" s="840" t="s">
        <v>343</v>
      </c>
      <c r="C32" s="1071">
        <v>7000</v>
      </c>
      <c r="D32" s="963">
        <v>2400</v>
      </c>
    </row>
    <row r="33" spans="1:4" s="955" customFormat="1" ht="16.5" customHeight="1">
      <c r="A33" s="1658">
        <v>4270</v>
      </c>
      <c r="B33" s="840" t="s">
        <v>354</v>
      </c>
      <c r="C33" s="1071">
        <v>3000</v>
      </c>
      <c r="D33" s="963">
        <v>2100</v>
      </c>
    </row>
    <row r="34" spans="1:4" s="955" customFormat="1" ht="16.5" customHeight="1">
      <c r="A34" s="1658">
        <v>4300</v>
      </c>
      <c r="B34" s="840" t="s">
        <v>327</v>
      </c>
      <c r="C34" s="1071">
        <v>146125</v>
      </c>
      <c r="D34" s="963">
        <v>80500</v>
      </c>
    </row>
    <row r="35" spans="1:4" s="955" customFormat="1" ht="16.5" customHeight="1">
      <c r="A35" s="1658">
        <v>4410</v>
      </c>
      <c r="B35" s="840" t="s">
        <v>345</v>
      </c>
      <c r="C35" s="1071">
        <v>4721</v>
      </c>
      <c r="D35" s="963">
        <v>3200</v>
      </c>
    </row>
    <row r="36" spans="1:4" s="955" customFormat="1" ht="16.5" customHeight="1">
      <c r="A36" s="1658">
        <v>4430</v>
      </c>
      <c r="B36" s="1659" t="s">
        <v>347</v>
      </c>
      <c r="C36" s="1071">
        <v>200</v>
      </c>
      <c r="D36" s="963">
        <v>0</v>
      </c>
    </row>
    <row r="37" spans="1:4" s="955" customFormat="1" ht="16.5" customHeight="1">
      <c r="A37" s="1658">
        <v>4440</v>
      </c>
      <c r="B37" s="840" t="s">
        <v>630</v>
      </c>
      <c r="C37" s="1071">
        <v>348</v>
      </c>
      <c r="D37" s="963">
        <v>0</v>
      </c>
    </row>
    <row r="38" spans="1:4" s="955" customFormat="1" ht="31.5" customHeight="1" thickBot="1">
      <c r="A38" s="1658">
        <v>6100</v>
      </c>
      <c r="B38" s="840" t="s">
        <v>631</v>
      </c>
      <c r="C38" s="1071">
        <v>8000</v>
      </c>
      <c r="D38" s="963">
        <v>0</v>
      </c>
    </row>
    <row r="39" spans="1:4" ht="36" customHeight="1" thickBot="1" thickTop="1">
      <c r="A39" s="1058" t="s">
        <v>110</v>
      </c>
      <c r="B39" s="1645" t="s">
        <v>632</v>
      </c>
      <c r="C39" s="896">
        <f>C21-C22</f>
        <v>108425</v>
      </c>
      <c r="D39" s="951">
        <f>D21-D22</f>
        <v>90730</v>
      </c>
    </row>
    <row r="40" ht="13.5" thickTop="1"/>
  </sheetData>
  <printOptions horizontalCentered="1"/>
  <pageMargins left="0" right="0" top="0.9448818897637796" bottom="0.2362204724409449" header="0.5118110236220472" footer="0.1968503937007874"/>
  <pageSetup firstPageNumber="37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B8" sqref="B8"/>
    </sheetView>
  </sheetViews>
  <sheetFormatPr defaultColWidth="9.00390625" defaultRowHeight="12.75"/>
  <cols>
    <col min="1" max="1" width="6.625" style="792" customWidth="1"/>
    <col min="2" max="2" width="41.25390625" style="792" customWidth="1"/>
    <col min="3" max="4" width="18.75390625" style="792" customWidth="1"/>
    <col min="5" max="16384" width="9.125" style="792" customWidth="1"/>
  </cols>
  <sheetData>
    <row r="1" spans="3:4" ht="12.75">
      <c r="C1" s="903" t="s">
        <v>633</v>
      </c>
      <c r="D1" s="903"/>
    </row>
    <row r="2" spans="3:4" ht="12.75">
      <c r="C2" s="903" t="s">
        <v>634</v>
      </c>
      <c r="D2" s="903"/>
    </row>
    <row r="3" spans="2:4" ht="15">
      <c r="B3" s="1587"/>
      <c r="C3" s="903" t="s">
        <v>635</v>
      </c>
      <c r="D3" s="903"/>
    </row>
    <row r="4" spans="3:4" ht="12.75">
      <c r="C4" s="903" t="s">
        <v>636</v>
      </c>
      <c r="D4" s="903"/>
    </row>
    <row r="6" ht="2.25" customHeight="1"/>
    <row r="7" spans="1:4" s="1661" customFormat="1" ht="45" customHeight="1">
      <c r="A7" s="1615" t="s">
        <v>637</v>
      </c>
      <c r="B7" s="1660"/>
      <c r="C7" s="1660"/>
      <c r="D7" s="1660"/>
    </row>
    <row r="8" spans="1:4" ht="25.5" customHeight="1">
      <c r="A8" s="947"/>
      <c r="B8" s="1616" t="s">
        <v>638</v>
      </c>
      <c r="C8" s="1490"/>
      <c r="D8" s="1490"/>
    </row>
    <row r="9" spans="1:4" ht="9.75" customHeight="1">
      <c r="A9" s="947"/>
      <c r="B9" s="1617"/>
      <c r="C9" s="1490"/>
      <c r="D9" s="1490"/>
    </row>
    <row r="10" ht="13.5" thickBot="1">
      <c r="D10" s="788" t="s">
        <v>6</v>
      </c>
    </row>
    <row r="11" spans="1:4" ht="32.25" thickTop="1">
      <c r="A11" s="1662" t="s">
        <v>604</v>
      </c>
      <c r="B11" s="1619" t="s">
        <v>8</v>
      </c>
      <c r="C11" s="1620" t="s">
        <v>605</v>
      </c>
      <c r="D11" s="1621" t="s">
        <v>639</v>
      </c>
    </row>
    <row r="12" spans="1:4" ht="12.75">
      <c r="A12" s="1548">
        <v>1</v>
      </c>
      <c r="B12" s="1622">
        <v>2</v>
      </c>
      <c r="C12" s="1623">
        <v>3</v>
      </c>
      <c r="D12" s="1624">
        <v>4</v>
      </c>
    </row>
    <row r="13" spans="1:4" s="1489" customFormat="1" ht="31.5">
      <c r="A13" s="1625" t="s">
        <v>85</v>
      </c>
      <c r="B13" s="1626" t="s">
        <v>607</v>
      </c>
      <c r="C13" s="1627">
        <v>71828</v>
      </c>
      <c r="D13" s="1628">
        <v>34387</v>
      </c>
    </row>
    <row r="14" spans="1:4" s="1489" customFormat="1" ht="22.5" customHeight="1">
      <c r="A14" s="1625" t="s">
        <v>94</v>
      </c>
      <c r="B14" s="1629" t="s">
        <v>608</v>
      </c>
      <c r="C14" s="1627">
        <f>SUM(C16:C19)</f>
        <v>411567</v>
      </c>
      <c r="D14" s="1628">
        <f>SUM(D16:D19)</f>
        <v>214700</v>
      </c>
    </row>
    <row r="15" spans="1:4" ht="18.75">
      <c r="A15" s="1631"/>
      <c r="B15" s="1632" t="s">
        <v>407</v>
      </c>
      <c r="C15" s="1633"/>
      <c r="D15" s="1634"/>
    </row>
    <row r="16" spans="1:4" ht="15.75">
      <c r="A16" s="1635" t="s">
        <v>609</v>
      </c>
      <c r="B16" s="1636" t="s">
        <v>610</v>
      </c>
      <c r="C16" s="1637">
        <v>401999</v>
      </c>
      <c r="D16" s="1638">
        <v>209500</v>
      </c>
    </row>
    <row r="17" spans="1:4" ht="15.75">
      <c r="A17" s="1635" t="s">
        <v>611</v>
      </c>
      <c r="B17" s="1636" t="s">
        <v>612</v>
      </c>
      <c r="C17" s="1637">
        <v>2418</v>
      </c>
      <c r="D17" s="1638">
        <v>0</v>
      </c>
    </row>
    <row r="18" spans="1:4" ht="31.5">
      <c r="A18" s="1635" t="s">
        <v>613</v>
      </c>
      <c r="B18" s="1639" t="s">
        <v>614</v>
      </c>
      <c r="C18" s="1637">
        <v>4900</v>
      </c>
      <c r="D18" s="1638">
        <v>5200</v>
      </c>
    </row>
    <row r="19" spans="1:4" ht="15.75">
      <c r="A19" s="1635" t="s">
        <v>615</v>
      </c>
      <c r="B19" s="1636" t="s">
        <v>616</v>
      </c>
      <c r="C19" s="1637">
        <v>2250</v>
      </c>
      <c r="D19" s="1638">
        <v>0</v>
      </c>
    </row>
    <row r="20" spans="1:4" s="1489" customFormat="1" ht="22.5" customHeight="1">
      <c r="A20" s="1625" t="s">
        <v>99</v>
      </c>
      <c r="B20" s="1629" t="s">
        <v>617</v>
      </c>
      <c r="C20" s="1627">
        <f>C14+C13</f>
        <v>483395</v>
      </c>
      <c r="D20" s="1628">
        <f>D14+D13</f>
        <v>249087</v>
      </c>
    </row>
    <row r="21" spans="1:4" s="1489" customFormat="1" ht="22.5" customHeight="1">
      <c r="A21" s="1625" t="s">
        <v>106</v>
      </c>
      <c r="B21" s="1629" t="s">
        <v>546</v>
      </c>
      <c r="C21" s="1627">
        <f>SUM(C23:C30)</f>
        <v>449008</v>
      </c>
      <c r="D21" s="1646">
        <f>SUM(D23:D30)</f>
        <v>228500</v>
      </c>
    </row>
    <row r="22" spans="1:4" ht="15.75">
      <c r="A22" s="1398"/>
      <c r="B22" s="1632" t="s">
        <v>407</v>
      </c>
      <c r="C22" s="1640"/>
      <c r="D22" s="1641"/>
    </row>
    <row r="23" spans="1:4" ht="15.75">
      <c r="A23" s="1398">
        <v>3110</v>
      </c>
      <c r="B23" s="1632" t="s">
        <v>336</v>
      </c>
      <c r="C23" s="1516">
        <v>800</v>
      </c>
      <c r="D23" s="1643">
        <v>800</v>
      </c>
    </row>
    <row r="24" spans="1:4" ht="15.75" hidden="1">
      <c r="A24" s="1398">
        <v>4010</v>
      </c>
      <c r="B24" s="1642" t="s">
        <v>524</v>
      </c>
      <c r="C24" s="1516">
        <v>0</v>
      </c>
      <c r="D24" s="1643">
        <v>0</v>
      </c>
    </row>
    <row r="25" spans="1:4" ht="15.75">
      <c r="A25" s="1398">
        <v>4210</v>
      </c>
      <c r="B25" s="1642" t="s">
        <v>325</v>
      </c>
      <c r="C25" s="1516">
        <v>8129</v>
      </c>
      <c r="D25" s="1643">
        <v>14200</v>
      </c>
    </row>
    <row r="26" spans="1:4" ht="15.75">
      <c r="A26" s="1398">
        <v>4220</v>
      </c>
      <c r="B26" s="1642" t="s">
        <v>619</v>
      </c>
      <c r="C26" s="1516">
        <v>384920</v>
      </c>
      <c r="D26" s="1643">
        <v>206800</v>
      </c>
    </row>
    <row r="27" spans="1:4" ht="31.5">
      <c r="A27" s="1398">
        <v>4240</v>
      </c>
      <c r="B27" s="1642" t="s">
        <v>391</v>
      </c>
      <c r="C27" s="1516">
        <v>200</v>
      </c>
      <c r="D27" s="1643">
        <v>200</v>
      </c>
    </row>
    <row r="28" spans="1:4" ht="15.75">
      <c r="A28" s="1398">
        <v>4270</v>
      </c>
      <c r="B28" s="1642" t="s">
        <v>354</v>
      </c>
      <c r="C28" s="1516">
        <v>45000</v>
      </c>
      <c r="D28" s="1643">
        <v>0</v>
      </c>
    </row>
    <row r="29" spans="1:4" ht="15.75">
      <c r="A29" s="1398">
        <v>4300</v>
      </c>
      <c r="B29" s="1642" t="s">
        <v>327</v>
      </c>
      <c r="C29" s="1516">
        <v>7232</v>
      </c>
      <c r="D29" s="1643">
        <v>6500</v>
      </c>
    </row>
    <row r="30" spans="1:4" ht="16.5" thickBot="1">
      <c r="A30" s="1398">
        <v>4430</v>
      </c>
      <c r="B30" s="1663" t="s">
        <v>347</v>
      </c>
      <c r="C30" s="1516">
        <v>2727</v>
      </c>
      <c r="D30" s="1643">
        <v>0</v>
      </c>
    </row>
    <row r="31" spans="1:4" s="1489" customFormat="1" ht="33" thickBot="1" thickTop="1">
      <c r="A31" s="1058" t="s">
        <v>110</v>
      </c>
      <c r="B31" s="1645" t="s">
        <v>640</v>
      </c>
      <c r="C31" s="896">
        <f>C20-C21</f>
        <v>34387</v>
      </c>
      <c r="D31" s="951">
        <f>D20-D21</f>
        <v>20587</v>
      </c>
    </row>
    <row r="32" ht="13.5" thickTop="1"/>
  </sheetData>
  <printOptions horizontalCentered="1"/>
  <pageMargins left="0" right="0" top="0.984251968503937" bottom="0.984251968503937" header="0.5118110236220472" footer="0.5118110236220472"/>
  <pageSetup firstPageNumber="38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3">
      <selection activeCell="B3" sqref="B3"/>
    </sheetView>
  </sheetViews>
  <sheetFormatPr defaultColWidth="9.00390625" defaultRowHeight="12.75"/>
  <cols>
    <col min="1" max="1" width="3.75390625" style="347" customWidth="1"/>
    <col min="2" max="2" width="35.875" style="93" customWidth="1"/>
    <col min="3" max="3" width="12.875" style="93" customWidth="1"/>
    <col min="4" max="4" width="5.00390625" style="94" hidden="1" customWidth="1"/>
    <col min="5" max="5" width="6.375" style="93" hidden="1" customWidth="1"/>
    <col min="6" max="6" width="0.12890625" style="93" hidden="1" customWidth="1"/>
    <col min="7" max="7" width="5.75390625" style="95" customWidth="1"/>
    <col min="8" max="8" width="12.25390625" style="93" customWidth="1"/>
    <col min="9" max="9" width="6.25390625" style="94" hidden="1" customWidth="1"/>
    <col min="10" max="10" width="6.125" style="94" hidden="1" customWidth="1"/>
    <col min="11" max="11" width="4.875" style="96" customWidth="1"/>
    <col min="12" max="12" width="7.875" style="93" hidden="1" customWidth="1"/>
    <col min="13" max="13" width="11.875" style="93" customWidth="1"/>
    <col min="14" max="14" width="0.2421875" style="94" hidden="1" customWidth="1"/>
    <col min="15" max="15" width="5.875" style="98" hidden="1" customWidth="1"/>
    <col min="16" max="16" width="4.75390625" style="95" customWidth="1"/>
    <col min="17" max="16384" width="10.00390625" style="93" customWidth="1"/>
  </cols>
  <sheetData>
    <row r="1" spans="1:12" ht="1.5" customHeight="1" hidden="1">
      <c r="A1" s="91"/>
      <c r="B1" s="92"/>
      <c r="L1" s="97"/>
    </row>
    <row r="2" spans="1:12" ht="0.75" customHeight="1" hidden="1">
      <c r="A2" s="99"/>
      <c r="B2" s="97"/>
      <c r="L2" s="97"/>
    </row>
    <row r="3" spans="1:16" ht="10.5" customHeight="1">
      <c r="A3" s="99"/>
      <c r="B3" s="97"/>
      <c r="H3" s="100"/>
      <c r="I3" s="101"/>
      <c r="J3" s="101"/>
      <c r="K3" s="102" t="s">
        <v>65</v>
      </c>
      <c r="L3" s="103"/>
      <c r="M3" s="104"/>
      <c r="N3" s="101"/>
      <c r="O3" s="105" t="s">
        <v>66</v>
      </c>
      <c r="P3" s="102"/>
    </row>
    <row r="4" spans="1:16" ht="10.5" customHeight="1">
      <c r="A4" s="99"/>
      <c r="B4" s="97"/>
      <c r="H4" s="100"/>
      <c r="I4" s="101"/>
      <c r="J4" s="101"/>
      <c r="K4" s="102" t="s">
        <v>1</v>
      </c>
      <c r="L4" s="103"/>
      <c r="M4" s="104"/>
      <c r="N4" s="101"/>
      <c r="O4" s="105"/>
      <c r="P4" s="102"/>
    </row>
    <row r="5" spans="1:16" ht="10.5" customHeight="1">
      <c r="A5" s="99"/>
      <c r="B5" s="97"/>
      <c r="H5" s="100"/>
      <c r="I5" s="101"/>
      <c r="J5" s="101"/>
      <c r="K5" s="106" t="s">
        <v>67</v>
      </c>
      <c r="L5" s="103"/>
      <c r="M5" s="104"/>
      <c r="N5" s="101"/>
      <c r="O5" s="105"/>
      <c r="P5" s="102"/>
    </row>
    <row r="6" spans="1:12" ht="10.5" customHeight="1">
      <c r="A6" s="99"/>
      <c r="B6" s="97"/>
      <c r="H6" s="107"/>
      <c r="K6" s="102" t="s">
        <v>68</v>
      </c>
      <c r="L6" s="97"/>
    </row>
    <row r="7" spans="1:16" s="118" customFormat="1" ht="26.25" customHeight="1">
      <c r="A7" s="108" t="s">
        <v>69</v>
      </c>
      <c r="B7" s="109"/>
      <c r="C7" s="109"/>
      <c r="D7" s="110"/>
      <c r="E7" s="109"/>
      <c r="F7" s="109"/>
      <c r="G7" s="111"/>
      <c r="H7" s="109"/>
      <c r="I7" s="110"/>
      <c r="J7" s="110"/>
      <c r="K7" s="112"/>
      <c r="L7" s="113"/>
      <c r="M7" s="114"/>
      <c r="N7" s="115"/>
      <c r="O7" s="116"/>
      <c r="P7" s="117"/>
    </row>
    <row r="8" spans="1:16" ht="17.25" customHeight="1" thickBot="1">
      <c r="A8" s="119" t="s">
        <v>70</v>
      </c>
      <c r="C8" s="120"/>
      <c r="D8" s="121"/>
      <c r="E8" s="122"/>
      <c r="F8" s="122"/>
      <c r="G8" s="123"/>
      <c r="H8" s="120"/>
      <c r="I8" s="124"/>
      <c r="J8" s="124"/>
      <c r="K8" s="125"/>
      <c r="L8" s="126"/>
      <c r="M8" s="127" t="s">
        <v>6</v>
      </c>
      <c r="N8" s="127"/>
      <c r="O8" s="128"/>
      <c r="P8" s="129"/>
    </row>
    <row r="9" spans="1:16" s="145" customFormat="1" ht="21" customHeight="1" thickBot="1" thickTop="1">
      <c r="A9" s="130"/>
      <c r="B9" s="131"/>
      <c r="C9" s="132" t="s">
        <v>71</v>
      </c>
      <c r="D9" s="133"/>
      <c r="E9" s="134"/>
      <c r="F9" s="135"/>
      <c r="G9" s="136"/>
      <c r="H9" s="137" t="s">
        <v>72</v>
      </c>
      <c r="I9" s="138"/>
      <c r="J9" s="139"/>
      <c r="K9" s="140"/>
      <c r="L9" s="141" t="s">
        <v>73</v>
      </c>
      <c r="M9" s="141" t="s">
        <v>73</v>
      </c>
      <c r="N9" s="142"/>
      <c r="O9" s="143"/>
      <c r="P9" s="144"/>
    </row>
    <row r="10" spans="1:16" s="159" customFormat="1" ht="29.25" customHeight="1" thickBot="1" thickTop="1">
      <c r="A10" s="146" t="s">
        <v>74</v>
      </c>
      <c r="B10" s="147" t="s">
        <v>8</v>
      </c>
      <c r="C10" s="148" t="s">
        <v>75</v>
      </c>
      <c r="D10" s="149" t="s">
        <v>76</v>
      </c>
      <c r="E10" s="150" t="s">
        <v>77</v>
      </c>
      <c r="F10" s="151" t="s">
        <v>78</v>
      </c>
      <c r="G10" s="152" t="s">
        <v>79</v>
      </c>
      <c r="H10" s="153" t="s">
        <v>75</v>
      </c>
      <c r="I10" s="154" t="s">
        <v>80</v>
      </c>
      <c r="J10" s="155" t="s">
        <v>78</v>
      </c>
      <c r="K10" s="156" t="s">
        <v>79</v>
      </c>
      <c r="L10" s="157" t="s">
        <v>81</v>
      </c>
      <c r="M10" s="153" t="s">
        <v>75</v>
      </c>
      <c r="N10" s="158" t="s">
        <v>82</v>
      </c>
      <c r="O10" s="155" t="s">
        <v>78</v>
      </c>
      <c r="P10" s="156" t="s">
        <v>79</v>
      </c>
    </row>
    <row r="11" spans="1:17" s="171" customFormat="1" ht="10.5" customHeight="1" thickBot="1" thickTop="1">
      <c r="A11" s="160">
        <v>1</v>
      </c>
      <c r="B11" s="161">
        <v>2</v>
      </c>
      <c r="C11" s="162">
        <v>3</v>
      </c>
      <c r="D11" s="162">
        <v>5</v>
      </c>
      <c r="E11" s="163">
        <v>6</v>
      </c>
      <c r="F11" s="164">
        <v>5</v>
      </c>
      <c r="G11" s="165">
        <v>4</v>
      </c>
      <c r="H11" s="166">
        <v>5</v>
      </c>
      <c r="I11" s="163">
        <v>9</v>
      </c>
      <c r="J11" s="167">
        <v>9</v>
      </c>
      <c r="K11" s="168">
        <v>6</v>
      </c>
      <c r="L11" s="162">
        <v>11</v>
      </c>
      <c r="M11" s="162">
        <v>7</v>
      </c>
      <c r="N11" s="169">
        <v>12</v>
      </c>
      <c r="O11" s="167">
        <v>13</v>
      </c>
      <c r="P11" s="168">
        <v>8</v>
      </c>
      <c r="Q11" s="170"/>
    </row>
    <row r="12" spans="1:16" s="184" customFormat="1" ht="27" customHeight="1" thickBot="1" thickTop="1">
      <c r="A12" s="172" t="s">
        <v>83</v>
      </c>
      <c r="B12" s="173" t="s">
        <v>84</v>
      </c>
      <c r="C12" s="174">
        <f aca="true" t="shared" si="0" ref="C12:C38">H12+M12</f>
        <v>155525276</v>
      </c>
      <c r="D12" s="175"/>
      <c r="E12" s="176"/>
      <c r="F12" s="177" t="e">
        <f>C12/#REF!*100</f>
        <v>#REF!</v>
      </c>
      <c r="G12" s="178">
        <f>K12+P12</f>
        <v>61.332969449345946</v>
      </c>
      <c r="H12" s="174">
        <f>H13+H21+H25+H31+H34+H35</f>
        <v>121706162</v>
      </c>
      <c r="I12" s="179"/>
      <c r="J12" s="177" t="e">
        <f>H12/#REF!*100</f>
        <v>#REF!</v>
      </c>
      <c r="K12" s="180">
        <f>H12/$C$43*100</f>
        <v>47.99605895406447</v>
      </c>
      <c r="L12" s="181" t="e">
        <f>L13+L21+L25+#REF!</f>
        <v>#REF!</v>
      </c>
      <c r="M12" s="174">
        <f>M13+M21+M25+M31+M34+M35</f>
        <v>33819114</v>
      </c>
      <c r="N12" s="182"/>
      <c r="O12" s="183" t="e">
        <f>M12/L12*100</f>
        <v>#REF!</v>
      </c>
      <c r="P12" s="178">
        <f>M12/$C$43*100</f>
        <v>13.336910495281472</v>
      </c>
    </row>
    <row r="13" spans="1:16" s="196" customFormat="1" ht="18" customHeight="1" thickTop="1">
      <c r="A13" s="185" t="s">
        <v>85</v>
      </c>
      <c r="B13" s="186" t="s">
        <v>86</v>
      </c>
      <c r="C13" s="187">
        <f t="shared" si="0"/>
        <v>35739800</v>
      </c>
      <c r="D13" s="188"/>
      <c r="E13" s="189"/>
      <c r="F13" s="190" t="e">
        <f>C13/#REF!*100</f>
        <v>#REF!</v>
      </c>
      <c r="G13" s="180">
        <f>K13+P13</f>
        <v>14.094352493068293</v>
      </c>
      <c r="H13" s="187">
        <f>SUM(H14:H20)</f>
        <v>35709800</v>
      </c>
      <c r="I13" s="191"/>
      <c r="J13" s="192" t="e">
        <f>H13/#REF!*100</f>
        <v>#REF!</v>
      </c>
      <c r="K13" s="180">
        <f>H13/$C$43*100</f>
        <v>14.082521688900613</v>
      </c>
      <c r="L13" s="193">
        <f>SUM(L14:L19)</f>
        <v>0</v>
      </c>
      <c r="M13" s="194">
        <f>SUM(M14:M20)</f>
        <v>30000</v>
      </c>
      <c r="N13" s="195"/>
      <c r="O13" s="192"/>
      <c r="P13" s="180">
        <f>M13/$C$43*100</f>
        <v>0.011830804167679976</v>
      </c>
    </row>
    <row r="14" spans="1:16" s="205" customFormat="1" ht="14.25" customHeight="1">
      <c r="A14" s="197">
        <v>1</v>
      </c>
      <c r="B14" s="198" t="s">
        <v>87</v>
      </c>
      <c r="C14" s="199">
        <f t="shared" si="0"/>
        <v>30443800</v>
      </c>
      <c r="D14" s="200"/>
      <c r="E14" s="201"/>
      <c r="F14" s="200" t="e">
        <f>C14/#REF!*100</f>
        <v>#REF!</v>
      </c>
      <c r="G14" s="202"/>
      <c r="H14" s="203">
        <v>30443800</v>
      </c>
      <c r="I14" s="200"/>
      <c r="J14" s="200" t="e">
        <f>H14/#REF!*100</f>
        <v>#REF!</v>
      </c>
      <c r="K14" s="202"/>
      <c r="L14" s="201"/>
      <c r="M14" s="203"/>
      <c r="N14" s="200"/>
      <c r="O14" s="200"/>
      <c r="P14" s="204"/>
    </row>
    <row r="15" spans="1:16" s="205" customFormat="1" ht="15" customHeight="1">
      <c r="A15" s="197">
        <v>2</v>
      </c>
      <c r="B15" s="198" t="s">
        <v>88</v>
      </c>
      <c r="C15" s="199">
        <f t="shared" si="0"/>
        <v>390600</v>
      </c>
      <c r="D15" s="200"/>
      <c r="E15" s="201"/>
      <c r="F15" s="200" t="e">
        <f>C15/#REF!*100</f>
        <v>#REF!</v>
      </c>
      <c r="G15" s="202"/>
      <c r="H15" s="203">
        <v>390600</v>
      </c>
      <c r="I15" s="200"/>
      <c r="J15" s="200" t="e">
        <f>H15/#REF!*100</f>
        <v>#REF!</v>
      </c>
      <c r="K15" s="202"/>
      <c r="L15" s="201"/>
      <c r="M15" s="203"/>
      <c r="N15" s="200"/>
      <c r="O15" s="200"/>
      <c r="P15" s="204"/>
    </row>
    <row r="16" spans="1:16" s="205" customFormat="1" ht="14.25" customHeight="1">
      <c r="A16" s="197">
        <v>3</v>
      </c>
      <c r="B16" s="198" t="s">
        <v>89</v>
      </c>
      <c r="C16" s="199">
        <f t="shared" si="0"/>
        <v>1511900</v>
      </c>
      <c r="D16" s="200"/>
      <c r="E16" s="201"/>
      <c r="F16" s="200" t="e">
        <f>C16/#REF!*100</f>
        <v>#REF!</v>
      </c>
      <c r="G16" s="202"/>
      <c r="H16" s="203">
        <v>1511900</v>
      </c>
      <c r="I16" s="200"/>
      <c r="J16" s="200" t="e">
        <f>H16/#REF!*100</f>
        <v>#REF!</v>
      </c>
      <c r="K16" s="202"/>
      <c r="L16" s="201"/>
      <c r="M16" s="203"/>
      <c r="N16" s="200"/>
      <c r="O16" s="200"/>
      <c r="P16" s="204"/>
    </row>
    <row r="17" spans="1:16" s="205" customFormat="1" ht="14.25" customHeight="1">
      <c r="A17" s="197">
        <v>4</v>
      </c>
      <c r="B17" s="198" t="s">
        <v>90</v>
      </c>
      <c r="C17" s="199">
        <f t="shared" si="0"/>
        <v>38500</v>
      </c>
      <c r="D17" s="200"/>
      <c r="E17" s="201"/>
      <c r="F17" s="200" t="e">
        <f>C17/#REF!*100</f>
        <v>#REF!</v>
      </c>
      <c r="G17" s="202"/>
      <c r="H17" s="203">
        <v>8500</v>
      </c>
      <c r="I17" s="200"/>
      <c r="J17" s="200" t="e">
        <f>H17/#REF!*100</f>
        <v>#REF!</v>
      </c>
      <c r="K17" s="202"/>
      <c r="L17" s="201"/>
      <c r="M17" s="203">
        <v>30000</v>
      </c>
      <c r="N17" s="200"/>
      <c r="O17" s="200"/>
      <c r="P17" s="202"/>
    </row>
    <row r="18" spans="1:16" s="205" customFormat="1" ht="12" customHeight="1">
      <c r="A18" s="197">
        <v>5</v>
      </c>
      <c r="B18" s="198" t="s">
        <v>91</v>
      </c>
      <c r="C18" s="199">
        <f>H18+M18</f>
        <v>2685000</v>
      </c>
      <c r="D18" s="200"/>
      <c r="E18" s="201"/>
      <c r="F18" s="200" t="e">
        <f>C18/#REF!*100</f>
        <v>#REF!</v>
      </c>
      <c r="G18" s="202"/>
      <c r="H18" s="203">
        <v>2685000</v>
      </c>
      <c r="I18" s="200"/>
      <c r="J18" s="200" t="e">
        <f>H18/#REF!*100</f>
        <v>#REF!</v>
      </c>
      <c r="K18" s="202"/>
      <c r="L18" s="201"/>
      <c r="M18" s="203"/>
      <c r="N18" s="200"/>
      <c r="O18" s="200"/>
      <c r="P18" s="204"/>
    </row>
    <row r="19" spans="1:16" s="205" customFormat="1" ht="15" customHeight="1">
      <c r="A19" s="197">
        <v>6</v>
      </c>
      <c r="B19" s="198" t="s">
        <v>92</v>
      </c>
      <c r="C19" s="199">
        <f t="shared" si="0"/>
        <v>550000</v>
      </c>
      <c r="D19" s="200"/>
      <c r="E19" s="201"/>
      <c r="F19" s="200" t="e">
        <f>C19/#REF!*100</f>
        <v>#REF!</v>
      </c>
      <c r="G19" s="202"/>
      <c r="H19" s="203">
        <v>550000</v>
      </c>
      <c r="I19" s="200"/>
      <c r="J19" s="200" t="e">
        <f>H19/#REF!*100</f>
        <v>#REF!</v>
      </c>
      <c r="K19" s="202"/>
      <c r="L19" s="201"/>
      <c r="M19" s="203"/>
      <c r="N19" s="200"/>
      <c r="O19" s="200"/>
      <c r="P19" s="204"/>
    </row>
    <row r="20" spans="1:16" s="205" customFormat="1" ht="16.5" customHeight="1">
      <c r="A20" s="206">
        <v>7</v>
      </c>
      <c r="B20" s="198" t="s">
        <v>93</v>
      </c>
      <c r="C20" s="207">
        <f t="shared" si="0"/>
        <v>120000</v>
      </c>
      <c r="D20" s="200"/>
      <c r="E20" s="201"/>
      <c r="F20" s="200" t="e">
        <f>C20/#REF!*100</f>
        <v>#REF!</v>
      </c>
      <c r="G20" s="208"/>
      <c r="H20" s="209">
        <v>120000</v>
      </c>
      <c r="I20" s="200"/>
      <c r="J20" s="200" t="e">
        <f>H20/#REF!*100</f>
        <v>#REF!</v>
      </c>
      <c r="K20" s="208"/>
      <c r="L20" s="201"/>
      <c r="M20" s="209"/>
      <c r="N20" s="200"/>
      <c r="O20" s="200"/>
      <c r="P20" s="210"/>
    </row>
    <row r="21" spans="1:16" s="196" customFormat="1" ht="25.5" customHeight="1">
      <c r="A21" s="211" t="s">
        <v>94</v>
      </c>
      <c r="B21" s="212" t="s">
        <v>95</v>
      </c>
      <c r="C21" s="213">
        <f>H21+M21</f>
        <v>3610000</v>
      </c>
      <c r="D21" s="214"/>
      <c r="E21" s="215"/>
      <c r="F21" s="216" t="e">
        <f>C21/#REF!*100</f>
        <v>#REF!</v>
      </c>
      <c r="G21" s="217">
        <f>K21+P21</f>
        <v>1.4236401015108238</v>
      </c>
      <c r="H21" s="213">
        <f>SUM(H22:H24)</f>
        <v>3610000</v>
      </c>
      <c r="I21" s="218"/>
      <c r="J21" s="219" t="e">
        <f>H21/#REF!*100</f>
        <v>#REF!</v>
      </c>
      <c r="K21" s="217">
        <f>H21/$C$43*100</f>
        <v>1.4236401015108238</v>
      </c>
      <c r="L21" s="220">
        <f>SUM(L22:L23)</f>
        <v>0</v>
      </c>
      <c r="M21" s="221"/>
      <c r="N21" s="222"/>
      <c r="O21" s="223"/>
      <c r="P21" s="224"/>
    </row>
    <row r="22" spans="1:16" s="205" customFormat="1" ht="12.75" customHeight="1">
      <c r="A22" s="197">
        <v>1</v>
      </c>
      <c r="B22" s="198" t="s">
        <v>96</v>
      </c>
      <c r="C22" s="225">
        <f t="shared" si="0"/>
        <v>520000</v>
      </c>
      <c r="D22" s="226"/>
      <c r="E22" s="227"/>
      <c r="F22" s="228" t="e">
        <f>C22/#REF!*100</f>
        <v>#REF!</v>
      </c>
      <c r="G22" s="202"/>
      <c r="H22" s="225">
        <v>520000</v>
      </c>
      <c r="I22" s="229"/>
      <c r="J22" s="230" t="e">
        <f>H22/#REF!*100</f>
        <v>#REF!</v>
      </c>
      <c r="K22" s="202"/>
      <c r="L22" s="231"/>
      <c r="M22" s="232"/>
      <c r="N22" s="233"/>
      <c r="O22" s="230"/>
      <c r="P22" s="204"/>
    </row>
    <row r="23" spans="1:16" s="205" customFormat="1" ht="12.75" customHeight="1">
      <c r="A23" s="197">
        <v>2</v>
      </c>
      <c r="B23" s="198" t="s">
        <v>97</v>
      </c>
      <c r="C23" s="225">
        <f t="shared" si="0"/>
        <v>520000</v>
      </c>
      <c r="D23" s="226"/>
      <c r="E23" s="227"/>
      <c r="F23" s="228" t="e">
        <f>C23/#REF!*100</f>
        <v>#REF!</v>
      </c>
      <c r="G23" s="202"/>
      <c r="H23" s="225">
        <v>520000</v>
      </c>
      <c r="I23" s="229"/>
      <c r="J23" s="230" t="e">
        <f>H23/#REF!*100</f>
        <v>#REF!</v>
      </c>
      <c r="K23" s="202"/>
      <c r="L23" s="231"/>
      <c r="M23" s="232"/>
      <c r="N23" s="233"/>
      <c r="O23" s="230"/>
      <c r="P23" s="204"/>
    </row>
    <row r="24" spans="1:16" s="205" customFormat="1" ht="15" customHeight="1">
      <c r="A24" s="197">
        <v>3</v>
      </c>
      <c r="B24" s="198" t="s">
        <v>98</v>
      </c>
      <c r="C24" s="225">
        <f t="shared" si="0"/>
        <v>2570000</v>
      </c>
      <c r="D24" s="226"/>
      <c r="E24" s="227"/>
      <c r="F24" s="228"/>
      <c r="G24" s="202"/>
      <c r="H24" s="225">
        <v>2570000</v>
      </c>
      <c r="I24" s="229"/>
      <c r="J24" s="230"/>
      <c r="K24" s="202"/>
      <c r="L24" s="231"/>
      <c r="M24" s="232"/>
      <c r="N24" s="233"/>
      <c r="O24" s="230"/>
      <c r="P24" s="204"/>
    </row>
    <row r="25" spans="1:17" s="237" customFormat="1" ht="16.5" customHeight="1">
      <c r="A25" s="211" t="s">
        <v>99</v>
      </c>
      <c r="B25" s="212" t="s">
        <v>100</v>
      </c>
      <c r="C25" s="213">
        <f>H25+M25</f>
        <v>26827000</v>
      </c>
      <c r="D25" s="214"/>
      <c r="E25" s="215"/>
      <c r="F25" s="216" t="e">
        <f>C25/#REF!*100</f>
        <v>#REF!</v>
      </c>
      <c r="G25" s="217">
        <f>K25+P25</f>
        <v>10.579499446878357</v>
      </c>
      <c r="H25" s="213">
        <f>SUM(H26:H30)</f>
        <v>26127000</v>
      </c>
      <c r="I25" s="234"/>
      <c r="J25" s="223" t="e">
        <f>H25/#REF!*100</f>
        <v>#REF!</v>
      </c>
      <c r="K25" s="217">
        <f>H25/$C$43*100</f>
        <v>10.30344734963249</v>
      </c>
      <c r="L25" s="235">
        <f>SUM(L26:L30)</f>
        <v>1000</v>
      </c>
      <c r="M25" s="236">
        <f>SUM(M26:M30)</f>
        <v>700000</v>
      </c>
      <c r="N25" s="222"/>
      <c r="O25" s="223">
        <f>M25/L25*100</f>
        <v>70000</v>
      </c>
      <c r="P25" s="217">
        <f>M25/$C$43*100</f>
        <v>0.27605209724586605</v>
      </c>
      <c r="Q25" s="196"/>
    </row>
    <row r="26" spans="1:16" s="205" customFormat="1" ht="15.75" customHeight="1">
      <c r="A26" s="197">
        <v>1</v>
      </c>
      <c r="B26" s="198" t="s">
        <v>101</v>
      </c>
      <c r="C26" s="225">
        <f t="shared" si="0"/>
        <v>17550000</v>
      </c>
      <c r="D26" s="226"/>
      <c r="E26" s="227"/>
      <c r="F26" s="228" t="e">
        <f>C26/#REF!*100</f>
        <v>#REF!</v>
      </c>
      <c r="G26" s="238"/>
      <c r="H26" s="239">
        <v>17550000</v>
      </c>
      <c r="I26" s="240"/>
      <c r="J26" s="241" t="e">
        <f>H26/#REF!*100</f>
        <v>#REF!</v>
      </c>
      <c r="K26" s="238"/>
      <c r="L26" s="242"/>
      <c r="M26" s="243"/>
      <c r="N26" s="244"/>
      <c r="O26" s="241"/>
      <c r="P26" s="245"/>
    </row>
    <row r="27" spans="1:16" s="246" customFormat="1" ht="15.75" customHeight="1">
      <c r="A27" s="197">
        <v>2</v>
      </c>
      <c r="B27" s="198" t="s">
        <v>102</v>
      </c>
      <c r="C27" s="225">
        <f t="shared" si="0"/>
        <v>5577000</v>
      </c>
      <c r="D27" s="226"/>
      <c r="E27" s="227"/>
      <c r="F27" s="228" t="e">
        <f>C27/#REF!*100</f>
        <v>#REF!</v>
      </c>
      <c r="G27" s="202"/>
      <c r="H27" s="225">
        <v>5577000</v>
      </c>
      <c r="I27" s="229"/>
      <c r="J27" s="230" t="e">
        <f>H27/#REF!*100</f>
        <v>#REF!</v>
      </c>
      <c r="K27" s="202"/>
      <c r="L27" s="231"/>
      <c r="M27" s="232"/>
      <c r="N27" s="233"/>
      <c r="O27" s="230"/>
      <c r="P27" s="204"/>
    </row>
    <row r="28" spans="1:16" s="246" customFormat="1" ht="14.25" customHeight="1">
      <c r="A28" s="197">
        <v>3</v>
      </c>
      <c r="B28" s="198" t="s">
        <v>103</v>
      </c>
      <c r="C28" s="225">
        <f t="shared" si="0"/>
        <v>1200000</v>
      </c>
      <c r="D28" s="226"/>
      <c r="E28" s="227"/>
      <c r="F28" s="228" t="e">
        <f>C28/#REF!*100</f>
        <v>#REF!</v>
      </c>
      <c r="G28" s="202"/>
      <c r="H28" s="225">
        <v>1200000</v>
      </c>
      <c r="I28" s="229"/>
      <c r="J28" s="230" t="e">
        <f>H28/#REF!*100</f>
        <v>#REF!</v>
      </c>
      <c r="K28" s="202"/>
      <c r="L28" s="231"/>
      <c r="M28" s="232"/>
      <c r="N28" s="233"/>
      <c r="O28" s="230"/>
      <c r="P28" s="204"/>
    </row>
    <row r="29" spans="1:16" s="246" customFormat="1" ht="15" customHeight="1">
      <c r="A29" s="197">
        <v>4</v>
      </c>
      <c r="B29" s="198" t="s">
        <v>104</v>
      </c>
      <c r="C29" s="225">
        <f t="shared" si="0"/>
        <v>1100000</v>
      </c>
      <c r="D29" s="226"/>
      <c r="E29" s="227"/>
      <c r="F29" s="228" t="e">
        <f>C29/#REF!*100</f>
        <v>#REF!</v>
      </c>
      <c r="G29" s="202"/>
      <c r="H29" s="225">
        <v>1100000</v>
      </c>
      <c r="I29" s="229"/>
      <c r="J29" s="230" t="e">
        <f>H29/#REF!*100</f>
        <v>#REF!</v>
      </c>
      <c r="K29" s="202"/>
      <c r="L29" s="231"/>
      <c r="M29" s="232"/>
      <c r="N29" s="233"/>
      <c r="O29" s="230"/>
      <c r="P29" s="204"/>
    </row>
    <row r="30" spans="1:17" s="246" customFormat="1" ht="17.25" customHeight="1">
      <c r="A30" s="206">
        <v>5</v>
      </c>
      <c r="B30" s="247" t="s">
        <v>105</v>
      </c>
      <c r="C30" s="248">
        <f t="shared" si="0"/>
        <v>1400000</v>
      </c>
      <c r="D30" s="249"/>
      <c r="E30" s="250"/>
      <c r="F30" s="228" t="e">
        <f>C30/#REF!*100</f>
        <v>#REF!</v>
      </c>
      <c r="G30" s="208"/>
      <c r="H30" s="248">
        <v>700000</v>
      </c>
      <c r="I30" s="251"/>
      <c r="J30" s="252" t="e">
        <f>H30/#REF!*100</f>
        <v>#REF!</v>
      </c>
      <c r="K30" s="208"/>
      <c r="L30" s="253">
        <v>1000</v>
      </c>
      <c r="M30" s="254">
        <v>700000</v>
      </c>
      <c r="N30" s="255"/>
      <c r="O30" s="252">
        <f>M30/L30*100</f>
        <v>70000</v>
      </c>
      <c r="P30" s="208"/>
      <c r="Q30" s="205"/>
    </row>
    <row r="31" spans="1:16" s="237" customFormat="1" ht="21.75" customHeight="1">
      <c r="A31" s="211" t="s">
        <v>106</v>
      </c>
      <c r="B31" s="256" t="s">
        <v>107</v>
      </c>
      <c r="C31" s="257">
        <f t="shared" si="0"/>
        <v>67071686</v>
      </c>
      <c r="D31" s="214"/>
      <c r="E31" s="215"/>
      <c r="F31" s="216" t="e">
        <f>C31/#REF!*100</f>
        <v>#REF!</v>
      </c>
      <c r="G31" s="217">
        <f>K31+P31</f>
        <v>26.39120192625683</v>
      </c>
      <c r="H31" s="258">
        <f>SUM(H32:H33)</f>
        <v>52214207</v>
      </c>
      <c r="I31" s="259"/>
      <c r="J31" s="260" t="e">
        <f>H31/#REF!*100</f>
        <v>#REF!</v>
      </c>
      <c r="K31" s="217">
        <f>H31/$C$43*100</f>
        <v>20.59120192625683</v>
      </c>
      <c r="L31" s="261" t="e">
        <f>L33+#REF!</f>
        <v>#REF!</v>
      </c>
      <c r="M31" s="236">
        <f>SUM(M32:M33)</f>
        <v>14857479</v>
      </c>
      <c r="N31" s="262"/>
      <c r="O31" s="223" t="e">
        <f>M31/L31*100</f>
        <v>#REF!</v>
      </c>
      <c r="P31" s="217">
        <v>5.8</v>
      </c>
    </row>
    <row r="32" spans="1:16" s="269" customFormat="1" ht="18.75" customHeight="1">
      <c r="A32" s="197">
        <v>1</v>
      </c>
      <c r="B32" s="198" t="s">
        <v>108</v>
      </c>
      <c r="C32" s="263">
        <f t="shared" si="0"/>
        <v>64371686</v>
      </c>
      <c r="D32" s="264"/>
      <c r="E32" s="265"/>
      <c r="F32" s="266"/>
      <c r="G32" s="238"/>
      <c r="H32" s="239">
        <v>49984207</v>
      </c>
      <c r="I32" s="267"/>
      <c r="J32" s="266"/>
      <c r="K32" s="238"/>
      <c r="L32" s="268"/>
      <c r="M32" s="243">
        <v>14387479</v>
      </c>
      <c r="N32" s="244"/>
      <c r="O32" s="241" t="e">
        <f>#REF!/#REF!*100</f>
        <v>#REF!</v>
      </c>
      <c r="P32" s="238"/>
    </row>
    <row r="33" spans="1:16" s="205" customFormat="1" ht="16.5" customHeight="1">
      <c r="A33" s="197">
        <v>2</v>
      </c>
      <c r="B33" s="198" t="s">
        <v>109</v>
      </c>
      <c r="C33" s="270">
        <f t="shared" si="0"/>
        <v>2700000</v>
      </c>
      <c r="D33" s="226"/>
      <c r="E33" s="227"/>
      <c r="F33" s="228"/>
      <c r="G33" s="202"/>
      <c r="H33" s="225">
        <v>2230000</v>
      </c>
      <c r="I33" s="271"/>
      <c r="J33" s="228"/>
      <c r="K33" s="202"/>
      <c r="L33" s="272"/>
      <c r="M33" s="232">
        <v>470000</v>
      </c>
      <c r="N33" s="233"/>
      <c r="O33" s="230" t="e">
        <f>M31/L31*100</f>
        <v>#REF!</v>
      </c>
      <c r="P33" s="202"/>
    </row>
    <row r="34" spans="1:17" s="277" customFormat="1" ht="17.25" customHeight="1">
      <c r="A34" s="273" t="s">
        <v>110</v>
      </c>
      <c r="B34" s="274" t="s">
        <v>111</v>
      </c>
      <c r="C34" s="213">
        <f t="shared" si="0"/>
        <v>6003000</v>
      </c>
      <c r="D34" s="214"/>
      <c r="E34" s="215"/>
      <c r="F34" s="216" t="e">
        <f>C34/#REF!*100</f>
        <v>#REF!</v>
      </c>
      <c r="G34" s="217">
        <f>K34+P34</f>
        <v>2.4180893547828024</v>
      </c>
      <c r="H34" s="213">
        <v>3849500</v>
      </c>
      <c r="I34" s="275"/>
      <c r="J34" s="216" t="e">
        <f>H34/#REF!*100</f>
        <v>#REF!</v>
      </c>
      <c r="K34" s="217">
        <f>H34/$C$43*100</f>
        <v>1.5180893547828023</v>
      </c>
      <c r="L34" s="261">
        <v>223</v>
      </c>
      <c r="M34" s="236">
        <v>2153500</v>
      </c>
      <c r="N34" s="262"/>
      <c r="O34" s="223">
        <f>M34/L34*100</f>
        <v>965695.067264574</v>
      </c>
      <c r="P34" s="217">
        <v>0.9</v>
      </c>
      <c r="Q34" s="276"/>
    </row>
    <row r="35" spans="1:16" s="289" customFormat="1" ht="23.25" customHeight="1" thickBot="1">
      <c r="A35" s="278" t="s">
        <v>112</v>
      </c>
      <c r="B35" s="279" t="s">
        <v>113</v>
      </c>
      <c r="C35" s="280">
        <f t="shared" si="0"/>
        <v>16273790</v>
      </c>
      <c r="D35" s="281"/>
      <c r="E35" s="282"/>
      <c r="F35" s="283"/>
      <c r="G35" s="217">
        <f>K35+P35</f>
        <v>6.41773408519829</v>
      </c>
      <c r="H35" s="284">
        <v>195655</v>
      </c>
      <c r="I35" s="282"/>
      <c r="J35" s="283"/>
      <c r="K35" s="217">
        <f>H35/$C$43*100</f>
        <v>0.07715853298091419</v>
      </c>
      <c r="L35" s="285">
        <v>8270.5</v>
      </c>
      <c r="M35" s="286">
        <v>16078135</v>
      </c>
      <c r="N35" s="287"/>
      <c r="O35" s="288"/>
      <c r="P35" s="217">
        <f>M35/$C$43*100</f>
        <v>6.340575552217375</v>
      </c>
    </row>
    <row r="36" spans="1:16" s="301" customFormat="1" ht="25.5" customHeight="1" thickBot="1" thickTop="1">
      <c r="A36" s="290" t="s">
        <v>114</v>
      </c>
      <c r="B36" s="291" t="s">
        <v>115</v>
      </c>
      <c r="C36" s="292">
        <f t="shared" si="0"/>
        <v>70352067</v>
      </c>
      <c r="D36" s="293"/>
      <c r="E36" s="294"/>
      <c r="F36" s="295" t="e">
        <f>C36/#REF!*100</f>
        <v>#REF!</v>
      </c>
      <c r="G36" s="178">
        <f>K36+P36</f>
        <v>27.673838295085844</v>
      </c>
      <c r="H36" s="174">
        <f>SUM(H37:H38)</f>
        <v>33142834</v>
      </c>
      <c r="I36" s="296"/>
      <c r="J36" s="295" t="e">
        <f>H36/#REF!*100</f>
        <v>#REF!</v>
      </c>
      <c r="K36" s="178">
        <v>13</v>
      </c>
      <c r="L36" s="297" t="e">
        <f>#REF!+#REF!+L38</f>
        <v>#REF!</v>
      </c>
      <c r="M36" s="298">
        <f>SUM(M37:M38)</f>
        <v>37209233</v>
      </c>
      <c r="N36" s="299"/>
      <c r="O36" s="300" t="e">
        <f>M36/L36*100</f>
        <v>#REF!</v>
      </c>
      <c r="P36" s="178">
        <f>M36/$C$43*100</f>
        <v>14.673838295085842</v>
      </c>
    </row>
    <row r="37" spans="1:16" s="205" customFormat="1" ht="15" customHeight="1" thickTop="1">
      <c r="A37" s="197">
        <v>1</v>
      </c>
      <c r="B37" s="198" t="s">
        <v>116</v>
      </c>
      <c r="C37" s="302">
        <f t="shared" si="0"/>
        <v>69365665</v>
      </c>
      <c r="D37" s="226"/>
      <c r="E37" s="227"/>
      <c r="F37" s="303" t="e">
        <f>C37/#REF!*100</f>
        <v>#REF!</v>
      </c>
      <c r="G37" s="202"/>
      <c r="H37" s="225">
        <v>32697653</v>
      </c>
      <c r="I37" s="271"/>
      <c r="J37" s="228" t="e">
        <f>H37/#REF!*100</f>
        <v>#REF!</v>
      </c>
      <c r="K37" s="202"/>
      <c r="L37" s="272">
        <v>19412</v>
      </c>
      <c r="M37" s="304">
        <v>36668012</v>
      </c>
      <c r="N37" s="233"/>
      <c r="O37" s="230" t="e">
        <f>#REF!/L37*100</f>
        <v>#REF!</v>
      </c>
      <c r="P37" s="202"/>
    </row>
    <row r="38" spans="1:16" s="246" customFormat="1" ht="14.25" customHeight="1" thickBot="1">
      <c r="A38" s="197">
        <v>2</v>
      </c>
      <c r="B38" s="198" t="s">
        <v>117</v>
      </c>
      <c r="C38" s="302">
        <f t="shared" si="0"/>
        <v>986402</v>
      </c>
      <c r="D38" s="226"/>
      <c r="E38" s="227"/>
      <c r="F38" s="303" t="e">
        <f>C38/#REF!*100</f>
        <v>#REF!</v>
      </c>
      <c r="G38" s="202"/>
      <c r="H38" s="225">
        <v>445181</v>
      </c>
      <c r="I38" s="271"/>
      <c r="J38" s="228" t="e">
        <f>H38/#REF!*100</f>
        <v>#REF!</v>
      </c>
      <c r="K38" s="202"/>
      <c r="L38" s="272">
        <v>19412</v>
      </c>
      <c r="M38" s="304">
        <v>541221</v>
      </c>
      <c r="N38" s="233"/>
      <c r="O38" s="230" t="e">
        <f>#REF!/L38*100</f>
        <v>#REF!</v>
      </c>
      <c r="P38" s="202"/>
    </row>
    <row r="39" spans="1:16" s="301" customFormat="1" ht="21.75" customHeight="1" thickBot="1" thickTop="1">
      <c r="A39" s="305" t="s">
        <v>118</v>
      </c>
      <c r="B39" s="306" t="s">
        <v>119</v>
      </c>
      <c r="C39" s="307">
        <f>SUM(C40:C42)</f>
        <v>27697981</v>
      </c>
      <c r="D39" s="308"/>
      <c r="E39" s="309"/>
      <c r="F39" s="183"/>
      <c r="G39" s="178">
        <v>11</v>
      </c>
      <c r="H39" s="310">
        <f>SUM(H40:H42)</f>
        <v>21989781</v>
      </c>
      <c r="I39" s="311"/>
      <c r="J39" s="183"/>
      <c r="K39" s="178">
        <f>H39/$C$43*100</f>
        <v>8.671893090038997</v>
      </c>
      <c r="L39" s="312"/>
      <c r="M39" s="310">
        <f>SUM(M40:M42)</f>
        <v>5708200</v>
      </c>
      <c r="N39" s="299"/>
      <c r="O39" s="300"/>
      <c r="P39" s="178">
        <f>M39/$C$43*100</f>
        <v>2.251086544998361</v>
      </c>
    </row>
    <row r="40" spans="1:16" s="205" customFormat="1" ht="24" customHeight="1" thickTop="1">
      <c r="A40" s="313">
        <v>1</v>
      </c>
      <c r="B40" s="314" t="s">
        <v>120</v>
      </c>
      <c r="C40" s="302">
        <f>H40+M40</f>
        <v>2327185</v>
      </c>
      <c r="D40" s="226"/>
      <c r="E40" s="227"/>
      <c r="F40" s="228"/>
      <c r="G40" s="202"/>
      <c r="H40" s="225">
        <v>2327185</v>
      </c>
      <c r="I40" s="271"/>
      <c r="J40" s="228"/>
      <c r="K40" s="202"/>
      <c r="L40" s="272"/>
      <c r="M40" s="225"/>
      <c r="N40" s="233"/>
      <c r="O40" s="230"/>
      <c r="P40" s="202"/>
    </row>
    <row r="41" spans="1:16" s="205" customFormat="1" ht="14.25" customHeight="1">
      <c r="A41" s="315">
        <v>2</v>
      </c>
      <c r="B41" s="316" t="s">
        <v>121</v>
      </c>
      <c r="C41" s="302">
        <f>H41+M41</f>
        <v>25345696</v>
      </c>
      <c r="D41" s="317"/>
      <c r="E41" s="227"/>
      <c r="F41" s="318"/>
      <c r="G41" s="202"/>
      <c r="H41" s="319">
        <v>19645996</v>
      </c>
      <c r="I41" s="227"/>
      <c r="J41" s="318"/>
      <c r="K41" s="202"/>
      <c r="L41" s="272">
        <v>8270.5</v>
      </c>
      <c r="M41" s="320">
        <v>5699700</v>
      </c>
      <c r="N41" s="321"/>
      <c r="O41" s="322"/>
      <c r="P41" s="202"/>
    </row>
    <row r="42" spans="1:16" s="205" customFormat="1" ht="20.25" customHeight="1" thickBot="1">
      <c r="A42" s="315">
        <v>3</v>
      </c>
      <c r="B42" s="316" t="s">
        <v>122</v>
      </c>
      <c r="C42" s="302">
        <f>H42+M42</f>
        <v>25100</v>
      </c>
      <c r="D42" s="317"/>
      <c r="E42" s="227"/>
      <c r="F42" s="318"/>
      <c r="G42" s="202"/>
      <c r="H42" s="319">
        <v>16600</v>
      </c>
      <c r="I42" s="227"/>
      <c r="J42" s="318"/>
      <c r="K42" s="202"/>
      <c r="L42" s="272">
        <v>8270.5</v>
      </c>
      <c r="M42" s="320">
        <v>8500</v>
      </c>
      <c r="N42" s="321"/>
      <c r="O42" s="322"/>
      <c r="P42" s="202"/>
    </row>
    <row r="43" spans="1:17" s="301" customFormat="1" ht="25.5" customHeight="1" thickBot="1" thickTop="1">
      <c r="A43" s="323" t="s">
        <v>123</v>
      </c>
      <c r="B43" s="324"/>
      <c r="C43" s="292">
        <f>C39+C36+C12</f>
        <v>253575324</v>
      </c>
      <c r="D43" s="325"/>
      <c r="E43" s="326"/>
      <c r="F43" s="327" t="e">
        <f>C43/#REF!*100</f>
        <v>#REF!</v>
      </c>
      <c r="G43" s="178">
        <f>K43+P43</f>
        <v>100</v>
      </c>
      <c r="H43" s="328">
        <f>H39+H36+H12</f>
        <v>176838777</v>
      </c>
      <c r="I43" s="325"/>
      <c r="J43" s="327" t="e">
        <f>H43/#REF!*100</f>
        <v>#REF!</v>
      </c>
      <c r="K43" s="178">
        <f>H43/$C$43*100</f>
        <v>69.73816466463433</v>
      </c>
      <c r="L43" s="329" t="e">
        <f>#REF!+#REF!+#REF!</f>
        <v>#REF!</v>
      </c>
      <c r="M43" s="328">
        <f>M39+M36+M12</f>
        <v>76736547</v>
      </c>
      <c r="N43" s="330"/>
      <c r="O43" s="331" t="e">
        <f>M43/L43*100</f>
        <v>#REF!</v>
      </c>
      <c r="P43" s="178">
        <f>M43/$C$43*100</f>
        <v>30.261835335365678</v>
      </c>
      <c r="Q43" s="332"/>
    </row>
    <row r="44" spans="1:16" s="159" customFormat="1" ht="21.75" customHeight="1" thickTop="1">
      <c r="A44" s="333"/>
      <c r="B44" s="334"/>
      <c r="D44" s="335"/>
      <c r="E44" s="335"/>
      <c r="F44" s="335"/>
      <c r="G44" s="336"/>
      <c r="H44" s="335"/>
      <c r="I44" s="335"/>
      <c r="J44" s="335"/>
      <c r="K44" s="336"/>
      <c r="L44" s="335"/>
      <c r="M44" s="335"/>
      <c r="N44" s="335"/>
      <c r="O44" s="337"/>
      <c r="P44" s="338"/>
    </row>
    <row r="45" spans="1:16" s="345" customFormat="1" ht="16.5">
      <c r="A45" s="339"/>
      <c r="B45" s="340"/>
      <c r="C45" s="340"/>
      <c r="D45" s="341"/>
      <c r="E45" s="340"/>
      <c r="F45" s="340"/>
      <c r="G45" s="342"/>
      <c r="H45" s="340"/>
      <c r="I45" s="341"/>
      <c r="J45" s="341"/>
      <c r="K45" s="343"/>
      <c r="L45" s="340"/>
      <c r="M45" s="340"/>
      <c r="N45" s="341"/>
      <c r="O45" s="344"/>
      <c r="P45" s="342"/>
    </row>
    <row r="46" spans="1:16" ht="12.75">
      <c r="A46" s="346"/>
      <c r="B46" s="340"/>
      <c r="C46" s="340"/>
      <c r="D46" s="341"/>
      <c r="E46" s="340"/>
      <c r="F46" s="340"/>
      <c r="G46" s="342"/>
      <c r="H46" s="340"/>
      <c r="I46" s="341"/>
      <c r="J46" s="341"/>
      <c r="K46" s="343"/>
      <c r="L46" s="340"/>
      <c r="M46" s="340"/>
      <c r="N46" s="341"/>
      <c r="O46" s="344"/>
      <c r="P46" s="342"/>
    </row>
    <row r="48" ht="12.75">
      <c r="C48" s="348"/>
    </row>
  </sheetData>
  <printOptions horizontalCentered="1"/>
  <pageMargins left="0.5" right="0.2362204724409449" top="0.6692913385826772" bottom="0.1968503937007874" header="0.35433070866141736" footer="0.35433070866141736"/>
  <pageSetup firstPageNumber="7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1" sqref="A1:IV16384"/>
    </sheetView>
  </sheetViews>
  <sheetFormatPr defaultColWidth="9.00390625" defaultRowHeight="12.75"/>
  <cols>
    <col min="1" max="1" width="7.75390625" style="792" customWidth="1"/>
    <col min="2" max="2" width="48.375" style="792" customWidth="1"/>
    <col min="3" max="4" width="16.125" style="792" customWidth="1"/>
    <col min="5" max="5" width="11.375" style="792" customWidth="1"/>
    <col min="6" max="6" width="11.875" style="792" customWidth="1"/>
    <col min="7" max="16384" width="9.125" style="792" customWidth="1"/>
  </cols>
  <sheetData>
    <row r="1" ht="12.75">
      <c r="C1" s="899" t="s">
        <v>641</v>
      </c>
    </row>
    <row r="2" ht="12.75">
      <c r="C2" s="899" t="s">
        <v>642</v>
      </c>
    </row>
    <row r="3" spans="2:3" ht="15">
      <c r="B3" s="1587"/>
      <c r="C3" s="899" t="s">
        <v>643</v>
      </c>
    </row>
    <row r="4" ht="12.75">
      <c r="C4" s="899" t="s">
        <v>644</v>
      </c>
    </row>
    <row r="7" spans="1:4" ht="18" customHeight="1">
      <c r="A7" s="1001" t="s">
        <v>645</v>
      </c>
      <c r="B7" s="1096"/>
      <c r="C7" s="1096"/>
      <c r="D7" s="1096"/>
    </row>
    <row r="8" spans="1:4" ht="19.5" customHeight="1">
      <c r="A8" s="1533" t="s">
        <v>646</v>
      </c>
      <c r="C8" s="1490"/>
      <c r="D8" s="1490"/>
    </row>
    <row r="9" spans="1:4" ht="18.75">
      <c r="A9" s="1615"/>
      <c r="B9" s="978" t="s">
        <v>647</v>
      </c>
      <c r="C9" s="1490"/>
      <c r="D9" s="1490"/>
    </row>
    <row r="10" spans="2:3" ht="27.75" customHeight="1">
      <c r="B10" s="1616" t="s">
        <v>648</v>
      </c>
      <c r="C10" s="788"/>
    </row>
    <row r="11" spans="2:4" ht="19.5" customHeight="1" thickBot="1">
      <c r="B11" s="1617"/>
      <c r="C11" s="788"/>
      <c r="D11" s="788" t="s">
        <v>6</v>
      </c>
    </row>
    <row r="12" spans="1:4" s="1547" customFormat="1" ht="50.25" customHeight="1" thickTop="1">
      <c r="A12" s="1618" t="s">
        <v>604</v>
      </c>
      <c r="B12" s="1664" t="s">
        <v>8</v>
      </c>
      <c r="C12" s="1665" t="s">
        <v>570</v>
      </c>
      <c r="D12" s="1666" t="s">
        <v>649</v>
      </c>
    </row>
    <row r="13" spans="1:4" ht="12.75">
      <c r="A13" s="1667">
        <v>1</v>
      </c>
      <c r="B13" s="1668">
        <v>2</v>
      </c>
      <c r="C13" s="1668">
        <v>3</v>
      </c>
      <c r="D13" s="1669">
        <v>4</v>
      </c>
    </row>
    <row r="14" spans="1:4" s="1489" customFormat="1" ht="24" customHeight="1">
      <c r="A14" s="1625" t="s">
        <v>85</v>
      </c>
      <c r="B14" s="1626" t="s">
        <v>607</v>
      </c>
      <c r="C14" s="1670">
        <v>13087</v>
      </c>
      <c r="D14" s="1646">
        <v>0</v>
      </c>
    </row>
    <row r="15" spans="1:4" s="1489" customFormat="1" ht="24" customHeight="1">
      <c r="A15" s="1625" t="s">
        <v>94</v>
      </c>
      <c r="B15" s="1629" t="s">
        <v>608</v>
      </c>
      <c r="C15" s="1670">
        <f>SUM(C16:C16)</f>
        <v>16623</v>
      </c>
      <c r="D15" s="1646">
        <f>SUM(D16:D16)</f>
        <v>19680</v>
      </c>
    </row>
    <row r="16" spans="1:4" ht="18" customHeight="1">
      <c r="A16" s="1671" t="s">
        <v>615</v>
      </c>
      <c r="B16" s="1672" t="s">
        <v>616</v>
      </c>
      <c r="C16" s="1673">
        <v>16623</v>
      </c>
      <c r="D16" s="1414">
        <v>19680</v>
      </c>
    </row>
    <row r="17" spans="1:4" s="1489" customFormat="1" ht="24" customHeight="1">
      <c r="A17" s="1625" t="s">
        <v>99</v>
      </c>
      <c r="B17" s="1629" t="s">
        <v>650</v>
      </c>
      <c r="C17" s="1670">
        <f>C15+C14</f>
        <v>29710</v>
      </c>
      <c r="D17" s="1646">
        <f>D15+D14</f>
        <v>19680</v>
      </c>
    </row>
    <row r="18" spans="1:4" s="1489" customFormat="1" ht="24" customHeight="1">
      <c r="A18" s="1625" t="s">
        <v>106</v>
      </c>
      <c r="B18" s="1629" t="s">
        <v>546</v>
      </c>
      <c r="C18" s="1670">
        <f>SUM(C20:C24)</f>
        <v>29710</v>
      </c>
      <c r="D18" s="1646">
        <f>SUM(D20:D24)</f>
        <v>19680</v>
      </c>
    </row>
    <row r="19" spans="1:4" ht="12.75">
      <c r="A19" s="1590"/>
      <c r="B19" s="1647" t="s">
        <v>407</v>
      </c>
      <c r="C19" s="1674"/>
      <c r="D19" s="738"/>
    </row>
    <row r="20" spans="1:4" ht="18" customHeight="1" hidden="1">
      <c r="A20" s="1590">
        <v>4110</v>
      </c>
      <c r="B20" s="1647" t="s">
        <v>321</v>
      </c>
      <c r="C20" s="1673"/>
      <c r="D20" s="1414"/>
    </row>
    <row r="21" spans="1:4" ht="18" customHeight="1" hidden="1">
      <c r="A21" s="1590">
        <v>4120</v>
      </c>
      <c r="B21" s="1647" t="s">
        <v>527</v>
      </c>
      <c r="C21" s="1673"/>
      <c r="D21" s="1414"/>
    </row>
    <row r="22" spans="1:4" ht="18" customHeight="1">
      <c r="A22" s="1590">
        <v>4210</v>
      </c>
      <c r="B22" s="1672" t="s">
        <v>325</v>
      </c>
      <c r="C22" s="1673">
        <v>29710</v>
      </c>
      <c r="D22" s="1414">
        <v>7300</v>
      </c>
    </row>
    <row r="23" spans="1:4" ht="18" customHeight="1" thickBot="1">
      <c r="A23" s="1590">
        <v>4300</v>
      </c>
      <c r="B23" s="1672" t="s">
        <v>327</v>
      </c>
      <c r="C23" s="1673">
        <v>0</v>
      </c>
      <c r="D23" s="1414">
        <v>12380</v>
      </c>
    </row>
    <row r="24" spans="1:4" ht="18" customHeight="1" hidden="1">
      <c r="A24" s="1590">
        <v>6100</v>
      </c>
      <c r="B24" s="1672" t="s">
        <v>631</v>
      </c>
      <c r="C24" s="1673"/>
      <c r="D24" s="1414"/>
    </row>
    <row r="25" spans="1:4" s="1489" customFormat="1" ht="30" customHeight="1" thickBot="1" thickTop="1">
      <c r="A25" s="1058" t="s">
        <v>110</v>
      </c>
      <c r="B25" s="1645" t="s">
        <v>640</v>
      </c>
      <c r="C25" s="1675">
        <f>C17-C18</f>
        <v>0</v>
      </c>
      <c r="D25" s="897">
        <v>0</v>
      </c>
    </row>
    <row r="26" ht="13.5" thickTop="1"/>
  </sheetData>
  <printOptions horizontalCentered="1"/>
  <pageMargins left="0.3937007874015748" right="0" top="0.984251968503937" bottom="0.984251968503937" header="0.5118110236220472" footer="0.5118110236220472"/>
  <pageSetup firstPageNumber="3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B8" sqref="B8:B9"/>
    </sheetView>
  </sheetViews>
  <sheetFormatPr defaultColWidth="9.00390625" defaultRowHeight="12.75"/>
  <cols>
    <col min="1" max="1" width="9.125" style="8" customWidth="1"/>
    <col min="2" max="2" width="50.25390625" style="8" customWidth="1"/>
    <col min="3" max="4" width="14.125" style="8" customWidth="1"/>
    <col min="5" max="16384" width="9.125" style="8" customWidth="1"/>
  </cols>
  <sheetData>
    <row r="1" spans="1:4" ht="13.5" customHeight="1">
      <c r="A1" s="903"/>
      <c r="B1" s="903"/>
      <c r="C1" s="903" t="s">
        <v>651</v>
      </c>
      <c r="D1" s="903"/>
    </row>
    <row r="2" spans="1:4" ht="13.5" customHeight="1">
      <c r="A2" s="903"/>
      <c r="B2" s="903"/>
      <c r="C2" s="1379" t="s">
        <v>300</v>
      </c>
      <c r="D2" s="810"/>
    </row>
    <row r="3" spans="1:4" ht="13.5" customHeight="1">
      <c r="A3" s="903"/>
      <c r="B3" s="903"/>
      <c r="C3" s="1379" t="s">
        <v>2</v>
      </c>
      <c r="D3" s="810"/>
    </row>
    <row r="4" spans="1:4" ht="13.5" customHeight="1">
      <c r="A4" s="903"/>
      <c r="B4" s="903"/>
      <c r="C4" s="1379" t="s">
        <v>652</v>
      </c>
      <c r="D4" s="810"/>
    </row>
    <row r="5" spans="1:4" ht="43.5" customHeight="1">
      <c r="A5" s="903"/>
      <c r="B5" s="903"/>
      <c r="C5" s="903"/>
      <c r="D5" s="903"/>
    </row>
    <row r="6" spans="1:3" ht="18.75">
      <c r="A6" s="1676" t="s">
        <v>653</v>
      </c>
      <c r="B6" s="1676"/>
      <c r="C6" s="1529"/>
    </row>
    <row r="7" spans="2:5" ht="20.25" customHeight="1">
      <c r="B7" s="898" t="s">
        <v>654</v>
      </c>
      <c r="C7" s="1677"/>
      <c r="D7" s="1677"/>
      <c r="E7" s="1677"/>
    </row>
    <row r="8" spans="1:4" ht="12.75">
      <c r="A8" s="903"/>
      <c r="B8" s="903"/>
      <c r="C8" s="903"/>
      <c r="D8" s="903"/>
    </row>
    <row r="9" spans="1:4" ht="13.5" thickBot="1">
      <c r="A9" s="903"/>
      <c r="B9" s="903"/>
      <c r="C9" s="903"/>
      <c r="D9" s="908" t="s">
        <v>655</v>
      </c>
    </row>
    <row r="10" spans="1:4" ht="34.5" customHeight="1">
      <c r="A10" s="1678" t="s">
        <v>74</v>
      </c>
      <c r="B10" s="1679" t="s">
        <v>656</v>
      </c>
      <c r="C10" s="1680" t="s">
        <v>657</v>
      </c>
      <c r="D10" s="1681" t="s">
        <v>658</v>
      </c>
    </row>
    <row r="11" spans="1:4" s="1112" customFormat="1" ht="12" customHeight="1" thickBot="1">
      <c r="A11" s="1682">
        <v>1</v>
      </c>
      <c r="B11" s="1683">
        <v>2</v>
      </c>
      <c r="C11" s="1684">
        <v>3</v>
      </c>
      <c r="D11" s="1685">
        <v>4</v>
      </c>
    </row>
    <row r="12" spans="1:4" ht="27" customHeight="1" thickTop="1">
      <c r="A12" s="1686" t="s">
        <v>85</v>
      </c>
      <c r="B12" s="1559" t="s">
        <v>659</v>
      </c>
      <c r="C12" s="1687">
        <f>C14+C16</f>
        <v>1012000</v>
      </c>
      <c r="D12" s="1688">
        <f>D14+D16</f>
        <v>1000000</v>
      </c>
    </row>
    <row r="13" spans="1:4" ht="12.75" customHeight="1" thickBot="1">
      <c r="A13" s="1689"/>
      <c r="B13" s="1690" t="s">
        <v>428</v>
      </c>
      <c r="C13" s="1691"/>
      <c r="D13" s="1692"/>
    </row>
    <row r="14" spans="1:4" s="1695" customFormat="1" ht="18" customHeight="1" thickTop="1">
      <c r="A14" s="1693" t="s">
        <v>548</v>
      </c>
      <c r="B14" s="1659" t="s">
        <v>660</v>
      </c>
      <c r="C14" s="933">
        <v>712000</v>
      </c>
      <c r="D14" s="1694">
        <v>700000</v>
      </c>
    </row>
    <row r="15" spans="1:4" s="1695" customFormat="1" ht="18" customHeight="1">
      <c r="A15" s="1696"/>
      <c r="B15" s="1697" t="s">
        <v>661</v>
      </c>
      <c r="C15" s="921"/>
      <c r="D15" s="1698"/>
    </row>
    <row r="16" spans="1:4" s="1695" customFormat="1" ht="18" customHeight="1">
      <c r="A16" s="1699" t="s">
        <v>550</v>
      </c>
      <c r="B16" s="1700" t="s">
        <v>662</v>
      </c>
      <c r="C16" s="940">
        <v>300000</v>
      </c>
      <c r="D16" s="1701">
        <v>300000</v>
      </c>
    </row>
    <row r="17" spans="1:4" s="1695" customFormat="1" ht="18" customHeight="1" thickBot="1">
      <c r="A17" s="1696"/>
      <c r="B17" s="1697" t="s">
        <v>661</v>
      </c>
      <c r="C17" s="921"/>
      <c r="D17" s="1698"/>
    </row>
    <row r="18" spans="1:4" ht="27" customHeight="1" thickTop="1">
      <c r="A18" s="1686" t="s">
        <v>94</v>
      </c>
      <c r="B18" s="1559" t="s">
        <v>663</v>
      </c>
      <c r="C18" s="1687">
        <f>C20+C22</f>
        <v>1012000</v>
      </c>
      <c r="D18" s="1688">
        <f>D20+D22</f>
        <v>1000000</v>
      </c>
    </row>
    <row r="19" spans="1:4" ht="16.5" customHeight="1" thickBot="1">
      <c r="A19" s="1689"/>
      <c r="B19" s="1690" t="s">
        <v>428</v>
      </c>
      <c r="C19" s="1691"/>
      <c r="D19" s="1692"/>
    </row>
    <row r="20" spans="1:4" s="1695" customFormat="1" ht="24.75" customHeight="1" thickTop="1">
      <c r="A20" s="1693" t="s">
        <v>548</v>
      </c>
      <c r="B20" s="1659" t="s">
        <v>660</v>
      </c>
      <c r="C20" s="933">
        <v>712000</v>
      </c>
      <c r="D20" s="1694">
        <v>700000</v>
      </c>
    </row>
    <row r="21" spans="1:4" s="1695" customFormat="1" ht="17.25" customHeight="1">
      <c r="A21" s="1696"/>
      <c r="B21" s="1697" t="s">
        <v>661</v>
      </c>
      <c r="C21" s="921"/>
      <c r="D21" s="1698"/>
    </row>
    <row r="22" spans="1:4" s="1695" customFormat="1" ht="22.5" customHeight="1">
      <c r="A22" s="1699" t="s">
        <v>550</v>
      </c>
      <c r="B22" s="1700" t="s">
        <v>662</v>
      </c>
      <c r="C22" s="933">
        <v>300000</v>
      </c>
      <c r="D22" s="1694">
        <v>300000</v>
      </c>
    </row>
    <row r="23" spans="1:4" s="1695" customFormat="1" ht="16.5" customHeight="1" thickBot="1">
      <c r="A23" s="1696"/>
      <c r="B23" s="1697" t="s">
        <v>661</v>
      </c>
      <c r="C23" s="921"/>
      <c r="D23" s="1698"/>
    </row>
    <row r="24" spans="1:4" ht="25.5" customHeight="1" thickBot="1" thickTop="1">
      <c r="A24" s="1702" t="s">
        <v>99</v>
      </c>
      <c r="B24" s="1703" t="s">
        <v>664</v>
      </c>
      <c r="C24" s="1704">
        <f>C12-C18</f>
        <v>0</v>
      </c>
      <c r="D24" s="1705">
        <f>D12-D18</f>
        <v>0</v>
      </c>
    </row>
    <row r="25" ht="13.5" thickTop="1"/>
    <row r="28" spans="1:3" ht="18.75">
      <c r="A28" s="1676"/>
      <c r="B28" s="1676"/>
      <c r="C28" s="1529"/>
    </row>
  </sheetData>
  <printOptions horizontalCentered="1"/>
  <pageMargins left="0" right="0" top="0.984251968503937" bottom="0.7874015748031497" header="0.5905511811023623" footer="0.5118110236220472"/>
  <pageSetup firstPageNumber="40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C9" sqref="C9"/>
    </sheetView>
  </sheetViews>
  <sheetFormatPr defaultColWidth="9.00390625" defaultRowHeight="12.75"/>
  <cols>
    <col min="1" max="1" width="3.875" style="1706" customWidth="1"/>
    <col min="2" max="2" width="7.25390625" style="1707" customWidth="1"/>
    <col min="3" max="3" width="57.125" style="1421" customWidth="1"/>
    <col min="4" max="4" width="13.25390625" style="1422" customWidth="1"/>
    <col min="5" max="5" width="13.00390625" style="1708" customWidth="1"/>
    <col min="6" max="6" width="10.875" style="1421" customWidth="1"/>
    <col min="7" max="7" width="11.75390625" style="1421" customWidth="1"/>
    <col min="8" max="8" width="14.375" style="1421" customWidth="1"/>
    <col min="9" max="16384" width="9.125" style="1421" customWidth="1"/>
  </cols>
  <sheetData>
    <row r="1" ht="12.75">
      <c r="D1" s="1132" t="s">
        <v>665</v>
      </c>
    </row>
    <row r="2" ht="12.75">
      <c r="D2" s="3" t="s">
        <v>300</v>
      </c>
    </row>
    <row r="3" spans="1:6" s="77" customFormat="1" ht="12.75" customHeight="1">
      <c r="A3" s="1488"/>
      <c r="B3" s="1709"/>
      <c r="D3" s="3" t="s">
        <v>2</v>
      </c>
      <c r="E3" s="1710"/>
      <c r="F3" s="899"/>
    </row>
    <row r="4" spans="1:5" s="77" customFormat="1" ht="14.25" customHeight="1">
      <c r="A4" s="1488"/>
      <c r="B4" s="1709"/>
      <c r="D4" s="3" t="s">
        <v>666</v>
      </c>
      <c r="E4" s="1710"/>
    </row>
    <row r="5" spans="1:5" s="1713" customFormat="1" ht="27" customHeight="1">
      <c r="A5" s="1711"/>
      <c r="B5" s="1712"/>
      <c r="C5" s="1660" t="s">
        <v>667</v>
      </c>
      <c r="E5" s="1714"/>
    </row>
    <row r="6" spans="1:5" s="1713" customFormat="1" ht="16.5">
      <c r="A6" s="1711"/>
      <c r="B6" s="1712"/>
      <c r="C6" s="1660" t="s">
        <v>668</v>
      </c>
      <c r="E6" s="1714"/>
    </row>
    <row r="7" spans="1:5" s="1713" customFormat="1" ht="15.75" customHeight="1">
      <c r="A7" s="1711"/>
      <c r="B7" s="1712"/>
      <c r="C7" s="1660" t="s">
        <v>669</v>
      </c>
      <c r="D7" s="1715"/>
      <c r="E7" s="1714"/>
    </row>
    <row r="8" spans="1:5" s="1713" customFormat="1" ht="15.75" customHeight="1">
      <c r="A8" s="1711"/>
      <c r="B8" s="1712"/>
      <c r="C8" s="1660" t="s">
        <v>670</v>
      </c>
      <c r="D8" s="1715"/>
      <c r="E8" s="1714"/>
    </row>
    <row r="9" spans="1:5" ht="31.5" customHeight="1" thickBot="1">
      <c r="A9" s="1706" t="s">
        <v>671</v>
      </c>
      <c r="C9" s="1536"/>
      <c r="E9" s="1716" t="s">
        <v>6</v>
      </c>
    </row>
    <row r="10" ht="8.25" customHeight="1" hidden="1">
      <c r="B10" s="1717"/>
    </row>
    <row r="11" spans="1:5" s="1723" customFormat="1" ht="38.25" customHeight="1" thickBot="1">
      <c r="A11" s="1718" t="s">
        <v>74</v>
      </c>
      <c r="B11" s="1719" t="s">
        <v>672</v>
      </c>
      <c r="C11" s="1720" t="s">
        <v>673</v>
      </c>
      <c r="D11" s="1721" t="s">
        <v>674</v>
      </c>
      <c r="E11" s="1722" t="s">
        <v>675</v>
      </c>
    </row>
    <row r="12" spans="1:5" s="1439" customFormat="1" ht="12.75" customHeight="1" thickBot="1" thickTop="1">
      <c r="A12" s="1724">
        <v>1</v>
      </c>
      <c r="B12" s="1725" t="s">
        <v>676</v>
      </c>
      <c r="C12" s="1726">
        <v>3</v>
      </c>
      <c r="D12" s="1726">
        <v>4</v>
      </c>
      <c r="E12" s="1727">
        <v>5</v>
      </c>
    </row>
    <row r="13" spans="1:5" s="69" customFormat="1" ht="38.25" customHeight="1" thickBot="1" thickTop="1">
      <c r="A13" s="1728" t="s">
        <v>85</v>
      </c>
      <c r="B13" s="1729" t="s">
        <v>677</v>
      </c>
      <c r="C13" s="1441" t="s">
        <v>573</v>
      </c>
      <c r="D13" s="1730">
        <f>SUM(D14:D16)</f>
        <v>712000</v>
      </c>
      <c r="E13" s="1443">
        <f>SUM(E14:E16)</f>
        <v>700000</v>
      </c>
    </row>
    <row r="14" spans="1:5" s="77" customFormat="1" ht="26.25" customHeight="1" thickTop="1">
      <c r="A14" s="1731"/>
      <c r="B14" s="1732" t="s">
        <v>678</v>
      </c>
      <c r="C14" s="1733" t="s">
        <v>679</v>
      </c>
      <c r="D14" s="1734">
        <v>254214</v>
      </c>
      <c r="E14" s="1735">
        <v>0</v>
      </c>
    </row>
    <row r="15" spans="1:5" s="77" customFormat="1" ht="29.25" customHeight="1">
      <c r="A15" s="1736"/>
      <c r="B15" s="1737" t="s">
        <v>578</v>
      </c>
      <c r="C15" s="1738" t="s">
        <v>680</v>
      </c>
      <c r="D15" s="1739">
        <v>453786</v>
      </c>
      <c r="E15" s="1740">
        <v>650000</v>
      </c>
    </row>
    <row r="16" spans="1:5" s="77" customFormat="1" ht="27" customHeight="1" thickBot="1">
      <c r="A16" s="1736"/>
      <c r="B16" s="1741" t="s">
        <v>580</v>
      </c>
      <c r="C16" s="1742" t="s">
        <v>681</v>
      </c>
      <c r="D16" s="1739">
        <v>4000</v>
      </c>
      <c r="E16" s="1740">
        <v>50000</v>
      </c>
    </row>
    <row r="17" spans="1:5" s="69" customFormat="1" ht="34.5" customHeight="1" thickBot="1" thickTop="1">
      <c r="A17" s="1743" t="s">
        <v>94</v>
      </c>
      <c r="B17" s="1729" t="s">
        <v>677</v>
      </c>
      <c r="C17" s="1441" t="s">
        <v>582</v>
      </c>
      <c r="D17" s="1730">
        <f>D18+D22+D26+D32</f>
        <v>712000</v>
      </c>
      <c r="E17" s="1443">
        <f>E18+E22+E26+E32</f>
        <v>700000</v>
      </c>
    </row>
    <row r="18" spans="1:5" s="1449" customFormat="1" ht="25.5" customHeight="1" thickTop="1">
      <c r="A18" s="1744" t="s">
        <v>548</v>
      </c>
      <c r="B18" s="1745" t="s">
        <v>682</v>
      </c>
      <c r="D18" s="1746">
        <f>SUM(D19:D21)</f>
        <v>171600</v>
      </c>
      <c r="E18" s="1448">
        <f>SUM(E19:E21)</f>
        <v>170600</v>
      </c>
    </row>
    <row r="19" spans="1:5" s="1449" customFormat="1" ht="31.5" customHeight="1">
      <c r="A19" s="1747"/>
      <c r="B19" s="1748">
        <v>2450</v>
      </c>
      <c r="C19" s="1749" t="s">
        <v>683</v>
      </c>
      <c r="D19" s="1750">
        <v>67600</v>
      </c>
      <c r="E19" s="1751">
        <v>66600</v>
      </c>
    </row>
    <row r="20" spans="1:5" s="77" customFormat="1" ht="24" customHeight="1">
      <c r="A20" s="1752"/>
      <c r="B20" s="1737" t="s">
        <v>324</v>
      </c>
      <c r="C20" s="1742" t="s">
        <v>684</v>
      </c>
      <c r="D20" s="1753">
        <v>70700</v>
      </c>
      <c r="E20" s="1754">
        <v>70700</v>
      </c>
    </row>
    <row r="21" spans="1:5" s="77" customFormat="1" ht="24" customHeight="1">
      <c r="A21" s="1752"/>
      <c r="B21" s="1755" t="s">
        <v>326</v>
      </c>
      <c r="C21" s="1733" t="s">
        <v>685</v>
      </c>
      <c r="D21" s="1750">
        <v>33300</v>
      </c>
      <c r="E21" s="1751">
        <v>33300</v>
      </c>
    </row>
    <row r="22" spans="1:5" s="1449" customFormat="1" ht="34.5" customHeight="1">
      <c r="A22" s="1756" t="s">
        <v>550</v>
      </c>
      <c r="B22" s="1757" t="s">
        <v>686</v>
      </c>
      <c r="C22" s="1757"/>
      <c r="D22" s="1758">
        <f>SUM(D23:D25)</f>
        <v>250400</v>
      </c>
      <c r="E22" s="1759">
        <f>SUM(E23:E25)</f>
        <v>264000</v>
      </c>
    </row>
    <row r="23" spans="1:5" s="1449" customFormat="1" ht="28.5" customHeight="1">
      <c r="A23" s="1756"/>
      <c r="B23" s="1748">
        <v>2450</v>
      </c>
      <c r="C23" s="1749" t="s">
        <v>683</v>
      </c>
      <c r="D23" s="1753">
        <v>40000</v>
      </c>
      <c r="E23" s="1754">
        <v>0</v>
      </c>
    </row>
    <row r="24" spans="1:5" s="1449" customFormat="1" ht="22.5" customHeight="1">
      <c r="A24" s="1756"/>
      <c r="B24" s="1760" t="s">
        <v>687</v>
      </c>
      <c r="C24" s="1738" t="s">
        <v>688</v>
      </c>
      <c r="D24" s="1753">
        <v>37000</v>
      </c>
      <c r="E24" s="1754">
        <v>4000</v>
      </c>
    </row>
    <row r="25" spans="1:5" s="77" customFormat="1" ht="21.75" customHeight="1">
      <c r="A25" s="1761"/>
      <c r="B25" s="1755" t="s">
        <v>326</v>
      </c>
      <c r="C25" s="1742" t="s">
        <v>685</v>
      </c>
      <c r="D25" s="1762">
        <v>173400</v>
      </c>
      <c r="E25" s="1763">
        <v>260000</v>
      </c>
    </row>
    <row r="26" spans="1:5" s="1449" customFormat="1" ht="29.25" customHeight="1">
      <c r="A26" s="1756" t="s">
        <v>552</v>
      </c>
      <c r="B26" s="1764" t="s">
        <v>689</v>
      </c>
      <c r="D26" s="1758">
        <f>SUM(D27:D31)</f>
        <v>231500</v>
      </c>
      <c r="E26" s="1759">
        <f>SUM(E27:E31)</f>
        <v>161400</v>
      </c>
    </row>
    <row r="27" spans="1:5" s="1449" customFormat="1" ht="31.5" customHeight="1">
      <c r="A27" s="1756"/>
      <c r="B27" s="1748">
        <v>2450</v>
      </c>
      <c r="C27" s="1749" t="s">
        <v>683</v>
      </c>
      <c r="D27" s="1753">
        <v>44400</v>
      </c>
      <c r="E27" s="1754">
        <v>0</v>
      </c>
    </row>
    <row r="28" spans="1:5" s="1449" customFormat="1" ht="24.75" customHeight="1">
      <c r="A28" s="1756"/>
      <c r="B28" s="1737" t="s">
        <v>324</v>
      </c>
      <c r="C28" s="1742" t="s">
        <v>684</v>
      </c>
      <c r="D28" s="1753">
        <v>35500</v>
      </c>
      <c r="E28" s="1754">
        <v>37400</v>
      </c>
    </row>
    <row r="29" spans="1:5" s="1449" customFormat="1" ht="25.5" customHeight="1">
      <c r="A29" s="1756"/>
      <c r="B29" s="1760" t="s">
        <v>687</v>
      </c>
      <c r="C29" s="1738" t="s">
        <v>688</v>
      </c>
      <c r="D29" s="1753">
        <v>34600</v>
      </c>
      <c r="E29" s="1754">
        <v>0</v>
      </c>
    </row>
    <row r="30" spans="1:5" s="1449" customFormat="1" ht="24" customHeight="1">
      <c r="A30" s="1756"/>
      <c r="B30" s="1737" t="s">
        <v>326</v>
      </c>
      <c r="C30" s="1738" t="s">
        <v>685</v>
      </c>
      <c r="D30" s="1753">
        <v>117000</v>
      </c>
      <c r="E30" s="1754">
        <v>99000</v>
      </c>
    </row>
    <row r="31" spans="1:5" s="1449" customFormat="1" ht="51.75" customHeight="1">
      <c r="A31" s="1756"/>
      <c r="B31" s="1737" t="s">
        <v>690</v>
      </c>
      <c r="C31" s="1738" t="s">
        <v>691</v>
      </c>
      <c r="D31" s="1753">
        <v>0</v>
      </c>
      <c r="E31" s="1754">
        <v>25000</v>
      </c>
    </row>
    <row r="32" spans="1:5" s="1449" customFormat="1" ht="32.25" customHeight="1">
      <c r="A32" s="1756" t="s">
        <v>556</v>
      </c>
      <c r="B32" s="1764" t="s">
        <v>692</v>
      </c>
      <c r="C32" s="1765"/>
      <c r="D32" s="1758">
        <f>SUM(D33:D35)</f>
        <v>58500</v>
      </c>
      <c r="E32" s="1759">
        <f>SUM(E33:E35)</f>
        <v>104000</v>
      </c>
    </row>
    <row r="33" spans="1:5" s="1449" customFormat="1" ht="36.75" customHeight="1">
      <c r="A33" s="1756"/>
      <c r="B33" s="1748">
        <v>2450</v>
      </c>
      <c r="C33" s="1749" t="s">
        <v>683</v>
      </c>
      <c r="D33" s="1766">
        <v>0</v>
      </c>
      <c r="E33" s="1767">
        <v>70000</v>
      </c>
    </row>
    <row r="34" spans="1:5" s="77" customFormat="1" ht="26.25" customHeight="1">
      <c r="A34" s="1768"/>
      <c r="B34" s="1737" t="s">
        <v>326</v>
      </c>
      <c r="C34" s="1738" t="s">
        <v>685</v>
      </c>
      <c r="D34" s="1753">
        <v>32000</v>
      </c>
      <c r="E34" s="1754">
        <v>34000</v>
      </c>
    </row>
    <row r="35" spans="1:5" s="77" customFormat="1" ht="49.5" customHeight="1" thickBot="1">
      <c r="A35" s="1769"/>
      <c r="B35" s="1770" t="s">
        <v>693</v>
      </c>
      <c r="C35" s="1771" t="s">
        <v>694</v>
      </c>
      <c r="D35" s="1750">
        <v>26500</v>
      </c>
      <c r="E35" s="1751">
        <v>0</v>
      </c>
    </row>
    <row r="36" spans="1:5" s="69" customFormat="1" ht="41.25" customHeight="1" thickBot="1" thickTop="1">
      <c r="A36" s="1728" t="s">
        <v>99</v>
      </c>
      <c r="B36" s="1772" t="s">
        <v>695</v>
      </c>
      <c r="C36" s="759"/>
      <c r="D36" s="1730">
        <f>D13-D17</f>
        <v>0</v>
      </c>
      <c r="E36" s="1773">
        <f>E13-E17</f>
        <v>0</v>
      </c>
    </row>
    <row r="37" spans="1:5" s="77" customFormat="1" ht="13.5" thickTop="1">
      <c r="A37" s="1488"/>
      <c r="B37" s="1709"/>
      <c r="D37" s="1487"/>
      <c r="E37" s="1710"/>
    </row>
    <row r="38" spans="1:5" s="77" customFormat="1" ht="12.75">
      <c r="A38" s="1488"/>
      <c r="B38" s="1709"/>
      <c r="D38" s="1487"/>
      <c r="E38" s="1710"/>
    </row>
    <row r="39" spans="1:5" s="77" customFormat="1" ht="12.75">
      <c r="A39" s="1488"/>
      <c r="B39" s="1709"/>
      <c r="D39" s="1487"/>
      <c r="E39" s="1710"/>
    </row>
  </sheetData>
  <printOptions horizontalCentered="1"/>
  <pageMargins left="0.31496062992125984" right="0" top="0.984251968503937" bottom="0.984251968503937" header="0.5905511811023623" footer="0.5118110236220472"/>
  <pageSetup firstPageNumber="41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1" sqref="A1:IV16384"/>
    </sheetView>
  </sheetViews>
  <sheetFormatPr defaultColWidth="9.00390625" defaultRowHeight="12.75"/>
  <cols>
    <col min="1" max="1" width="4.00390625" style="792" customWidth="1"/>
    <col min="2" max="2" width="7.75390625" style="792" customWidth="1"/>
    <col min="3" max="3" width="59.00390625" style="792" customWidth="1"/>
    <col min="4" max="4" width="12.375" style="792" customWidth="1"/>
    <col min="5" max="5" width="11.875" style="792" customWidth="1"/>
    <col min="6" max="6" width="10.375" style="792" customWidth="1"/>
    <col min="7" max="16384" width="9.125" style="792" customWidth="1"/>
  </cols>
  <sheetData>
    <row r="1" ht="12.75">
      <c r="D1" s="1774" t="s">
        <v>696</v>
      </c>
    </row>
    <row r="2" ht="12.75">
      <c r="D2" s="3" t="s">
        <v>300</v>
      </c>
    </row>
    <row r="3" ht="12.75">
      <c r="D3" s="3" t="s">
        <v>2</v>
      </c>
    </row>
    <row r="4" ht="12.75">
      <c r="D4" s="3" t="s">
        <v>539</v>
      </c>
    </row>
    <row r="5" spans="3:5" s="1661" customFormat="1" ht="16.5">
      <c r="C5" s="1537" t="s">
        <v>697</v>
      </c>
      <c r="D5" s="1537"/>
      <c r="E5" s="1537"/>
    </row>
    <row r="6" spans="3:5" s="1661" customFormat="1" ht="16.5">
      <c r="C6" s="1537" t="s">
        <v>698</v>
      </c>
      <c r="D6" s="1537"/>
      <c r="E6" s="1537"/>
    </row>
    <row r="7" spans="3:5" s="1661" customFormat="1" ht="16.5">
      <c r="C7" s="1537" t="s">
        <v>699</v>
      </c>
      <c r="D7" s="1537"/>
      <c r="E7" s="1537"/>
    </row>
    <row r="8" spans="3:5" s="1661" customFormat="1" ht="15.75" customHeight="1">
      <c r="C8" s="1537" t="s">
        <v>700</v>
      </c>
      <c r="D8" s="1537"/>
      <c r="E8" s="1537"/>
    </row>
    <row r="9" spans="4:5" ht="11.25" customHeight="1" thickBot="1">
      <c r="D9" s="1775"/>
      <c r="E9" s="1776" t="s">
        <v>701</v>
      </c>
    </row>
    <row r="10" spans="1:5" s="903" customFormat="1" ht="40.5" customHeight="1">
      <c r="A10" s="1777" t="s">
        <v>74</v>
      </c>
      <c r="B10" s="1778" t="s">
        <v>702</v>
      </c>
      <c r="C10" s="1779" t="s">
        <v>673</v>
      </c>
      <c r="D10" s="1780" t="s">
        <v>703</v>
      </c>
      <c r="E10" s="1781" t="s">
        <v>704</v>
      </c>
    </row>
    <row r="11" spans="1:5" s="810" customFormat="1" ht="9.75" customHeight="1" thickBot="1">
      <c r="A11" s="1782">
        <v>1</v>
      </c>
      <c r="B11" s="1783">
        <v>2</v>
      </c>
      <c r="C11" s="1784">
        <v>3</v>
      </c>
      <c r="D11" s="1785">
        <v>4</v>
      </c>
      <c r="E11" s="1786">
        <v>5</v>
      </c>
    </row>
    <row r="12" spans="1:5" s="903" customFormat="1" ht="39" customHeight="1" thickBot="1" thickTop="1">
      <c r="A12" s="1787" t="s">
        <v>85</v>
      </c>
      <c r="B12" s="1788" t="s">
        <v>677</v>
      </c>
      <c r="C12" s="1789" t="s">
        <v>705</v>
      </c>
      <c r="D12" s="896">
        <f>D13+D14</f>
        <v>300000</v>
      </c>
      <c r="E12" s="1790">
        <f>E13+E14</f>
        <v>300000</v>
      </c>
    </row>
    <row r="13" spans="1:5" s="903" customFormat="1" ht="27" customHeight="1" thickTop="1">
      <c r="A13" s="1791" t="s">
        <v>548</v>
      </c>
      <c r="B13" s="1792">
        <v>9570</v>
      </c>
      <c r="C13" s="1672" t="s">
        <v>706</v>
      </c>
      <c r="D13" s="1072">
        <v>141446</v>
      </c>
      <c r="E13" s="1793">
        <v>0</v>
      </c>
    </row>
    <row r="14" spans="1:5" s="903" customFormat="1" ht="29.25" customHeight="1" thickBot="1">
      <c r="A14" s="1794" t="s">
        <v>550</v>
      </c>
      <c r="B14" s="1737" t="s">
        <v>578</v>
      </c>
      <c r="C14" s="1738" t="s">
        <v>680</v>
      </c>
      <c r="D14" s="1795">
        <v>158554</v>
      </c>
      <c r="E14" s="1796">
        <v>300000</v>
      </c>
    </row>
    <row r="15" spans="1:5" s="903" customFormat="1" ht="39" customHeight="1" thickBot="1" thickTop="1">
      <c r="A15" s="1787" t="s">
        <v>94</v>
      </c>
      <c r="B15" s="1788" t="s">
        <v>677</v>
      </c>
      <c r="C15" s="1797" t="s">
        <v>707</v>
      </c>
      <c r="D15" s="896">
        <f>D16+D18+D22</f>
        <v>300000</v>
      </c>
      <c r="E15" s="1798">
        <f>E16+E18+E22</f>
        <v>300000</v>
      </c>
    </row>
    <row r="16" spans="1:5" s="903" customFormat="1" ht="30" customHeight="1" thickTop="1">
      <c r="A16" s="1799" t="s">
        <v>548</v>
      </c>
      <c r="B16" s="1800" t="s">
        <v>708</v>
      </c>
      <c r="C16" s="1801"/>
      <c r="D16" s="1802">
        <f>D17</f>
        <v>5000</v>
      </c>
      <c r="E16" s="1803">
        <f>E17</f>
        <v>5000</v>
      </c>
    </row>
    <row r="17" spans="1:5" s="903" customFormat="1" ht="33" customHeight="1">
      <c r="A17" s="1804"/>
      <c r="B17" s="1760" t="s">
        <v>709</v>
      </c>
      <c r="C17" s="1738" t="s">
        <v>710</v>
      </c>
      <c r="D17" s="1072">
        <v>5000</v>
      </c>
      <c r="E17" s="1793">
        <v>5000</v>
      </c>
    </row>
    <row r="18" spans="1:5" s="903" customFormat="1" ht="30" customHeight="1">
      <c r="A18" s="1805" t="s">
        <v>550</v>
      </c>
      <c r="B18" s="1765" t="s">
        <v>711</v>
      </c>
      <c r="C18" s="1806"/>
      <c r="D18" s="1807">
        <f>D19+D20+D21</f>
        <v>125000</v>
      </c>
      <c r="E18" s="1808">
        <f>E19+E20+E21</f>
        <v>185000</v>
      </c>
    </row>
    <row r="19" spans="1:5" s="903" customFormat="1" ht="33" customHeight="1">
      <c r="A19" s="1809"/>
      <c r="B19" s="1748">
        <v>2450</v>
      </c>
      <c r="C19" s="1749" t="s">
        <v>683</v>
      </c>
      <c r="D19" s="1795">
        <v>50000</v>
      </c>
      <c r="E19" s="1796">
        <v>90000</v>
      </c>
    </row>
    <row r="20" spans="1:5" s="903" customFormat="1" ht="27" customHeight="1">
      <c r="A20" s="1810"/>
      <c r="B20" s="1737" t="s">
        <v>326</v>
      </c>
      <c r="C20" s="1738" t="s">
        <v>685</v>
      </c>
      <c r="D20" s="1405">
        <v>5000</v>
      </c>
      <c r="E20" s="1811">
        <v>5000</v>
      </c>
    </row>
    <row r="21" spans="1:5" s="903" customFormat="1" ht="44.25" customHeight="1">
      <c r="A21" s="1810"/>
      <c r="B21" s="1737" t="s">
        <v>693</v>
      </c>
      <c r="C21" s="1771" t="s">
        <v>694</v>
      </c>
      <c r="D21" s="1405">
        <v>70000</v>
      </c>
      <c r="E21" s="1811">
        <v>90000</v>
      </c>
    </row>
    <row r="22" spans="1:5" s="903" customFormat="1" ht="30" customHeight="1">
      <c r="A22" s="1805" t="s">
        <v>552</v>
      </c>
      <c r="B22" s="1765" t="s">
        <v>712</v>
      </c>
      <c r="C22" s="1806"/>
      <c r="D22" s="1807">
        <f>D25+D24+D23</f>
        <v>170000</v>
      </c>
      <c r="E22" s="1812">
        <f>E25+E24+E23</f>
        <v>110000</v>
      </c>
    </row>
    <row r="23" spans="1:5" s="903" customFormat="1" ht="30" customHeight="1">
      <c r="A23" s="1794"/>
      <c r="B23" s="1737" t="s">
        <v>324</v>
      </c>
      <c r="C23" s="1738" t="s">
        <v>684</v>
      </c>
      <c r="D23" s="1795">
        <v>20000</v>
      </c>
      <c r="E23" s="1796">
        <v>0</v>
      </c>
    </row>
    <row r="24" spans="1:5" s="903" customFormat="1" ht="27" customHeight="1">
      <c r="A24" s="1794"/>
      <c r="B24" s="1755" t="s">
        <v>326</v>
      </c>
      <c r="C24" s="1771" t="s">
        <v>685</v>
      </c>
      <c r="D24" s="1795">
        <v>150000</v>
      </c>
      <c r="E24" s="1796">
        <v>60000</v>
      </c>
    </row>
    <row r="25" spans="1:5" s="903" customFormat="1" ht="42.75" customHeight="1" thickBot="1">
      <c r="A25" s="1813"/>
      <c r="B25" s="1737" t="s">
        <v>690</v>
      </c>
      <c r="C25" s="1738" t="s">
        <v>691</v>
      </c>
      <c r="D25" s="1814">
        <v>0</v>
      </c>
      <c r="E25" s="1815">
        <v>50000</v>
      </c>
    </row>
    <row r="26" spans="1:5" s="903" customFormat="1" ht="39" customHeight="1" thickBot="1" thickTop="1">
      <c r="A26" s="1787" t="s">
        <v>99</v>
      </c>
      <c r="B26" s="1816" t="s">
        <v>695</v>
      </c>
      <c r="C26" s="1817"/>
      <c r="D26" s="896">
        <f>D12-D15</f>
        <v>0</v>
      </c>
      <c r="E26" s="1798">
        <f>E12-E15</f>
        <v>0</v>
      </c>
    </row>
    <row r="27" s="903" customFormat="1" ht="13.5" thickTop="1"/>
    <row r="28" s="903" customFormat="1" ht="12.75"/>
    <row r="29" s="903" customFormat="1" ht="12.75"/>
    <row r="30" s="903" customFormat="1" ht="12.75"/>
    <row r="31" s="903" customFormat="1" ht="12.75"/>
    <row r="32" s="903" customFormat="1" ht="12.75"/>
    <row r="33" s="903" customFormat="1" ht="12.75"/>
    <row r="34" s="903" customFormat="1" ht="12.75"/>
    <row r="35" s="903" customFormat="1" ht="12.75"/>
    <row r="36" s="903" customFormat="1" ht="12.75"/>
    <row r="37" s="903" customFormat="1" ht="12.75"/>
    <row r="38" s="903" customFormat="1" ht="12.75"/>
    <row r="39" s="903" customFormat="1" ht="12.75"/>
    <row r="40" s="903" customFormat="1" ht="12.75"/>
    <row r="41" s="903" customFormat="1" ht="12.75"/>
    <row r="42" s="903" customFormat="1" ht="12.75"/>
    <row r="43" s="903" customFormat="1" ht="12.75"/>
    <row r="44" s="903" customFormat="1" ht="12.75"/>
    <row r="45" s="903" customFormat="1" ht="12.75"/>
    <row r="46" s="903" customFormat="1" ht="12.75"/>
    <row r="47" s="903" customFormat="1" ht="12.75"/>
    <row r="48" s="903" customFormat="1" ht="12.75"/>
    <row r="49" s="903" customFormat="1" ht="12.75"/>
    <row r="50" s="903" customFormat="1" ht="12.75"/>
    <row r="51" s="903" customFormat="1" ht="12.75"/>
    <row r="52" s="903" customFormat="1" ht="12.75"/>
    <row r="53" s="903" customFormat="1" ht="12.75"/>
    <row r="54" s="903" customFormat="1" ht="12.75"/>
    <row r="55" s="903" customFormat="1" ht="12.75"/>
    <row r="56" s="903" customFormat="1" ht="12.75"/>
    <row r="57" s="903" customFormat="1" ht="12.75"/>
    <row r="58" s="903" customFormat="1" ht="12.75"/>
    <row r="59" s="903" customFormat="1" ht="12.75"/>
    <row r="60" s="903" customFormat="1" ht="12.75"/>
    <row r="61" s="903" customFormat="1" ht="12.75"/>
    <row r="62" s="903" customFormat="1" ht="12.75"/>
    <row r="63" s="903" customFormat="1" ht="12.75"/>
    <row r="64" s="903" customFormat="1" ht="12.75"/>
    <row r="65" s="903" customFormat="1" ht="12.75"/>
    <row r="66" s="903" customFormat="1" ht="12.75"/>
    <row r="67" s="903" customFormat="1" ht="12.75"/>
    <row r="68" s="903" customFormat="1" ht="12.75"/>
    <row r="69" s="903" customFormat="1" ht="12.75"/>
    <row r="70" s="903" customFormat="1" ht="12.75"/>
    <row r="71" s="903" customFormat="1" ht="12.75"/>
    <row r="72" s="903" customFormat="1" ht="12.75"/>
    <row r="73" s="903" customFormat="1" ht="12.75"/>
    <row r="74" s="903" customFormat="1" ht="12.75"/>
    <row r="75" s="903" customFormat="1" ht="12.75"/>
    <row r="76" s="903" customFormat="1" ht="12.75"/>
    <row r="77" s="903" customFormat="1" ht="12.75"/>
    <row r="78" s="903" customFormat="1" ht="12.75"/>
    <row r="79" s="903" customFormat="1" ht="12.75"/>
    <row r="80" s="903" customFormat="1" ht="12.75"/>
    <row r="81" s="903" customFormat="1" ht="12.75"/>
    <row r="82" s="903" customFormat="1" ht="12.75"/>
    <row r="83" s="903" customFormat="1" ht="12.75"/>
    <row r="84" s="903" customFormat="1" ht="12.75"/>
    <row r="85" s="903" customFormat="1" ht="12.75"/>
    <row r="86" s="903" customFormat="1" ht="12.75"/>
    <row r="87" s="903" customFormat="1" ht="12.75"/>
    <row r="88" s="903" customFormat="1" ht="12.75"/>
    <row r="89" s="903" customFormat="1" ht="12.75"/>
  </sheetData>
  <printOptions horizontalCentered="1"/>
  <pageMargins left="0" right="0" top="0.984251968503937" bottom="0.984251968503937" header="0.5905511811023623" footer="0.5118110236220472"/>
  <pageSetup firstPageNumber="43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166"/>
  <sheetViews>
    <sheetView workbookViewId="0" topLeftCell="D1">
      <selection activeCell="A1" sqref="A1:IV16384"/>
    </sheetView>
  </sheetViews>
  <sheetFormatPr defaultColWidth="9.00390625" defaultRowHeight="12.75"/>
  <cols>
    <col min="1" max="1" width="4.125" style="1818" customWidth="1"/>
    <col min="2" max="2" width="27.875" style="3" customWidth="1"/>
    <col min="3" max="3" width="9.875" style="3" customWidth="1"/>
    <col min="4" max="4" width="9.75390625" style="1819" customWidth="1"/>
    <col min="5" max="5" width="9.75390625" style="3" customWidth="1"/>
    <col min="6" max="6" width="10.125" style="3" customWidth="1"/>
    <col min="7" max="7" width="9.625" style="3" customWidth="1"/>
    <col min="8" max="8" width="9.875" style="3" customWidth="1"/>
    <col min="9" max="9" width="9.375" style="3" customWidth="1"/>
    <col min="10" max="10" width="9.625" style="3" customWidth="1"/>
    <col min="11" max="12" width="9.00390625" style="3" customWidth="1"/>
    <col min="13" max="16384" width="9.125" style="3" customWidth="1"/>
  </cols>
  <sheetData>
    <row r="1" ht="12.75">
      <c r="J1" s="3" t="s">
        <v>713</v>
      </c>
    </row>
    <row r="2" ht="12.75">
      <c r="J2" s="3" t="s">
        <v>300</v>
      </c>
    </row>
    <row r="3" ht="12.75">
      <c r="J3" s="3" t="s">
        <v>2</v>
      </c>
    </row>
    <row r="4" ht="12.75">
      <c r="J4" s="3" t="s">
        <v>294</v>
      </c>
    </row>
    <row r="6" spans="2:12" ht="13.5" customHeight="1">
      <c r="B6" s="1820" t="s">
        <v>714</v>
      </c>
      <c r="C6" s="1820"/>
      <c r="D6" s="1820"/>
      <c r="E6" s="1821"/>
      <c r="F6" s="1821"/>
      <c r="G6" s="1821"/>
      <c r="H6" s="1821"/>
      <c r="I6" s="1821"/>
      <c r="J6" s="1821"/>
      <c r="K6" s="1821"/>
      <c r="L6" s="1821"/>
    </row>
    <row r="7" spans="2:12" ht="13.5" customHeight="1" thickBot="1">
      <c r="B7" s="1820"/>
      <c r="C7" s="1820"/>
      <c r="D7" s="1820"/>
      <c r="E7" s="1821"/>
      <c r="F7" s="1821"/>
      <c r="G7" s="1821"/>
      <c r="H7" s="1821"/>
      <c r="I7" s="1821"/>
      <c r="J7" s="1821"/>
      <c r="K7" s="1821"/>
      <c r="L7" s="1821"/>
    </row>
    <row r="8" spans="1:12" ht="13.5" customHeight="1" thickTop="1">
      <c r="A8" s="1822"/>
      <c r="B8" s="1823"/>
      <c r="C8" s="1824"/>
      <c r="D8" s="1825" t="s">
        <v>715</v>
      </c>
      <c r="E8" s="1826"/>
      <c r="F8" s="1827"/>
      <c r="G8" s="1827"/>
      <c r="H8" s="1827"/>
      <c r="I8" s="1827"/>
      <c r="J8" s="1827"/>
      <c r="K8" s="1827"/>
      <c r="L8" s="1828"/>
    </row>
    <row r="9" spans="1:12" ht="16.5" customHeight="1">
      <c r="A9" s="1829"/>
      <c r="B9" s="1830" t="s">
        <v>463</v>
      </c>
      <c r="C9" s="1831" t="s">
        <v>716</v>
      </c>
      <c r="D9" s="1831" t="s">
        <v>306</v>
      </c>
      <c r="E9" s="1832" t="s">
        <v>304</v>
      </c>
      <c r="F9" s="1832" t="s">
        <v>717</v>
      </c>
      <c r="G9" s="1832" t="s">
        <v>718</v>
      </c>
      <c r="H9" s="1832" t="s">
        <v>719</v>
      </c>
      <c r="I9" s="1832" t="s">
        <v>720</v>
      </c>
      <c r="J9" s="1832" t="s">
        <v>721</v>
      </c>
      <c r="K9" s="1832" t="s">
        <v>722</v>
      </c>
      <c r="L9" s="1833">
        <v>2012</v>
      </c>
    </row>
    <row r="10" spans="1:12" ht="10.5" customHeight="1" thickBot="1">
      <c r="A10" s="1834">
        <v>1</v>
      </c>
      <c r="B10" s="1835">
        <v>2</v>
      </c>
      <c r="C10" s="1835">
        <v>4</v>
      </c>
      <c r="D10" s="1835">
        <v>5</v>
      </c>
      <c r="E10" s="1836">
        <v>6</v>
      </c>
      <c r="F10" s="1836">
        <v>7</v>
      </c>
      <c r="G10" s="1836">
        <v>8</v>
      </c>
      <c r="H10" s="1836">
        <v>9</v>
      </c>
      <c r="I10" s="1836">
        <v>10</v>
      </c>
      <c r="J10" s="1836">
        <v>11</v>
      </c>
      <c r="K10" s="1836">
        <v>12</v>
      </c>
      <c r="L10" s="1837">
        <v>13</v>
      </c>
    </row>
    <row r="11" spans="1:12" ht="21" customHeight="1" thickTop="1">
      <c r="A11" s="1838">
        <v>1</v>
      </c>
      <c r="B11" s="1839" t="s">
        <v>723</v>
      </c>
      <c r="C11" s="1839">
        <v>200167.9</v>
      </c>
      <c r="D11" s="1839">
        <v>210167.7</v>
      </c>
      <c r="E11" s="1839">
        <v>253575.3</v>
      </c>
      <c r="F11" s="1839">
        <v>263741</v>
      </c>
      <c r="G11" s="1839">
        <v>267071</v>
      </c>
      <c r="H11" s="1839">
        <v>274621</v>
      </c>
      <c r="I11" s="1839">
        <v>282398</v>
      </c>
      <c r="J11" s="1839">
        <v>290408</v>
      </c>
      <c r="K11" s="1839">
        <v>298658</v>
      </c>
      <c r="L11" s="1840">
        <v>307015.9</v>
      </c>
    </row>
    <row r="12" spans="1:12" ht="21" customHeight="1">
      <c r="A12" s="1841">
        <v>2</v>
      </c>
      <c r="B12" s="1842" t="s">
        <v>724</v>
      </c>
      <c r="C12" s="1842">
        <f>SUM(C13:C14)</f>
        <v>205493.5</v>
      </c>
      <c r="D12" s="1842">
        <f>SUM(D13:D14)</f>
        <v>231373.80000000002</v>
      </c>
      <c r="E12" s="1842">
        <f>SUM(E13:E14)</f>
        <v>272216.7</v>
      </c>
      <c r="F12" s="1842">
        <f>SUM(F13:F14)</f>
        <v>261238.9</v>
      </c>
      <c r="G12" s="1842">
        <f>SUM(G13:G14)</f>
        <v>274728.8</v>
      </c>
      <c r="H12" s="1842">
        <v>265128.7</v>
      </c>
      <c r="I12" s="1842">
        <v>268413</v>
      </c>
      <c r="J12" s="1842">
        <v>275076.3</v>
      </c>
      <c r="K12" s="1842">
        <v>283926.8</v>
      </c>
      <c r="L12" s="1843">
        <v>294112.2</v>
      </c>
    </row>
    <row r="13" spans="1:12" s="1848" customFormat="1" ht="18" customHeight="1">
      <c r="A13" s="1844">
        <v>3</v>
      </c>
      <c r="B13" s="1845" t="s">
        <v>725</v>
      </c>
      <c r="C13" s="1846">
        <v>183164.7</v>
      </c>
      <c r="D13" s="1845">
        <v>211158.1</v>
      </c>
      <c r="E13" s="1845">
        <v>222856.2</v>
      </c>
      <c r="F13" s="1845">
        <v>230378.9</v>
      </c>
      <c r="G13" s="1845">
        <v>243728.8</v>
      </c>
      <c r="H13" s="1845">
        <f>H12-H14</f>
        <v>233128.7</v>
      </c>
      <c r="I13" s="1845">
        <f>I12-I14</f>
        <v>235413</v>
      </c>
      <c r="J13" s="1845">
        <f>J12-J14</f>
        <v>241076.3</v>
      </c>
      <c r="K13" s="1845">
        <f>K12-K14</f>
        <v>248926.8</v>
      </c>
      <c r="L13" s="1847">
        <f>L12-L14</f>
        <v>258112.2</v>
      </c>
    </row>
    <row r="14" spans="1:12" ht="18" customHeight="1">
      <c r="A14" s="1849">
        <v>4</v>
      </c>
      <c r="B14" s="1846" t="s">
        <v>156</v>
      </c>
      <c r="C14" s="1846">
        <v>22328.8</v>
      </c>
      <c r="D14" s="1846">
        <v>20215.7</v>
      </c>
      <c r="E14" s="1846">
        <v>49360.5</v>
      </c>
      <c r="F14" s="1846">
        <v>30860</v>
      </c>
      <c r="G14" s="1846">
        <v>31000</v>
      </c>
      <c r="H14" s="1846">
        <v>32000</v>
      </c>
      <c r="I14" s="1846">
        <v>33000</v>
      </c>
      <c r="J14" s="1846">
        <v>34000</v>
      </c>
      <c r="K14" s="1846">
        <v>35000</v>
      </c>
      <c r="L14" s="1850">
        <v>36000</v>
      </c>
    </row>
    <row r="15" spans="1:12" ht="21" customHeight="1">
      <c r="A15" s="1851">
        <v>5</v>
      </c>
      <c r="B15" s="1852" t="s">
        <v>726</v>
      </c>
      <c r="C15" s="1852">
        <f aca="true" t="shared" si="0" ref="C15:L15">C11-C12</f>
        <v>-5325.600000000006</v>
      </c>
      <c r="D15" s="1852">
        <f t="shared" si="0"/>
        <v>-21206.100000000006</v>
      </c>
      <c r="E15" s="1852">
        <f t="shared" si="0"/>
        <v>-18641.400000000023</v>
      </c>
      <c r="F15" s="1852">
        <f t="shared" si="0"/>
        <v>2502.100000000006</v>
      </c>
      <c r="G15" s="1852">
        <f t="shared" si="0"/>
        <v>-7657.799999999988</v>
      </c>
      <c r="H15" s="1852">
        <f t="shared" si="0"/>
        <v>9492.299999999988</v>
      </c>
      <c r="I15" s="1852">
        <f t="shared" si="0"/>
        <v>13985</v>
      </c>
      <c r="J15" s="1852">
        <f t="shared" si="0"/>
        <v>15331.700000000012</v>
      </c>
      <c r="K15" s="1852">
        <f t="shared" si="0"/>
        <v>14731.200000000012</v>
      </c>
      <c r="L15" s="1853">
        <f t="shared" si="0"/>
        <v>12903.700000000012</v>
      </c>
    </row>
    <row r="16" spans="1:12" s="1856" customFormat="1" ht="21" customHeight="1">
      <c r="A16" s="1851">
        <v>6</v>
      </c>
      <c r="B16" s="1854" t="s">
        <v>727</v>
      </c>
      <c r="C16" s="1854">
        <f aca="true" t="shared" si="1" ref="C16:L16">C17-C26</f>
        <v>5325.5999999999985</v>
      </c>
      <c r="D16" s="1854">
        <f t="shared" si="1"/>
        <v>21206.100000000002</v>
      </c>
      <c r="E16" s="1854">
        <f t="shared" si="1"/>
        <v>18641.4</v>
      </c>
      <c r="F16" s="1854">
        <f t="shared" si="1"/>
        <v>-2502.1000000000004</v>
      </c>
      <c r="G16" s="1854">
        <f t="shared" si="1"/>
        <v>-7657.800000000001</v>
      </c>
      <c r="H16" s="1854">
        <f t="shared" si="1"/>
        <v>-9492.3</v>
      </c>
      <c r="I16" s="1854">
        <f t="shared" si="1"/>
        <v>-13985</v>
      </c>
      <c r="J16" s="1854">
        <f t="shared" si="1"/>
        <v>-15331.7</v>
      </c>
      <c r="K16" s="1854">
        <f t="shared" si="1"/>
        <v>-14731.2</v>
      </c>
      <c r="L16" s="1855">
        <f t="shared" si="1"/>
        <v>-12903.7</v>
      </c>
    </row>
    <row r="17" spans="1:12" ht="18" customHeight="1">
      <c r="A17" s="1851">
        <v>7</v>
      </c>
      <c r="B17" s="1852" t="s">
        <v>728</v>
      </c>
      <c r="C17" s="1852">
        <f aca="true" t="shared" si="2" ref="C17:L17">SUM(C18:C25)</f>
        <v>23584</v>
      </c>
      <c r="D17" s="1852">
        <f t="shared" si="2"/>
        <v>34840.8</v>
      </c>
      <c r="E17" s="1852">
        <f t="shared" si="2"/>
        <v>30000</v>
      </c>
      <c r="F17" s="1852">
        <f t="shared" si="2"/>
        <v>10000</v>
      </c>
      <c r="G17" s="1852">
        <f t="shared" si="2"/>
        <v>5000</v>
      </c>
      <c r="H17" s="1852">
        <f t="shared" si="2"/>
        <v>5000</v>
      </c>
      <c r="I17" s="1852">
        <f t="shared" si="2"/>
        <v>0</v>
      </c>
      <c r="J17" s="1852">
        <f t="shared" si="2"/>
        <v>0</v>
      </c>
      <c r="K17" s="1852">
        <f t="shared" si="2"/>
        <v>0</v>
      </c>
      <c r="L17" s="1853">
        <f t="shared" si="2"/>
        <v>0</v>
      </c>
    </row>
    <row r="18" spans="1:12" s="1856" customFormat="1" ht="18" customHeight="1">
      <c r="A18" s="1849">
        <v>8</v>
      </c>
      <c r="B18" s="1846" t="s">
        <v>729</v>
      </c>
      <c r="C18" s="1846">
        <v>20000</v>
      </c>
      <c r="D18" s="1846">
        <v>30000</v>
      </c>
      <c r="E18" s="1846">
        <v>20000</v>
      </c>
      <c r="F18" s="1846">
        <v>10000</v>
      </c>
      <c r="G18" s="1846">
        <v>5000</v>
      </c>
      <c r="H18" s="1846">
        <v>5000</v>
      </c>
      <c r="I18" s="1857"/>
      <c r="J18" s="1857"/>
      <c r="K18" s="1857"/>
      <c r="L18" s="1858"/>
    </row>
    <row r="19" spans="1:12" s="1856" customFormat="1" ht="18" customHeight="1">
      <c r="A19" s="1849">
        <v>9</v>
      </c>
      <c r="B19" s="1846" t="s">
        <v>730</v>
      </c>
      <c r="C19" s="1846">
        <v>1370</v>
      </c>
      <c r="D19" s="1846">
        <v>1062.5</v>
      </c>
      <c r="E19" s="1857"/>
      <c r="F19" s="1857"/>
      <c r="G19" s="1857"/>
      <c r="H19" s="1857"/>
      <c r="I19" s="1857"/>
      <c r="J19" s="1857"/>
      <c r="K19" s="1857"/>
      <c r="L19" s="1858"/>
    </row>
    <row r="20" spans="1:12" s="1819" customFormat="1" ht="18" customHeight="1">
      <c r="A20" s="1849">
        <v>10</v>
      </c>
      <c r="B20" s="1846" t="s">
        <v>731</v>
      </c>
      <c r="C20" s="1842"/>
      <c r="D20" s="1846"/>
      <c r="E20" s="1846"/>
      <c r="F20" s="1846"/>
      <c r="G20" s="1846"/>
      <c r="H20" s="1846"/>
      <c r="I20" s="1846"/>
      <c r="J20" s="1846"/>
      <c r="K20" s="1846"/>
      <c r="L20" s="1850"/>
    </row>
    <row r="21" spans="1:12" s="1819" customFormat="1" ht="18" customHeight="1">
      <c r="A21" s="1849">
        <v>11</v>
      </c>
      <c r="B21" s="1846" t="s">
        <v>732</v>
      </c>
      <c r="C21" s="1842"/>
      <c r="D21" s="1846"/>
      <c r="E21" s="1846"/>
      <c r="F21" s="1846"/>
      <c r="G21" s="1846"/>
      <c r="H21" s="1846"/>
      <c r="I21" s="1846"/>
      <c r="J21" s="1846"/>
      <c r="K21" s="1846"/>
      <c r="L21" s="1850"/>
    </row>
    <row r="22" spans="1:12" s="1819" customFormat="1" ht="18" customHeight="1">
      <c r="A22" s="1849">
        <v>12</v>
      </c>
      <c r="B22" s="1846" t="s">
        <v>733</v>
      </c>
      <c r="C22" s="1842"/>
      <c r="D22" s="1846"/>
      <c r="E22" s="1846"/>
      <c r="F22" s="1846"/>
      <c r="G22" s="1846"/>
      <c r="H22" s="1846"/>
      <c r="I22" s="1846"/>
      <c r="J22" s="1846"/>
      <c r="K22" s="1846"/>
      <c r="L22" s="1850"/>
    </row>
    <row r="23" spans="1:12" s="1819" customFormat="1" ht="18" customHeight="1">
      <c r="A23" s="1849">
        <v>13</v>
      </c>
      <c r="B23" s="1846" t="s">
        <v>734</v>
      </c>
      <c r="C23" s="1842"/>
      <c r="D23" s="1846"/>
      <c r="E23" s="1846"/>
      <c r="F23" s="1846"/>
      <c r="G23" s="1846"/>
      <c r="H23" s="1846"/>
      <c r="I23" s="1846"/>
      <c r="J23" s="1846"/>
      <c r="K23" s="1846"/>
      <c r="L23" s="1850"/>
    </row>
    <row r="24" spans="1:12" s="1819" customFormat="1" ht="18" customHeight="1">
      <c r="A24" s="1851">
        <v>14</v>
      </c>
      <c r="B24" s="1859" t="s">
        <v>735</v>
      </c>
      <c r="C24" s="1852"/>
      <c r="D24" s="1852"/>
      <c r="E24" s="1852"/>
      <c r="F24" s="1852"/>
      <c r="G24" s="1852"/>
      <c r="H24" s="1852"/>
      <c r="I24" s="1852"/>
      <c r="J24" s="1852"/>
      <c r="K24" s="1852"/>
      <c r="L24" s="1853"/>
    </row>
    <row r="25" spans="1:12" s="1819" customFormat="1" ht="18" customHeight="1">
      <c r="A25" s="1849">
        <v>15</v>
      </c>
      <c r="B25" s="1846" t="s">
        <v>736</v>
      </c>
      <c r="C25" s="1846">
        <v>2214</v>
      </c>
      <c r="D25" s="1846">
        <v>3778.3</v>
      </c>
      <c r="E25" s="1846">
        <v>10000</v>
      </c>
      <c r="F25" s="1846"/>
      <c r="G25" s="1846"/>
      <c r="H25" s="1846"/>
      <c r="I25" s="1846"/>
      <c r="J25" s="1846"/>
      <c r="K25" s="1846"/>
      <c r="L25" s="1850"/>
    </row>
    <row r="26" spans="1:12" s="1856" customFormat="1" ht="18" customHeight="1">
      <c r="A26" s="1860">
        <v>16</v>
      </c>
      <c r="B26" s="1854" t="s">
        <v>737</v>
      </c>
      <c r="C26" s="1852">
        <f>SUM(C27:C32)</f>
        <v>18258.4</v>
      </c>
      <c r="D26" s="1852">
        <f>SUM(D27:D32)</f>
        <v>13634.7</v>
      </c>
      <c r="E26" s="1852">
        <f>SUM(E27:E32)</f>
        <v>11358.6</v>
      </c>
      <c r="F26" s="1854">
        <f aca="true" t="shared" si="3" ref="F26:L26">SUM(F27:F29)</f>
        <v>12502.1</v>
      </c>
      <c r="G26" s="1854">
        <f t="shared" si="3"/>
        <v>12657.800000000001</v>
      </c>
      <c r="H26" s="1854">
        <f t="shared" si="3"/>
        <v>14492.3</v>
      </c>
      <c r="I26" s="1854">
        <f t="shared" si="3"/>
        <v>13985</v>
      </c>
      <c r="J26" s="1854">
        <f t="shared" si="3"/>
        <v>15331.7</v>
      </c>
      <c r="K26" s="1854">
        <f t="shared" si="3"/>
        <v>14731.2</v>
      </c>
      <c r="L26" s="1855">
        <f t="shared" si="3"/>
        <v>12903.7</v>
      </c>
    </row>
    <row r="27" spans="1:12" ht="18" customHeight="1">
      <c r="A27" s="1851">
        <v>17</v>
      </c>
      <c r="B27" s="1859" t="s">
        <v>738</v>
      </c>
      <c r="C27" s="1859">
        <v>9272.7</v>
      </c>
      <c r="D27" s="1859">
        <v>10550.9</v>
      </c>
      <c r="E27" s="1859">
        <v>9166.6</v>
      </c>
      <c r="F27" s="1859">
        <v>10876.1</v>
      </c>
      <c r="G27" s="1859">
        <v>11762.2</v>
      </c>
      <c r="H27" s="1859">
        <v>13642.5</v>
      </c>
      <c r="I27" s="1859">
        <v>13369</v>
      </c>
      <c r="J27" s="1859">
        <v>15035.7</v>
      </c>
      <c r="K27" s="1859">
        <v>14410.7</v>
      </c>
      <c r="L27" s="1861">
        <v>12536</v>
      </c>
    </row>
    <row r="28" spans="1:12" ht="18" customHeight="1">
      <c r="A28" s="1851">
        <v>18</v>
      </c>
      <c r="B28" s="1859" t="s">
        <v>739</v>
      </c>
      <c r="C28" s="1859">
        <v>1495</v>
      </c>
      <c r="D28" s="1859">
        <v>1956.6</v>
      </c>
      <c r="E28" s="1859">
        <v>2192</v>
      </c>
      <c r="F28" s="1859">
        <v>1626</v>
      </c>
      <c r="G28" s="1859">
        <v>895.6</v>
      </c>
      <c r="H28" s="1859">
        <v>849.8</v>
      </c>
      <c r="I28" s="1859">
        <v>616</v>
      </c>
      <c r="J28" s="1859">
        <v>296</v>
      </c>
      <c r="K28" s="1859">
        <v>320.5</v>
      </c>
      <c r="L28" s="1861">
        <v>367.7</v>
      </c>
    </row>
    <row r="29" spans="1:12" s="1856" customFormat="1" ht="18" customHeight="1">
      <c r="A29" s="1849">
        <v>19</v>
      </c>
      <c r="B29" s="1846" t="s">
        <v>740</v>
      </c>
      <c r="C29" s="1842"/>
      <c r="D29" s="1846"/>
      <c r="E29" s="1846"/>
      <c r="F29" s="1846"/>
      <c r="G29" s="1846"/>
      <c r="H29" s="1846"/>
      <c r="I29" s="1846"/>
      <c r="J29" s="1846"/>
      <c r="K29" s="1846"/>
      <c r="L29" s="1850"/>
    </row>
    <row r="30" spans="1:12" ht="18" customHeight="1">
      <c r="A30" s="1851">
        <v>20</v>
      </c>
      <c r="B30" s="1859" t="s">
        <v>741</v>
      </c>
      <c r="C30" s="1852"/>
      <c r="D30" s="1859"/>
      <c r="E30" s="1859"/>
      <c r="F30" s="1859"/>
      <c r="G30" s="1859"/>
      <c r="H30" s="1859"/>
      <c r="I30" s="1859"/>
      <c r="J30" s="1859"/>
      <c r="K30" s="1859"/>
      <c r="L30" s="1861"/>
    </row>
    <row r="31" spans="1:12" ht="18" customHeight="1">
      <c r="A31" s="1851">
        <v>21</v>
      </c>
      <c r="B31" s="1859" t="s">
        <v>742</v>
      </c>
      <c r="C31" s="1852"/>
      <c r="D31" s="1859"/>
      <c r="E31" s="1859"/>
      <c r="F31" s="1859"/>
      <c r="G31" s="1859"/>
      <c r="H31" s="1859"/>
      <c r="I31" s="1859"/>
      <c r="J31" s="1859"/>
      <c r="K31" s="1859"/>
      <c r="L31" s="1861"/>
    </row>
    <row r="32" spans="1:12" ht="18" customHeight="1">
      <c r="A32" s="1849">
        <v>22</v>
      </c>
      <c r="B32" s="1846" t="s">
        <v>743</v>
      </c>
      <c r="C32" s="1846">
        <v>7490.7</v>
      </c>
      <c r="D32" s="1846">
        <v>1127.2</v>
      </c>
      <c r="E32" s="1846"/>
      <c r="F32" s="1846"/>
      <c r="G32" s="1846"/>
      <c r="H32" s="1846"/>
      <c r="I32" s="1846"/>
      <c r="J32" s="1846"/>
      <c r="K32" s="1846"/>
      <c r="L32" s="1850"/>
    </row>
    <row r="33" spans="1:12" s="1819" customFormat="1" ht="20.25" customHeight="1">
      <c r="A33" s="1862">
        <v>23</v>
      </c>
      <c r="B33" s="1852" t="s">
        <v>744</v>
      </c>
      <c r="C33" s="1852">
        <v>239.4</v>
      </c>
      <c r="D33" s="1852"/>
      <c r="E33" s="1852"/>
      <c r="F33" s="1852"/>
      <c r="G33" s="1852"/>
      <c r="H33" s="1852"/>
      <c r="I33" s="1852"/>
      <c r="J33" s="1852"/>
      <c r="K33" s="1852"/>
      <c r="L33" s="1853"/>
    </row>
    <row r="34" spans="1:12" s="1856" customFormat="1" ht="18" customHeight="1">
      <c r="A34" s="1860">
        <v>24</v>
      </c>
      <c r="B34" s="1854" t="s">
        <v>745</v>
      </c>
      <c r="C34" s="1854">
        <f aca="true" t="shared" si="4" ref="C34:L34">SUM(C35:C43)</f>
        <v>49443.2</v>
      </c>
      <c r="D34" s="1854">
        <f t="shared" si="4"/>
        <v>67962.4</v>
      </c>
      <c r="E34" s="1854">
        <f t="shared" si="4"/>
        <v>76603.79999999999</v>
      </c>
      <c r="F34" s="1854">
        <f t="shared" si="4"/>
        <v>74101.69999999998</v>
      </c>
      <c r="G34" s="1854">
        <f t="shared" si="4"/>
        <v>66443.89999999998</v>
      </c>
      <c r="H34" s="1854">
        <f t="shared" si="4"/>
        <v>56951.59999999998</v>
      </c>
      <c r="I34" s="1854">
        <f t="shared" si="4"/>
        <v>42966.59999999998</v>
      </c>
      <c r="J34" s="1854">
        <f t="shared" si="4"/>
        <v>27634.89999999998</v>
      </c>
      <c r="K34" s="1854">
        <f t="shared" si="4"/>
        <v>12903.699999999979</v>
      </c>
      <c r="L34" s="1858">
        <f t="shared" si="4"/>
        <v>-2.1316282072803006E-11</v>
      </c>
    </row>
    <row r="35" spans="1:12" ht="26.25" customHeight="1">
      <c r="A35" s="1849">
        <v>25</v>
      </c>
      <c r="B35" s="1846" t="s">
        <v>746</v>
      </c>
      <c r="C35" s="1846"/>
      <c r="D35" s="1846"/>
      <c r="E35" s="1846"/>
      <c r="F35" s="1846"/>
      <c r="G35" s="1846"/>
      <c r="H35" s="1846"/>
      <c r="I35" s="1846"/>
      <c r="J35" s="1846"/>
      <c r="K35" s="1846"/>
      <c r="L35" s="1850"/>
    </row>
    <row r="36" spans="1:12" ht="18" customHeight="1">
      <c r="A36" s="1849">
        <v>26</v>
      </c>
      <c r="B36" s="1846" t="s">
        <v>747</v>
      </c>
      <c r="C36" s="1846">
        <v>41349.7</v>
      </c>
      <c r="D36" s="1846">
        <f>C36+D18-D27</f>
        <v>60798.799999999996</v>
      </c>
      <c r="E36" s="1846">
        <f aca="true" t="shared" si="5" ref="E36:L36">D36+E18+D39-E27</f>
        <v>71632.19999999998</v>
      </c>
      <c r="F36" s="1846">
        <f t="shared" si="5"/>
        <v>70756.09999999998</v>
      </c>
      <c r="G36" s="1846">
        <f t="shared" si="5"/>
        <v>63993.89999999998</v>
      </c>
      <c r="H36" s="1846">
        <f t="shared" si="5"/>
        <v>55351.39999999998</v>
      </c>
      <c r="I36" s="1846">
        <f t="shared" si="5"/>
        <v>41982.39999999998</v>
      </c>
      <c r="J36" s="1846">
        <f t="shared" si="5"/>
        <v>26946.69999999998</v>
      </c>
      <c r="K36" s="1846">
        <f t="shared" si="5"/>
        <v>12535.999999999978</v>
      </c>
      <c r="L36" s="1850">
        <f t="shared" si="5"/>
        <v>-2.1827872842550278E-11</v>
      </c>
    </row>
    <row r="37" spans="1:12" ht="18" customHeight="1">
      <c r="A37" s="1849">
        <v>27</v>
      </c>
      <c r="B37" s="1859" t="s">
        <v>748</v>
      </c>
      <c r="C37" s="1859">
        <v>8057.7</v>
      </c>
      <c r="D37" s="1846">
        <f aca="true" t="shared" si="6" ref="D37:L37">C37+D19-D28</f>
        <v>7163.6</v>
      </c>
      <c r="E37" s="1846">
        <f t="shared" si="6"/>
        <v>4971.6</v>
      </c>
      <c r="F37" s="1846">
        <f t="shared" si="6"/>
        <v>3345.6000000000004</v>
      </c>
      <c r="G37" s="1846">
        <f t="shared" si="6"/>
        <v>2450.0000000000005</v>
      </c>
      <c r="H37" s="1846">
        <f t="shared" si="6"/>
        <v>1600.2000000000005</v>
      </c>
      <c r="I37" s="1846">
        <f t="shared" si="6"/>
        <v>984.2000000000005</v>
      </c>
      <c r="J37" s="1846">
        <f t="shared" si="6"/>
        <v>688.2000000000005</v>
      </c>
      <c r="K37" s="1846">
        <f t="shared" si="6"/>
        <v>367.7000000000005</v>
      </c>
      <c r="L37" s="1850">
        <f t="shared" si="6"/>
        <v>5.115907697472721E-13</v>
      </c>
    </row>
    <row r="38" spans="1:12" ht="18" customHeight="1">
      <c r="A38" s="1851">
        <v>28</v>
      </c>
      <c r="B38" s="1859" t="s">
        <v>749</v>
      </c>
      <c r="C38" s="1859"/>
      <c r="D38" s="1859"/>
      <c r="E38" s="1859"/>
      <c r="F38" s="1859"/>
      <c r="G38" s="1859"/>
      <c r="H38" s="1859"/>
      <c r="I38" s="1859"/>
      <c r="J38" s="1859"/>
      <c r="K38" s="1859"/>
      <c r="L38" s="1861"/>
    </row>
    <row r="39" spans="1:12" ht="18" customHeight="1">
      <c r="A39" s="1851">
        <v>29</v>
      </c>
      <c r="B39" s="1859" t="s">
        <v>750</v>
      </c>
      <c r="C39" s="1859">
        <v>35.8</v>
      </c>
      <c r="D39" s="1859"/>
      <c r="E39" s="1859"/>
      <c r="F39" s="1859"/>
      <c r="G39" s="1859"/>
      <c r="H39" s="1859"/>
      <c r="I39" s="1859"/>
      <c r="J39" s="1859"/>
      <c r="K39" s="1859"/>
      <c r="L39" s="1861"/>
    </row>
    <row r="40" spans="1:12" s="1866" customFormat="1" ht="25.5" customHeight="1">
      <c r="A40" s="1849">
        <v>30</v>
      </c>
      <c r="B40" s="1846" t="s">
        <v>751</v>
      </c>
      <c r="C40" s="1863"/>
      <c r="D40" s="1864" t="s">
        <v>212</v>
      </c>
      <c r="E40" s="1864"/>
      <c r="F40" s="1864"/>
      <c r="G40" s="1864"/>
      <c r="H40" s="1864"/>
      <c r="I40" s="1864"/>
      <c r="J40" s="1864"/>
      <c r="K40" s="1864"/>
      <c r="L40" s="1865"/>
    </row>
    <row r="41" spans="1:12" s="1856" customFormat="1" ht="25.5" customHeight="1">
      <c r="A41" s="1851">
        <v>31</v>
      </c>
      <c r="B41" s="1859" t="s">
        <v>752</v>
      </c>
      <c r="C41" s="1867"/>
      <c r="D41" s="1868"/>
      <c r="E41" s="1868"/>
      <c r="F41" s="1868"/>
      <c r="G41" s="1868"/>
      <c r="H41" s="1868"/>
      <c r="I41" s="1868"/>
      <c r="J41" s="1868"/>
      <c r="K41" s="1868"/>
      <c r="L41" s="1869"/>
    </row>
    <row r="42" spans="1:12" s="1866" customFormat="1" ht="25.5" customHeight="1">
      <c r="A42" s="1851">
        <v>32</v>
      </c>
      <c r="B42" s="1859" t="s">
        <v>753</v>
      </c>
      <c r="C42" s="1867"/>
      <c r="D42" s="1868"/>
      <c r="E42" s="1868"/>
      <c r="F42" s="1868"/>
      <c r="G42" s="1868"/>
      <c r="H42" s="1868"/>
      <c r="I42" s="1868"/>
      <c r="J42" s="1868"/>
      <c r="K42" s="1868"/>
      <c r="L42" s="1869"/>
    </row>
    <row r="43" spans="1:12" ht="63.75" customHeight="1">
      <c r="A43" s="1870">
        <v>33</v>
      </c>
      <c r="B43" s="1859" t="s">
        <v>754</v>
      </c>
      <c r="C43" s="1859"/>
      <c r="D43" s="1859"/>
      <c r="E43" s="1859"/>
      <c r="F43" s="1859"/>
      <c r="G43" s="1859"/>
      <c r="H43" s="1859"/>
      <c r="I43" s="1859"/>
      <c r="J43" s="1859"/>
      <c r="K43" s="1859"/>
      <c r="L43" s="1861"/>
    </row>
    <row r="44" spans="1:12" ht="18" customHeight="1">
      <c r="A44" s="1871"/>
      <c r="B44" s="1846" t="s">
        <v>755</v>
      </c>
      <c r="C44" s="1872"/>
      <c r="D44" s="1873"/>
      <c r="E44" s="1873"/>
      <c r="F44" s="1873"/>
      <c r="G44" s="1873"/>
      <c r="H44" s="1873"/>
      <c r="I44" s="1873"/>
      <c r="J44" s="1873"/>
      <c r="K44" s="1873"/>
      <c r="L44" s="1874"/>
    </row>
    <row r="45" spans="1:12" ht="18" customHeight="1">
      <c r="A45" s="1871"/>
      <c r="B45" s="1846" t="s">
        <v>756</v>
      </c>
      <c r="C45" s="1872"/>
      <c r="D45" s="1873"/>
      <c r="E45" s="1873"/>
      <c r="F45" s="1873"/>
      <c r="G45" s="1873"/>
      <c r="H45" s="1873"/>
      <c r="I45" s="1873"/>
      <c r="J45" s="1873"/>
      <c r="K45" s="1873"/>
      <c r="L45" s="1874"/>
    </row>
    <row r="46" spans="1:12" ht="18" customHeight="1">
      <c r="A46" s="1875"/>
      <c r="B46" s="1846" t="s">
        <v>757</v>
      </c>
      <c r="C46" s="1872"/>
      <c r="D46" s="1873"/>
      <c r="E46" s="1873"/>
      <c r="F46" s="1873"/>
      <c r="G46" s="1873"/>
      <c r="H46" s="1873"/>
      <c r="I46" s="1873"/>
      <c r="J46" s="1873"/>
      <c r="K46" s="1873"/>
      <c r="L46" s="1874"/>
    </row>
    <row r="47" spans="1:12" ht="36.75" customHeight="1">
      <c r="A47" s="1876">
        <v>34</v>
      </c>
      <c r="B47" s="1857" t="s">
        <v>758</v>
      </c>
      <c r="C47" s="1877">
        <f aca="true" t="shared" si="7" ref="C47:L47">((C34-C43)/C11)*100</f>
        <v>24.700863624986823</v>
      </c>
      <c r="D47" s="1877">
        <f t="shared" si="7"/>
        <v>32.33722403585327</v>
      </c>
      <c r="E47" s="1877">
        <f t="shared" si="7"/>
        <v>30.209488069224406</v>
      </c>
      <c r="F47" s="1877">
        <f t="shared" si="7"/>
        <v>28.096390018995905</v>
      </c>
      <c r="G47" s="1877">
        <f t="shared" si="7"/>
        <v>24.87874011030774</v>
      </c>
      <c r="H47" s="1877">
        <f t="shared" si="7"/>
        <v>20.738253811616726</v>
      </c>
      <c r="I47" s="1877">
        <f t="shared" si="7"/>
        <v>15.214909454032952</v>
      </c>
      <c r="J47" s="1877">
        <f t="shared" si="7"/>
        <v>9.515887992066327</v>
      </c>
      <c r="K47" s="1877">
        <f t="shared" si="7"/>
        <v>4.320560641268601</v>
      </c>
      <c r="L47" s="1878">
        <f t="shared" si="7"/>
        <v>-6.943054764526203E-15</v>
      </c>
    </row>
    <row r="48" spans="1:12" ht="38.25" customHeight="1">
      <c r="A48" s="1876">
        <v>35</v>
      </c>
      <c r="B48" s="1854" t="s">
        <v>759</v>
      </c>
      <c r="C48" s="1879">
        <f aca="true" t="shared" si="8" ref="C48:L48">SUM(C49:C53)</f>
        <v>19111.4</v>
      </c>
      <c r="D48" s="1879">
        <f t="shared" si="8"/>
        <v>21979.4</v>
      </c>
      <c r="E48" s="1879">
        <f t="shared" si="8"/>
        <v>20909.699999999997</v>
      </c>
      <c r="F48" s="1879">
        <f t="shared" si="8"/>
        <v>22434.800000000003</v>
      </c>
      <c r="G48" s="1879">
        <f t="shared" si="8"/>
        <v>22525.4</v>
      </c>
      <c r="H48" s="1879">
        <f t="shared" si="8"/>
        <v>23896.300000000003</v>
      </c>
      <c r="I48" s="1879">
        <f t="shared" si="8"/>
        <v>19959.8</v>
      </c>
      <c r="J48" s="1879">
        <f t="shared" si="8"/>
        <v>20313.499999999996</v>
      </c>
      <c r="K48" s="1879">
        <f t="shared" si="8"/>
        <v>18644.3</v>
      </c>
      <c r="L48" s="1880">
        <f t="shared" si="8"/>
        <v>15833</v>
      </c>
    </row>
    <row r="49" spans="1:12" s="1819" customFormat="1" ht="18" customHeight="1">
      <c r="A49" s="1851">
        <v>36</v>
      </c>
      <c r="B49" s="1859" t="s">
        <v>760</v>
      </c>
      <c r="C49" s="1859">
        <v>10113.5</v>
      </c>
      <c r="D49" s="1859">
        <v>13479.6</v>
      </c>
      <c r="E49" s="1859">
        <v>13457.6</v>
      </c>
      <c r="F49" s="1859">
        <v>15624</v>
      </c>
      <c r="G49" s="1859">
        <v>16497.5</v>
      </c>
      <c r="H49" s="1859">
        <v>17948</v>
      </c>
      <c r="I49" s="1859">
        <v>17131.3</v>
      </c>
      <c r="J49" s="1859">
        <v>17838.6</v>
      </c>
      <c r="K49" s="1859">
        <v>16150.5</v>
      </c>
      <c r="L49" s="1861">
        <v>13298.5</v>
      </c>
    </row>
    <row r="50" spans="1:12" s="1819" customFormat="1" ht="18" customHeight="1">
      <c r="A50" s="1849">
        <v>37</v>
      </c>
      <c r="B50" s="1846" t="s">
        <v>761</v>
      </c>
      <c r="C50" s="1846">
        <v>1554</v>
      </c>
      <c r="D50" s="1846">
        <v>2238.6</v>
      </c>
      <c r="E50" s="1846">
        <v>2439.7</v>
      </c>
      <c r="F50" s="1846">
        <v>1798.4</v>
      </c>
      <c r="G50" s="1846">
        <v>1015.5</v>
      </c>
      <c r="H50" s="1846">
        <v>935.9</v>
      </c>
      <c r="I50" s="1846">
        <v>669.9</v>
      </c>
      <c r="J50" s="1846">
        <v>316.3</v>
      </c>
      <c r="K50" s="1846">
        <v>335.2</v>
      </c>
      <c r="L50" s="1850">
        <v>375.9</v>
      </c>
    </row>
    <row r="51" spans="1:12" s="1819" customFormat="1" ht="25.5" customHeight="1">
      <c r="A51" s="1849">
        <v>38</v>
      </c>
      <c r="B51" s="1846" t="s">
        <v>762</v>
      </c>
      <c r="C51" s="1846">
        <v>7443.9</v>
      </c>
      <c r="D51" s="1846">
        <v>6261.2</v>
      </c>
      <c r="E51" s="1846">
        <v>5012.4</v>
      </c>
      <c r="F51" s="1846">
        <v>5012.4</v>
      </c>
      <c r="G51" s="1846">
        <v>5012.4</v>
      </c>
      <c r="H51" s="1846">
        <v>5012.4</v>
      </c>
      <c r="I51" s="1846">
        <v>2158.6</v>
      </c>
      <c r="J51" s="1846">
        <v>2158.6</v>
      </c>
      <c r="K51" s="1846">
        <v>2158.6</v>
      </c>
      <c r="L51" s="1850">
        <v>2158.6</v>
      </c>
    </row>
    <row r="52" spans="1:12" s="1819" customFormat="1" ht="25.5" customHeight="1">
      <c r="A52" s="1849">
        <v>39</v>
      </c>
      <c r="B52" s="1846" t="s">
        <v>763</v>
      </c>
      <c r="C52" s="1842"/>
      <c r="D52" s="1846"/>
      <c r="E52" s="1846"/>
      <c r="F52" s="1846"/>
      <c r="G52" s="1846"/>
      <c r="H52" s="1846"/>
      <c r="I52" s="1846"/>
      <c r="J52" s="1846"/>
      <c r="K52" s="1846"/>
      <c r="L52" s="1850"/>
    </row>
    <row r="53" spans="1:12" s="1819" customFormat="1" ht="64.5" customHeight="1">
      <c r="A53" s="1870">
        <v>40</v>
      </c>
      <c r="B53" s="1859" t="s">
        <v>764</v>
      </c>
      <c r="C53" s="1852"/>
      <c r="D53" s="1859"/>
      <c r="E53" s="1859"/>
      <c r="F53" s="1859"/>
      <c r="G53" s="1859"/>
      <c r="H53" s="1859"/>
      <c r="I53" s="1859"/>
      <c r="J53" s="1859"/>
      <c r="K53" s="1859"/>
      <c r="L53" s="1861"/>
    </row>
    <row r="54" spans="1:12" s="1819" customFormat="1" ht="18" customHeight="1">
      <c r="A54" s="1881"/>
      <c r="B54" s="1859" t="s">
        <v>765</v>
      </c>
      <c r="C54" s="1852"/>
      <c r="D54" s="1859"/>
      <c r="E54" s="1859"/>
      <c r="F54" s="1859"/>
      <c r="G54" s="1859"/>
      <c r="H54" s="1859"/>
      <c r="I54" s="1859"/>
      <c r="J54" s="1859"/>
      <c r="K54" s="1859"/>
      <c r="L54" s="1861"/>
    </row>
    <row r="55" spans="1:12" s="1819" customFormat="1" ht="18" customHeight="1">
      <c r="A55" s="1881"/>
      <c r="B55" s="1846" t="s">
        <v>766</v>
      </c>
      <c r="C55" s="1852"/>
      <c r="D55" s="1859"/>
      <c r="E55" s="1859"/>
      <c r="F55" s="1859"/>
      <c r="G55" s="1859"/>
      <c r="H55" s="1859"/>
      <c r="I55" s="1859"/>
      <c r="J55" s="1859"/>
      <c r="K55" s="1859"/>
      <c r="L55" s="1861"/>
    </row>
    <row r="56" spans="1:12" s="1819" customFormat="1" ht="25.5" customHeight="1">
      <c r="A56" s="1881"/>
      <c r="B56" s="1859" t="s">
        <v>767</v>
      </c>
      <c r="C56" s="1852"/>
      <c r="D56" s="1859"/>
      <c r="E56" s="1859"/>
      <c r="F56" s="1859"/>
      <c r="G56" s="1859"/>
      <c r="H56" s="1859"/>
      <c r="I56" s="1859"/>
      <c r="J56" s="1859"/>
      <c r="K56" s="1859"/>
      <c r="L56" s="1861"/>
    </row>
    <row r="57" spans="1:12" s="1856" customFormat="1" ht="45.75" customHeight="1" thickBot="1">
      <c r="A57" s="1882">
        <v>41</v>
      </c>
      <c r="B57" s="1883" t="s">
        <v>768</v>
      </c>
      <c r="C57" s="1883">
        <f aca="true" t="shared" si="9" ref="C57:L57">((C48-C53)/C11)*100</f>
        <v>9.54768471867867</v>
      </c>
      <c r="D57" s="1883">
        <f t="shared" si="9"/>
        <v>10.458029468847972</v>
      </c>
      <c r="E57" s="1883">
        <f t="shared" si="9"/>
        <v>8.245952977281304</v>
      </c>
      <c r="F57" s="1883">
        <f t="shared" si="9"/>
        <v>8.506375573005336</v>
      </c>
      <c r="G57" s="1883">
        <f t="shared" si="9"/>
        <v>8.434236588772274</v>
      </c>
      <c r="H57" s="1883">
        <f t="shared" si="9"/>
        <v>8.701555962581159</v>
      </c>
      <c r="I57" s="1883">
        <f t="shared" si="9"/>
        <v>7.067967903455406</v>
      </c>
      <c r="J57" s="1883">
        <f t="shared" si="9"/>
        <v>6.994814192446489</v>
      </c>
      <c r="K57" s="1883">
        <f t="shared" si="9"/>
        <v>6.242692310267932</v>
      </c>
      <c r="L57" s="1884">
        <f t="shared" si="9"/>
        <v>5.157061898097134</v>
      </c>
    </row>
    <row r="58" spans="1:12" ht="52.5" thickBot="1" thickTop="1">
      <c r="A58" s="1882">
        <v>42</v>
      </c>
      <c r="B58" s="1883" t="s">
        <v>769</v>
      </c>
      <c r="C58" s="1883">
        <f>((C48-C54-C51)/C11)*100</f>
        <v>5.8288566748214885</v>
      </c>
      <c r="D58" s="1883">
        <f aca="true" t="shared" si="10" ref="D58:L58">((D48-D54-D51)/D11)*100</f>
        <v>7.478884719202808</v>
      </c>
      <c r="E58" s="1883">
        <f t="shared" si="10"/>
        <v>6.269262029858585</v>
      </c>
      <c r="F58" s="1883">
        <f t="shared" si="10"/>
        <v>6.605874702833463</v>
      </c>
      <c r="G58" s="1883">
        <f t="shared" si="10"/>
        <v>6.557432293285307</v>
      </c>
      <c r="H58" s="1883">
        <f t="shared" si="10"/>
        <v>6.8763495872493365</v>
      </c>
      <c r="I58" s="1883">
        <f t="shared" si="10"/>
        <v>6.303585719445605</v>
      </c>
      <c r="J58" s="1883">
        <f t="shared" si="10"/>
        <v>6.25151510977659</v>
      </c>
      <c r="K58" s="1883">
        <f t="shared" si="10"/>
        <v>5.519925801418345</v>
      </c>
      <c r="L58" s="1885">
        <f t="shared" si="10"/>
        <v>4.453971276406206</v>
      </c>
    </row>
    <row r="59" spans="1:12" ht="13.5" thickTop="1">
      <c r="A59" s="1886"/>
      <c r="B59" s="1887"/>
      <c r="C59" s="703"/>
      <c r="D59" s="1888"/>
      <c r="E59" s="1888"/>
      <c r="F59" s="1888"/>
      <c r="G59" s="1888"/>
      <c r="H59" s="1888"/>
      <c r="I59" s="1888"/>
      <c r="J59" s="1888"/>
      <c r="K59" s="1888"/>
      <c r="L59" s="1888"/>
    </row>
    <row r="60" spans="1:12" ht="12.75">
      <c r="A60" s="1886"/>
      <c r="B60" s="1887"/>
      <c r="C60" s="703"/>
      <c r="D60" s="1888"/>
      <c r="E60" s="1888"/>
      <c r="F60" s="1888"/>
      <c r="G60" s="1888"/>
      <c r="H60" s="1888"/>
      <c r="I60" s="1888"/>
      <c r="J60" s="1888"/>
      <c r="K60" s="1888"/>
      <c r="L60" s="1888"/>
    </row>
    <row r="61" spans="1:12" ht="12.75">
      <c r="A61" s="1886"/>
      <c r="B61" s="1887"/>
      <c r="C61" s="703"/>
      <c r="D61" s="1888"/>
      <c r="E61" s="1888"/>
      <c r="F61" s="1888"/>
      <c r="G61" s="1888"/>
      <c r="H61" s="1888"/>
      <c r="I61" s="1888"/>
      <c r="J61" s="1888"/>
      <c r="K61" s="1888"/>
      <c r="L61" s="1888"/>
    </row>
    <row r="62" spans="1:12" ht="12.75">
      <c r="A62" s="1886"/>
      <c r="B62" s="1887"/>
      <c r="C62" s="703"/>
      <c r="D62" s="1888"/>
      <c r="E62" s="1888"/>
      <c r="F62" s="1888"/>
      <c r="G62" s="1888"/>
      <c r="H62" s="1888"/>
      <c r="I62" s="1888"/>
      <c r="J62" s="1888"/>
      <c r="K62" s="1888"/>
      <c r="L62" s="1888"/>
    </row>
    <row r="63" spans="1:12" ht="12.75">
      <c r="A63" s="1886"/>
      <c r="B63" s="1887"/>
      <c r="C63" s="703"/>
      <c r="D63" s="1888"/>
      <c r="E63" s="1888"/>
      <c r="F63" s="1888"/>
      <c r="G63" s="1888"/>
      <c r="H63" s="1888"/>
      <c r="I63" s="1888"/>
      <c r="J63" s="1888"/>
      <c r="K63" s="1888"/>
      <c r="L63" s="1888"/>
    </row>
    <row r="64" spans="1:12" ht="12.75">
      <c r="A64" s="1886"/>
      <c r="B64" s="1887"/>
      <c r="C64" s="703"/>
      <c r="D64" s="1888"/>
      <c r="E64" s="1888"/>
      <c r="F64" s="1888"/>
      <c r="G64" s="1888"/>
      <c r="H64" s="1888"/>
      <c r="I64" s="1888"/>
      <c r="J64" s="1888"/>
      <c r="K64" s="1888"/>
      <c r="L64" s="1888"/>
    </row>
    <row r="65" spans="1:12" ht="12.75">
      <c r="A65" s="1886"/>
      <c r="B65" s="1887"/>
      <c r="C65" s="703"/>
      <c r="D65" s="1888"/>
      <c r="E65" s="1888"/>
      <c r="F65" s="1888"/>
      <c r="G65" s="1888"/>
      <c r="H65" s="1888"/>
      <c r="I65" s="1888"/>
      <c r="J65" s="1888"/>
      <c r="K65" s="1888"/>
      <c r="L65" s="1888"/>
    </row>
    <row r="66" spans="1:12" ht="12.75">
      <c r="A66" s="1886"/>
      <c r="B66" s="1887"/>
      <c r="C66" s="703"/>
      <c r="D66" s="1888"/>
      <c r="E66" s="1888"/>
      <c r="F66" s="1888"/>
      <c r="G66" s="1888"/>
      <c r="H66" s="1888"/>
      <c r="I66" s="1888"/>
      <c r="J66" s="1888"/>
      <c r="K66" s="1888"/>
      <c r="L66" s="1888"/>
    </row>
    <row r="67" spans="1:12" ht="12.75">
      <c r="A67" s="1886"/>
      <c r="B67" s="1887"/>
      <c r="C67" s="703"/>
      <c r="D67" s="1888"/>
      <c r="E67" s="1888"/>
      <c r="F67" s="1888"/>
      <c r="G67" s="1888"/>
      <c r="H67" s="1888"/>
      <c r="I67" s="1888"/>
      <c r="J67" s="1888"/>
      <c r="K67" s="1888"/>
      <c r="L67" s="1888"/>
    </row>
    <row r="68" spans="1:12" ht="12.75">
      <c r="A68" s="1886"/>
      <c r="B68" s="1887"/>
      <c r="C68" s="703"/>
      <c r="D68" s="1888"/>
      <c r="E68" s="1888"/>
      <c r="F68" s="1888"/>
      <c r="G68" s="1888"/>
      <c r="H68" s="1888"/>
      <c r="I68" s="1888"/>
      <c r="J68" s="1888"/>
      <c r="K68" s="1888"/>
      <c r="L68" s="1888"/>
    </row>
    <row r="69" spans="1:12" ht="12.75">
      <c r="A69" s="1886"/>
      <c r="B69" s="1887"/>
      <c r="C69" s="703"/>
      <c r="D69" s="1888"/>
      <c r="E69" s="1888"/>
      <c r="F69" s="1888"/>
      <c r="G69" s="1888"/>
      <c r="H69" s="1888"/>
      <c r="I69" s="1888"/>
      <c r="J69" s="1888"/>
      <c r="K69" s="1888"/>
      <c r="L69" s="1888"/>
    </row>
    <row r="70" spans="1:12" ht="12.75">
      <c r="A70" s="1886"/>
      <c r="B70" s="1887"/>
      <c r="C70" s="703"/>
      <c r="D70" s="1888"/>
      <c r="E70" s="1888"/>
      <c r="F70" s="1888"/>
      <c r="G70" s="1888"/>
      <c r="H70" s="1888"/>
      <c r="I70" s="1888"/>
      <c r="J70" s="1888"/>
      <c r="K70" s="1888"/>
      <c r="L70" s="1888"/>
    </row>
    <row r="71" spans="1:12" ht="12.75">
      <c r="A71" s="1886"/>
      <c r="B71" s="1887"/>
      <c r="C71" s="703"/>
      <c r="D71" s="1888"/>
      <c r="E71" s="1888"/>
      <c r="F71" s="1888"/>
      <c r="G71" s="1888"/>
      <c r="H71" s="1888"/>
      <c r="I71" s="1888"/>
      <c r="J71" s="1888"/>
      <c r="K71" s="1888"/>
      <c r="L71" s="1888"/>
    </row>
    <row r="72" spans="1:12" ht="12.75">
      <c r="A72" s="1886"/>
      <c r="B72" s="1887"/>
      <c r="C72" s="703"/>
      <c r="D72" s="1888"/>
      <c r="E72" s="1888"/>
      <c r="F72" s="1888"/>
      <c r="G72" s="1888"/>
      <c r="H72" s="1888"/>
      <c r="I72" s="1888"/>
      <c r="J72" s="1888"/>
      <c r="K72" s="1888"/>
      <c r="L72" s="1888"/>
    </row>
    <row r="73" spans="1:12" ht="12.75">
      <c r="A73" s="1886"/>
      <c r="B73" s="1887"/>
      <c r="C73" s="703"/>
      <c r="D73" s="1888"/>
      <c r="E73" s="1888"/>
      <c r="F73" s="1888"/>
      <c r="G73" s="1888"/>
      <c r="H73" s="1888"/>
      <c r="I73" s="1888"/>
      <c r="J73" s="1888"/>
      <c r="K73" s="1888"/>
      <c r="L73" s="1888"/>
    </row>
    <row r="74" spans="1:12" ht="12.75">
      <c r="A74" s="1886"/>
      <c r="B74" s="1887"/>
      <c r="C74" s="703"/>
      <c r="D74" s="1888"/>
      <c r="E74" s="1888"/>
      <c r="F74" s="1888"/>
      <c r="G74" s="1888"/>
      <c r="H74" s="1888"/>
      <c r="I74" s="1888"/>
      <c r="J74" s="1888"/>
      <c r="K74" s="1888"/>
      <c r="L74" s="1888"/>
    </row>
    <row r="75" spans="1:12" ht="12.75">
      <c r="A75" s="1886"/>
      <c r="B75" s="1887"/>
      <c r="C75" s="703"/>
      <c r="D75" s="1888"/>
      <c r="E75" s="1888"/>
      <c r="F75" s="1888"/>
      <c r="G75" s="1888"/>
      <c r="H75" s="1888"/>
      <c r="I75" s="1888"/>
      <c r="J75" s="1888"/>
      <c r="K75" s="1888"/>
      <c r="L75" s="1888"/>
    </row>
    <row r="76" spans="1:12" ht="12.75">
      <c r="A76" s="1886"/>
      <c r="B76" s="1887"/>
      <c r="C76" s="703"/>
      <c r="D76" s="1888"/>
      <c r="E76" s="1888"/>
      <c r="F76" s="1888"/>
      <c r="G76" s="1888"/>
      <c r="H76" s="1888"/>
      <c r="I76" s="1888"/>
      <c r="J76" s="1888"/>
      <c r="K76" s="1888"/>
      <c r="L76" s="1888"/>
    </row>
    <row r="77" spans="1:12" ht="12.75">
      <c r="A77" s="1886"/>
      <c r="B77" s="1887"/>
      <c r="C77" s="703"/>
      <c r="D77" s="1888"/>
      <c r="E77" s="1888"/>
      <c r="F77" s="1888"/>
      <c r="G77" s="1888"/>
      <c r="H77" s="1888"/>
      <c r="I77" s="1888"/>
      <c r="J77" s="1888"/>
      <c r="K77" s="1888"/>
      <c r="L77" s="1888"/>
    </row>
    <row r="78" spans="1:12" ht="12.75">
      <c r="A78" s="1886"/>
      <c r="B78" s="1887"/>
      <c r="C78" s="703"/>
      <c r="D78" s="1888"/>
      <c r="E78" s="1888"/>
      <c r="F78" s="1888"/>
      <c r="G78" s="1888"/>
      <c r="H78" s="1888"/>
      <c r="I78" s="1888"/>
      <c r="J78" s="1888"/>
      <c r="K78" s="1888"/>
      <c r="L78" s="1888"/>
    </row>
    <row r="79" spans="1:12" ht="12.75">
      <c r="A79" s="1886"/>
      <c r="B79" s="1887"/>
      <c r="C79" s="703"/>
      <c r="D79" s="1888"/>
      <c r="E79" s="1888"/>
      <c r="F79" s="1888"/>
      <c r="G79" s="1888"/>
      <c r="H79" s="1888"/>
      <c r="I79" s="1888"/>
      <c r="J79" s="1888"/>
      <c r="K79" s="1888"/>
      <c r="L79" s="1888"/>
    </row>
    <row r="80" spans="1:12" ht="12.75">
      <c r="A80" s="1886"/>
      <c r="B80" s="1887"/>
      <c r="C80" s="703"/>
      <c r="D80" s="703"/>
      <c r="E80" s="703"/>
      <c r="F80" s="703"/>
      <c r="G80" s="703"/>
      <c r="H80" s="703"/>
      <c r="I80" s="703"/>
      <c r="J80" s="703"/>
      <c r="K80" s="703"/>
      <c r="L80" s="703"/>
    </row>
    <row r="81" spans="1:12" ht="12.75">
      <c r="A81" s="1886"/>
      <c r="B81" s="1887"/>
      <c r="C81" s="703"/>
      <c r="D81" s="1888"/>
      <c r="E81" s="1888"/>
      <c r="F81" s="1888"/>
      <c r="G81" s="1888"/>
      <c r="H81" s="1888"/>
      <c r="I81" s="1888"/>
      <c r="J81" s="1888"/>
      <c r="K81" s="1888"/>
      <c r="L81" s="1888"/>
    </row>
    <row r="82" spans="1:12" ht="12.75">
      <c r="A82" s="1886"/>
      <c r="B82" s="1887"/>
      <c r="C82" s="703"/>
      <c r="D82" s="1888"/>
      <c r="E82" s="1888"/>
      <c r="F82" s="1888"/>
      <c r="G82" s="1888"/>
      <c r="H82" s="1888"/>
      <c r="I82" s="1888"/>
      <c r="J82" s="1888"/>
      <c r="K82" s="1888"/>
      <c r="L82" s="1888"/>
    </row>
    <row r="83" spans="1:12" ht="12.75">
      <c r="A83" s="1886"/>
      <c r="B83" s="1887"/>
      <c r="C83" s="703"/>
      <c r="D83" s="1888"/>
      <c r="E83" s="1888"/>
      <c r="F83" s="1888"/>
      <c r="G83" s="1888"/>
      <c r="H83" s="1888"/>
      <c r="I83" s="1888"/>
      <c r="J83" s="1888"/>
      <c r="K83" s="1888"/>
      <c r="L83" s="1888"/>
    </row>
    <row r="84" spans="1:12" ht="12.75">
      <c r="A84" s="1886"/>
      <c r="B84" s="1887"/>
      <c r="C84" s="703"/>
      <c r="D84" s="703"/>
      <c r="E84" s="703"/>
      <c r="F84" s="703"/>
      <c r="G84" s="703"/>
      <c r="H84" s="703"/>
      <c r="I84" s="703"/>
      <c r="J84" s="703"/>
      <c r="K84" s="703"/>
      <c r="L84" s="703"/>
    </row>
    <row r="85" spans="1:12" ht="12.75">
      <c r="A85" s="1886"/>
      <c r="B85" s="1887"/>
      <c r="C85" s="703"/>
      <c r="D85" s="703"/>
      <c r="E85" s="703"/>
      <c r="F85" s="703"/>
      <c r="G85" s="703"/>
      <c r="H85" s="703"/>
      <c r="I85" s="703"/>
      <c r="J85" s="703"/>
      <c r="K85" s="703"/>
      <c r="L85" s="703"/>
    </row>
    <row r="86" spans="1:4" ht="12.75">
      <c r="A86" s="1886"/>
      <c r="B86" s="1887"/>
      <c r="C86" s="1889"/>
      <c r="D86" s="1887"/>
    </row>
    <row r="87" spans="1:4" ht="12.75">
      <c r="A87" s="1886"/>
      <c r="B87" s="1887"/>
      <c r="C87" s="1889"/>
      <c r="D87" s="1887"/>
    </row>
    <row r="88" spans="1:4" ht="12.75">
      <c r="A88" s="1886"/>
      <c r="B88" s="1887"/>
      <c r="C88" s="1889"/>
      <c r="D88" s="1887"/>
    </row>
    <row r="89" spans="1:4" ht="12.75">
      <c r="A89" s="1886"/>
      <c r="B89" s="1887"/>
      <c r="C89" s="1889"/>
      <c r="D89" s="1887"/>
    </row>
    <row r="90" spans="1:4" ht="12.75">
      <c r="A90" s="1886"/>
      <c r="B90" s="1887"/>
      <c r="C90" s="1889"/>
      <c r="D90" s="1887"/>
    </row>
    <row r="91" spans="1:4" ht="12.75">
      <c r="A91" s="1886"/>
      <c r="B91" s="1887"/>
      <c r="C91" s="1889"/>
      <c r="D91" s="1887"/>
    </row>
    <row r="92" spans="1:4" ht="12.75">
      <c r="A92" s="1886"/>
      <c r="B92" s="1887"/>
      <c r="C92" s="1889"/>
      <c r="D92" s="1887"/>
    </row>
    <row r="93" spans="1:4" ht="12.75">
      <c r="A93" s="1886"/>
      <c r="B93" s="1887"/>
      <c r="C93" s="1889"/>
      <c r="D93" s="1887"/>
    </row>
    <row r="94" spans="1:4" ht="12.75">
      <c r="A94" s="1886"/>
      <c r="B94" s="1887"/>
      <c r="C94" s="1889"/>
      <c r="D94" s="1887"/>
    </row>
    <row r="95" spans="1:4" ht="12.75">
      <c r="A95" s="1886"/>
      <c r="B95" s="1887"/>
      <c r="C95" s="1889"/>
      <c r="D95" s="1887"/>
    </row>
    <row r="96" spans="1:4" ht="12.75">
      <c r="A96" s="1886"/>
      <c r="B96" s="1887"/>
      <c r="C96" s="1889"/>
      <c r="D96" s="1887"/>
    </row>
    <row r="97" spans="1:4" ht="12.75">
      <c r="A97" s="1886"/>
      <c r="B97" s="1887"/>
      <c r="C97" s="1889"/>
      <c r="D97" s="1887"/>
    </row>
    <row r="98" spans="1:4" ht="12.75">
      <c r="A98" s="1886"/>
      <c r="B98" s="1887"/>
      <c r="C98" s="1889"/>
      <c r="D98" s="1887"/>
    </row>
    <row r="99" spans="1:4" ht="12.75">
      <c r="A99" s="1886"/>
      <c r="B99" s="1887"/>
      <c r="C99" s="1889"/>
      <c r="D99" s="1887"/>
    </row>
    <row r="100" spans="1:4" ht="12.75">
      <c r="A100" s="1886"/>
      <c r="B100" s="1887"/>
      <c r="C100" s="1889"/>
      <c r="D100" s="1887"/>
    </row>
    <row r="101" spans="1:4" ht="12.75">
      <c r="A101" s="1886"/>
      <c r="B101" s="1887"/>
      <c r="C101" s="1889"/>
      <c r="D101" s="1887"/>
    </row>
    <row r="102" spans="1:4" ht="12.75">
      <c r="A102" s="1886"/>
      <c r="B102" s="1887"/>
      <c r="C102" s="1889"/>
      <c r="D102" s="1887"/>
    </row>
    <row r="103" spans="1:4" ht="12.75">
      <c r="A103" s="1886"/>
      <c r="B103" s="1887"/>
      <c r="C103" s="1889"/>
      <c r="D103" s="1887"/>
    </row>
    <row r="104" spans="1:4" ht="12.75">
      <c r="A104" s="1886"/>
      <c r="B104" s="1887"/>
      <c r="C104" s="1889"/>
      <c r="D104" s="1887"/>
    </row>
    <row r="105" spans="1:4" ht="12.75">
      <c r="A105" s="1886"/>
      <c r="B105" s="1887"/>
      <c r="C105" s="1889"/>
      <c r="D105" s="1887"/>
    </row>
    <row r="106" spans="1:4" ht="12.75">
      <c r="A106" s="1886"/>
      <c r="B106" s="1887"/>
      <c r="C106" s="1889"/>
      <c r="D106" s="1887"/>
    </row>
    <row r="107" spans="1:4" ht="12.75">
      <c r="A107" s="1886"/>
      <c r="B107" s="1887"/>
      <c r="C107" s="1889"/>
      <c r="D107" s="1887"/>
    </row>
    <row r="108" spans="3:4" ht="12.75">
      <c r="C108" s="1819"/>
      <c r="D108" s="3"/>
    </row>
    <row r="109" spans="3:4" ht="12.75">
      <c r="C109" s="1819"/>
      <c r="D109" s="3"/>
    </row>
    <row r="110" spans="3:4" ht="12.75">
      <c r="C110" s="1819"/>
      <c r="D110" s="3"/>
    </row>
    <row r="111" spans="3:4" ht="12.75">
      <c r="C111" s="1819"/>
      <c r="D111" s="3"/>
    </row>
    <row r="112" spans="3:4" ht="12.75">
      <c r="C112" s="1819"/>
      <c r="D112" s="3"/>
    </row>
    <row r="113" spans="3:4" ht="12.75">
      <c r="C113" s="1819"/>
      <c r="D113" s="3"/>
    </row>
    <row r="114" spans="3:4" ht="12.75">
      <c r="C114" s="1819"/>
      <c r="D114" s="3"/>
    </row>
    <row r="115" spans="3:4" ht="12.75">
      <c r="C115" s="1819"/>
      <c r="D115" s="3"/>
    </row>
    <row r="116" spans="3:4" ht="12.75">
      <c r="C116" s="1819"/>
      <c r="D116" s="3"/>
    </row>
    <row r="117" spans="3:4" ht="12.75">
      <c r="C117" s="1819"/>
      <c r="D117" s="3"/>
    </row>
    <row r="118" spans="3:4" ht="12.75">
      <c r="C118" s="1819"/>
      <c r="D118" s="3"/>
    </row>
    <row r="119" spans="3:4" ht="12.75">
      <c r="C119" s="1819"/>
      <c r="D119" s="3"/>
    </row>
    <row r="120" spans="3:4" ht="12.75">
      <c r="C120" s="1819"/>
      <c r="D120" s="3"/>
    </row>
    <row r="121" spans="3:4" ht="12.75">
      <c r="C121" s="1819"/>
      <c r="D121" s="3"/>
    </row>
    <row r="122" spans="3:4" ht="12.75">
      <c r="C122" s="1819"/>
      <c r="D122" s="3"/>
    </row>
    <row r="123" spans="3:4" ht="12.75">
      <c r="C123" s="1819"/>
      <c r="D123" s="3"/>
    </row>
    <row r="124" spans="3:4" ht="12.75">
      <c r="C124" s="1819"/>
      <c r="D124" s="3"/>
    </row>
    <row r="125" spans="3:4" ht="12.75">
      <c r="C125" s="1819"/>
      <c r="D125" s="3"/>
    </row>
    <row r="126" spans="3:4" ht="12.75">
      <c r="C126" s="1819"/>
      <c r="D126" s="3"/>
    </row>
    <row r="127" spans="3:4" ht="12.75">
      <c r="C127" s="1819"/>
      <c r="D127" s="3"/>
    </row>
    <row r="128" spans="3:4" ht="12.75">
      <c r="C128" s="1819"/>
      <c r="D128" s="3"/>
    </row>
    <row r="129" spans="3:4" ht="12.75">
      <c r="C129" s="1819"/>
      <c r="D129" s="3"/>
    </row>
    <row r="130" spans="3:4" ht="12.75">
      <c r="C130" s="1819"/>
      <c r="D130" s="3"/>
    </row>
    <row r="131" spans="3:4" ht="12.75">
      <c r="C131" s="1819"/>
      <c r="D131" s="3"/>
    </row>
    <row r="132" spans="3:4" ht="12.75">
      <c r="C132" s="1819"/>
      <c r="D132" s="3"/>
    </row>
    <row r="133" spans="3:4" ht="12.75">
      <c r="C133" s="1819"/>
      <c r="D133" s="3"/>
    </row>
    <row r="134" spans="3:4" ht="12.75">
      <c r="C134" s="1819"/>
      <c r="D134" s="3"/>
    </row>
    <row r="135" spans="3:4" ht="12.75">
      <c r="C135" s="1819"/>
      <c r="D135" s="3"/>
    </row>
    <row r="136" spans="3:4" ht="12.75">
      <c r="C136" s="1819"/>
      <c r="D136" s="3"/>
    </row>
    <row r="137" spans="3:4" ht="12.75">
      <c r="C137" s="1819"/>
      <c r="D137" s="3"/>
    </row>
    <row r="138" spans="3:4" ht="12.75">
      <c r="C138" s="1819"/>
      <c r="D138" s="3"/>
    </row>
    <row r="139" spans="3:4" ht="12.75">
      <c r="C139" s="1819"/>
      <c r="D139" s="3"/>
    </row>
    <row r="140" spans="3:4" ht="12.75">
      <c r="C140" s="1819"/>
      <c r="D140" s="3"/>
    </row>
    <row r="141" spans="3:4" ht="12.75">
      <c r="C141" s="1819"/>
      <c r="D141" s="3"/>
    </row>
    <row r="142" spans="3:4" ht="12.75">
      <c r="C142" s="1819"/>
      <c r="D142" s="3"/>
    </row>
    <row r="143" spans="3:4" ht="12.75">
      <c r="C143" s="1819"/>
      <c r="D143" s="3"/>
    </row>
    <row r="144" spans="3:4" ht="12.75">
      <c r="C144" s="1819"/>
      <c r="D144" s="3"/>
    </row>
    <row r="145" spans="3:4" ht="12.75">
      <c r="C145" s="1819"/>
      <c r="D145" s="3"/>
    </row>
    <row r="146" spans="3:4" ht="12.75">
      <c r="C146" s="1819"/>
      <c r="D146" s="3"/>
    </row>
    <row r="147" spans="3:4" ht="12.75">
      <c r="C147" s="1819"/>
      <c r="D147" s="3"/>
    </row>
    <row r="148" spans="3:4" ht="12.75">
      <c r="C148" s="1819"/>
      <c r="D148" s="3"/>
    </row>
    <row r="149" spans="3:4" ht="12.75">
      <c r="C149" s="1819"/>
      <c r="D149" s="3"/>
    </row>
    <row r="150" spans="3:4" ht="12.75">
      <c r="C150" s="1819"/>
      <c r="D150" s="3"/>
    </row>
    <row r="151" spans="3:4" ht="12.75">
      <c r="C151" s="1819"/>
      <c r="D151" s="3"/>
    </row>
    <row r="152" spans="3:4" ht="12.75">
      <c r="C152" s="1819"/>
      <c r="D152" s="3"/>
    </row>
    <row r="153" spans="3:4" ht="12.75">
      <c r="C153" s="1819"/>
      <c r="D153" s="3"/>
    </row>
    <row r="154" spans="3:4" ht="12.75">
      <c r="C154" s="1819"/>
      <c r="D154" s="3"/>
    </row>
    <row r="155" spans="3:4" ht="12.75">
      <c r="C155" s="1819"/>
      <c r="D155" s="3"/>
    </row>
    <row r="156" spans="3:4" ht="12.75">
      <c r="C156" s="1819"/>
      <c r="D156" s="3"/>
    </row>
    <row r="157" spans="3:4" ht="12.75">
      <c r="C157" s="1819"/>
      <c r="D157" s="3"/>
    </row>
    <row r="158" spans="3:4" ht="12.75">
      <c r="C158" s="1819"/>
      <c r="D158" s="3"/>
    </row>
    <row r="159" spans="3:4" ht="12.75">
      <c r="C159" s="1819"/>
      <c r="D159" s="3"/>
    </row>
    <row r="160" spans="3:4" ht="12.75">
      <c r="C160" s="1819"/>
      <c r="D160" s="3"/>
    </row>
    <row r="161" spans="3:4" ht="12.75">
      <c r="C161" s="1819"/>
      <c r="D161" s="3"/>
    </row>
    <row r="162" spans="3:4" ht="12.75">
      <c r="C162" s="1819"/>
      <c r="D162" s="3"/>
    </row>
    <row r="163" spans="3:4" ht="12.75">
      <c r="C163" s="1819"/>
      <c r="D163" s="3"/>
    </row>
    <row r="164" spans="3:4" ht="12.75">
      <c r="C164" s="1819"/>
      <c r="D164" s="3"/>
    </row>
    <row r="165" spans="3:4" ht="12.75">
      <c r="C165" s="1819"/>
      <c r="D165" s="3"/>
    </row>
    <row r="166" spans="3:4" ht="12.75">
      <c r="C166" s="1819"/>
      <c r="D166" s="3"/>
    </row>
  </sheetData>
  <printOptions horizontalCentered="1"/>
  <pageMargins left="0" right="0" top="0.984251968503937" bottom="0.5905511811023623" header="0.5118110236220472" footer="0.5118110236220472"/>
  <pageSetup firstPageNumber="44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BF67"/>
  <sheetViews>
    <sheetView workbookViewId="0" topLeftCell="A1">
      <selection activeCell="C5" sqref="C5"/>
    </sheetView>
  </sheetViews>
  <sheetFormatPr defaultColWidth="9.00390625" defaultRowHeight="12.75"/>
  <cols>
    <col min="1" max="2" width="7.75390625" style="0" customWidth="1"/>
    <col min="3" max="3" width="6.125" style="908" customWidth="1"/>
    <col min="4" max="4" width="38.375" style="903" customWidth="1"/>
    <col min="5" max="5" width="12.375" style="903" customWidth="1"/>
    <col min="6" max="6" width="9.00390625" style="788" customWidth="1"/>
    <col min="7" max="7" width="8.75390625" style="792" customWidth="1"/>
    <col min="8" max="8" width="8.625" style="792" customWidth="1"/>
    <col min="9" max="9" width="11.75390625" style="792" customWidth="1"/>
    <col min="10" max="11" width="11.625" style="792" customWidth="1"/>
    <col min="12" max="15" width="9.125" style="792" customWidth="1"/>
  </cols>
  <sheetData>
    <row r="1" ht="12.75">
      <c r="J1" s="77" t="s">
        <v>770</v>
      </c>
    </row>
    <row r="2" ht="12.75">
      <c r="J2" s="3" t="s">
        <v>1</v>
      </c>
    </row>
    <row r="3" ht="12.75">
      <c r="J3" s="3" t="s">
        <v>2</v>
      </c>
    </row>
    <row r="4" ht="12.75">
      <c r="J4" s="3" t="s">
        <v>294</v>
      </c>
    </row>
    <row r="5" spans="1:12" ht="24.75" customHeight="1">
      <c r="A5" s="1614" t="s">
        <v>771</v>
      </c>
      <c r="D5" s="898"/>
      <c r="E5" s="898"/>
      <c r="F5" s="1890"/>
      <c r="G5" s="1891"/>
      <c r="H5" s="1891"/>
      <c r="I5" s="1891"/>
      <c r="J5" s="1891"/>
      <c r="K5" s="1891"/>
      <c r="L5" s="1891"/>
    </row>
    <row r="6" spans="4:12" ht="19.5" customHeight="1">
      <c r="D6" s="1892"/>
      <c r="E6" s="1892"/>
      <c r="F6" s="1890"/>
      <c r="G6" s="1891"/>
      <c r="H6" s="1891"/>
      <c r="I6" s="1891"/>
      <c r="J6" s="1891"/>
      <c r="K6" s="1891"/>
      <c r="L6" s="1891"/>
    </row>
    <row r="7" spans="10:11" ht="13.5" thickBot="1">
      <c r="J7" s="1893"/>
      <c r="K7" s="1894" t="s">
        <v>772</v>
      </c>
    </row>
    <row r="8" spans="1:11" ht="53.25" customHeight="1" thickTop="1">
      <c r="A8" s="1895" t="s">
        <v>7</v>
      </c>
      <c r="B8" s="1896" t="s">
        <v>773</v>
      </c>
      <c r="C8" s="1896" t="s">
        <v>403</v>
      </c>
      <c r="D8" s="1897" t="s">
        <v>774</v>
      </c>
      <c r="E8" s="1898" t="s">
        <v>775</v>
      </c>
      <c r="F8" s="2029" t="s">
        <v>776</v>
      </c>
      <c r="G8" s="2030"/>
      <c r="H8" s="1896" t="s">
        <v>777</v>
      </c>
      <c r="I8" s="2031" t="s">
        <v>778</v>
      </c>
      <c r="J8" s="2032"/>
      <c r="K8" s="2033"/>
    </row>
    <row r="9" spans="1:11" ht="39" customHeight="1">
      <c r="A9" s="1899"/>
      <c r="B9" s="1900"/>
      <c r="C9" s="1900"/>
      <c r="D9" s="1901"/>
      <c r="E9" s="1902" t="s">
        <v>779</v>
      </c>
      <c r="F9" s="1903" t="s">
        <v>780</v>
      </c>
      <c r="G9" s="1903" t="s">
        <v>781</v>
      </c>
      <c r="H9" s="1902" t="s">
        <v>782</v>
      </c>
      <c r="I9" s="802" t="s">
        <v>304</v>
      </c>
      <c r="J9" s="1904" t="s">
        <v>717</v>
      </c>
      <c r="K9" s="1905" t="s">
        <v>783</v>
      </c>
    </row>
    <row r="10" spans="1:11" s="1910" customFormat="1" ht="12">
      <c r="A10" s="1906">
        <v>1</v>
      </c>
      <c r="B10" s="1907">
        <v>2</v>
      </c>
      <c r="C10" s="1908">
        <v>3</v>
      </c>
      <c r="D10" s="1907">
        <v>4</v>
      </c>
      <c r="E10" s="1907">
        <v>5</v>
      </c>
      <c r="F10" s="1907">
        <v>6</v>
      </c>
      <c r="G10" s="1907">
        <v>7</v>
      </c>
      <c r="H10" s="1907">
        <v>8</v>
      </c>
      <c r="I10" s="1907">
        <v>9</v>
      </c>
      <c r="J10" s="1907">
        <v>10</v>
      </c>
      <c r="K10" s="1909">
        <v>11</v>
      </c>
    </row>
    <row r="11" spans="1:15" s="1921" customFormat="1" ht="20.25" customHeight="1">
      <c r="A11" s="1568"/>
      <c r="B11" s="1911"/>
      <c r="C11" s="1911" t="s">
        <v>85</v>
      </c>
      <c r="D11" s="1912" t="s">
        <v>784</v>
      </c>
      <c r="E11" s="1913"/>
      <c r="F11" s="1914"/>
      <c r="G11" s="1915"/>
      <c r="H11" s="1916"/>
      <c r="I11" s="1917">
        <f>SUM(I12:I28)</f>
        <v>36100</v>
      </c>
      <c r="J11" s="1918">
        <f>SUM(J12:J28)</f>
        <v>8750</v>
      </c>
      <c r="K11" s="1919">
        <f>SUM(K12:K28)</f>
        <v>7100</v>
      </c>
      <c r="L11" s="1920"/>
      <c r="M11" s="1920"/>
      <c r="N11" s="1920"/>
      <c r="O11" s="1920"/>
    </row>
    <row r="12" spans="1:58" s="903" customFormat="1" ht="38.25" customHeight="1">
      <c r="A12" s="1922">
        <v>600</v>
      </c>
      <c r="B12" s="1923">
        <v>60015</v>
      </c>
      <c r="C12" s="1924" t="s">
        <v>785</v>
      </c>
      <c r="D12" s="1925" t="s">
        <v>786</v>
      </c>
      <c r="E12" s="1926" t="s">
        <v>787</v>
      </c>
      <c r="F12" s="1927">
        <v>2004</v>
      </c>
      <c r="G12" s="1927">
        <v>2005</v>
      </c>
      <c r="H12" s="1928">
        <v>30000</v>
      </c>
      <c r="I12" s="1928">
        <v>27000</v>
      </c>
      <c r="J12" s="1928">
        <v>0</v>
      </c>
      <c r="K12" s="1929">
        <v>0</v>
      </c>
      <c r="L12" s="792"/>
      <c r="M12" s="792"/>
      <c r="N12" s="792"/>
      <c r="O12" s="79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</row>
    <row r="13" spans="1:11" ht="34.5" customHeight="1">
      <c r="A13" s="1922">
        <v>600</v>
      </c>
      <c r="B13" s="1923">
        <v>60016</v>
      </c>
      <c r="C13" s="1930">
        <v>6050</v>
      </c>
      <c r="D13" s="1931" t="s">
        <v>788</v>
      </c>
      <c r="E13" s="1932" t="s">
        <v>351</v>
      </c>
      <c r="F13" s="1933">
        <v>2003</v>
      </c>
      <c r="G13" s="1933" t="s">
        <v>789</v>
      </c>
      <c r="H13" s="1934">
        <v>4000</v>
      </c>
      <c r="I13" s="1934">
        <v>50</v>
      </c>
      <c r="J13" s="1934">
        <v>300</v>
      </c>
      <c r="K13" s="1935">
        <v>300</v>
      </c>
    </row>
    <row r="14" spans="1:11" ht="34.5" customHeight="1">
      <c r="A14" s="1922">
        <v>600</v>
      </c>
      <c r="B14" s="1923">
        <v>60016</v>
      </c>
      <c r="C14" s="1930">
        <v>6050</v>
      </c>
      <c r="D14" s="1931" t="s">
        <v>790</v>
      </c>
      <c r="E14" s="1932" t="s">
        <v>351</v>
      </c>
      <c r="F14" s="1933">
        <v>1998</v>
      </c>
      <c r="G14" s="1933">
        <v>2006</v>
      </c>
      <c r="H14" s="1934">
        <v>3800</v>
      </c>
      <c r="I14" s="1934">
        <v>100</v>
      </c>
      <c r="J14" s="1934">
        <v>750</v>
      </c>
      <c r="K14" s="1935">
        <v>0</v>
      </c>
    </row>
    <row r="15" spans="1:11" ht="34.5" customHeight="1">
      <c r="A15" s="1922">
        <v>600</v>
      </c>
      <c r="B15" s="1923">
        <v>60016</v>
      </c>
      <c r="C15" s="1930">
        <v>6050</v>
      </c>
      <c r="D15" s="1931" t="s">
        <v>791</v>
      </c>
      <c r="E15" s="1932" t="s">
        <v>351</v>
      </c>
      <c r="F15" s="1933">
        <v>2004</v>
      </c>
      <c r="G15" s="1933" t="s">
        <v>789</v>
      </c>
      <c r="H15" s="1934">
        <v>9600</v>
      </c>
      <c r="I15" s="1934">
        <v>200</v>
      </c>
      <c r="J15" s="1934">
        <v>500</v>
      </c>
      <c r="K15" s="1935">
        <v>300</v>
      </c>
    </row>
    <row r="16" spans="1:11" ht="34.5" customHeight="1">
      <c r="A16" s="1922">
        <v>600</v>
      </c>
      <c r="B16" s="1923">
        <v>60016</v>
      </c>
      <c r="C16" s="1930">
        <v>6050</v>
      </c>
      <c r="D16" s="1931" t="s">
        <v>792</v>
      </c>
      <c r="E16" s="1932" t="s">
        <v>351</v>
      </c>
      <c r="F16" s="1933">
        <v>2003</v>
      </c>
      <c r="G16" s="1933" t="s">
        <v>789</v>
      </c>
      <c r="H16" s="1934">
        <v>3000</v>
      </c>
      <c r="I16" s="1934">
        <v>50</v>
      </c>
      <c r="J16" s="1934">
        <v>300</v>
      </c>
      <c r="K16" s="1935">
        <v>300</v>
      </c>
    </row>
    <row r="17" spans="1:15" s="8" customFormat="1" ht="34.5" customHeight="1">
      <c r="A17" s="1922">
        <v>600</v>
      </c>
      <c r="B17" s="1923">
        <v>60016</v>
      </c>
      <c r="C17" s="1930">
        <v>6050</v>
      </c>
      <c r="D17" s="1931" t="s">
        <v>793</v>
      </c>
      <c r="E17" s="1932" t="s">
        <v>351</v>
      </c>
      <c r="F17" s="1933">
        <v>2003</v>
      </c>
      <c r="G17" s="1933" t="s">
        <v>789</v>
      </c>
      <c r="H17" s="1934">
        <v>2000</v>
      </c>
      <c r="I17" s="1934">
        <v>450</v>
      </c>
      <c r="J17" s="1934">
        <v>300</v>
      </c>
      <c r="K17" s="1935">
        <v>300</v>
      </c>
      <c r="L17" s="903"/>
      <c r="M17" s="903"/>
      <c r="N17" s="903"/>
      <c r="O17" s="903"/>
    </row>
    <row r="18" spans="1:58" ht="12.75">
      <c r="A18" s="1922">
        <v>700</v>
      </c>
      <c r="B18" s="1923">
        <v>70095</v>
      </c>
      <c r="C18" s="1930">
        <v>6050</v>
      </c>
      <c r="D18" s="1936" t="s">
        <v>794</v>
      </c>
      <c r="E18" s="1937" t="s">
        <v>795</v>
      </c>
      <c r="F18" s="1938">
        <v>2004</v>
      </c>
      <c r="G18" s="1933" t="s">
        <v>789</v>
      </c>
      <c r="H18" s="1939">
        <v>3800</v>
      </c>
      <c r="I18" s="1939">
        <v>1500</v>
      </c>
      <c r="J18" s="1939">
        <v>1000</v>
      </c>
      <c r="K18" s="1929">
        <v>1000</v>
      </c>
      <c r="L18" s="903"/>
      <c r="M18" s="903"/>
      <c r="N18" s="903"/>
      <c r="O18" s="903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</row>
    <row r="19" spans="1:15" s="8" customFormat="1" ht="34.5" customHeight="1">
      <c r="A19" s="1922">
        <v>700</v>
      </c>
      <c r="B19" s="1923">
        <v>70095</v>
      </c>
      <c r="C19" s="1930">
        <v>6050</v>
      </c>
      <c r="D19" s="1936" t="s">
        <v>796</v>
      </c>
      <c r="E19" s="1937" t="s">
        <v>795</v>
      </c>
      <c r="F19" s="1938">
        <v>2004</v>
      </c>
      <c r="G19" s="1933" t="s">
        <v>789</v>
      </c>
      <c r="H19" s="1939">
        <v>5000</v>
      </c>
      <c r="I19" s="1939">
        <v>400</v>
      </c>
      <c r="J19" s="1939">
        <v>500</v>
      </c>
      <c r="K19" s="1929">
        <v>500</v>
      </c>
      <c r="L19" s="903"/>
      <c r="M19" s="903"/>
      <c r="N19" s="903"/>
      <c r="O19" s="903"/>
    </row>
    <row r="20" spans="1:11" ht="34.5" customHeight="1">
      <c r="A20" s="1922">
        <v>900</v>
      </c>
      <c r="B20" s="1923">
        <v>90001</v>
      </c>
      <c r="C20" s="1930">
        <v>6050</v>
      </c>
      <c r="D20" s="1940" t="s">
        <v>797</v>
      </c>
      <c r="E20" s="1941" t="s">
        <v>351</v>
      </c>
      <c r="F20" s="1938">
        <v>2004</v>
      </c>
      <c r="G20" s="1933" t="s">
        <v>789</v>
      </c>
      <c r="H20" s="1939">
        <v>20000</v>
      </c>
      <c r="I20" s="1939">
        <v>1000</v>
      </c>
      <c r="J20" s="1939">
        <v>2000</v>
      </c>
      <c r="K20" s="1929">
        <v>3000</v>
      </c>
    </row>
    <row r="21" spans="1:58" s="1947" customFormat="1" ht="34.5" customHeight="1">
      <c r="A21" s="1922">
        <v>900</v>
      </c>
      <c r="B21" s="1923">
        <v>90001</v>
      </c>
      <c r="C21" s="1930">
        <v>6050</v>
      </c>
      <c r="D21" s="1942" t="s">
        <v>798</v>
      </c>
      <c r="E21" s="1943" t="s">
        <v>351</v>
      </c>
      <c r="F21" s="1944">
        <v>2004</v>
      </c>
      <c r="G21" s="1944">
        <v>2006</v>
      </c>
      <c r="H21" s="1945">
        <v>1140</v>
      </c>
      <c r="I21" s="1945">
        <v>50</v>
      </c>
      <c r="J21" s="1945">
        <v>200</v>
      </c>
      <c r="K21" s="1946">
        <v>0</v>
      </c>
      <c r="L21" s="792"/>
      <c r="M21" s="792"/>
      <c r="N21" s="792"/>
      <c r="O21" s="792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</row>
    <row r="22" spans="1:11" ht="34.5" customHeight="1">
      <c r="A22" s="1922">
        <v>900</v>
      </c>
      <c r="B22" s="1923">
        <v>90095</v>
      </c>
      <c r="C22" s="1930">
        <v>6050</v>
      </c>
      <c r="D22" s="1931" t="s">
        <v>799</v>
      </c>
      <c r="E22" s="1932" t="s">
        <v>351</v>
      </c>
      <c r="F22" s="1933">
        <v>1998</v>
      </c>
      <c r="G22" s="1933">
        <v>2005</v>
      </c>
      <c r="H22" s="1934">
        <v>1500</v>
      </c>
      <c r="I22" s="1934">
        <v>50</v>
      </c>
      <c r="J22" s="1934">
        <v>0</v>
      </c>
      <c r="K22" s="1935">
        <v>0</v>
      </c>
    </row>
    <row r="23" spans="1:11" ht="34.5" customHeight="1">
      <c r="A23" s="1922">
        <v>900</v>
      </c>
      <c r="B23" s="1923">
        <v>90095</v>
      </c>
      <c r="C23" s="1930">
        <v>6050</v>
      </c>
      <c r="D23" s="1931" t="s">
        <v>800</v>
      </c>
      <c r="E23" s="1932" t="s">
        <v>351</v>
      </c>
      <c r="F23" s="1933" t="s">
        <v>801</v>
      </c>
      <c r="G23" s="1933"/>
      <c r="H23" s="1948" t="s">
        <v>801</v>
      </c>
      <c r="I23" s="1934">
        <v>300</v>
      </c>
      <c r="J23" s="1934">
        <v>150</v>
      </c>
      <c r="K23" s="1935">
        <v>150</v>
      </c>
    </row>
    <row r="24" spans="1:11" ht="34.5" customHeight="1">
      <c r="A24" s="1922">
        <v>900</v>
      </c>
      <c r="B24" s="1923">
        <v>90095</v>
      </c>
      <c r="C24" s="1930">
        <v>6050</v>
      </c>
      <c r="D24" s="1931" t="s">
        <v>802</v>
      </c>
      <c r="E24" s="1932" t="s">
        <v>351</v>
      </c>
      <c r="F24" s="1933" t="s">
        <v>801</v>
      </c>
      <c r="G24" s="1933"/>
      <c r="H24" s="1948" t="s">
        <v>801</v>
      </c>
      <c r="I24" s="1934">
        <v>50</v>
      </c>
      <c r="J24" s="1934">
        <v>50</v>
      </c>
      <c r="K24" s="1935">
        <v>50</v>
      </c>
    </row>
    <row r="25" spans="1:11" ht="34.5" customHeight="1">
      <c r="A25" s="1922">
        <v>900</v>
      </c>
      <c r="B25" s="1923">
        <v>90095</v>
      </c>
      <c r="C25" s="1930">
        <v>6230</v>
      </c>
      <c r="D25" s="1931" t="s">
        <v>803</v>
      </c>
      <c r="E25" s="1932" t="s">
        <v>351</v>
      </c>
      <c r="F25" s="1933" t="s">
        <v>801</v>
      </c>
      <c r="G25" s="1933"/>
      <c r="H25" s="1948" t="s">
        <v>801</v>
      </c>
      <c r="I25" s="1934">
        <v>200</v>
      </c>
      <c r="J25" s="1934">
        <v>200</v>
      </c>
      <c r="K25" s="1935">
        <v>200</v>
      </c>
    </row>
    <row r="26" spans="1:11" ht="38.25" customHeight="1">
      <c r="A26" s="1922">
        <v>921</v>
      </c>
      <c r="B26" s="1923">
        <v>92109</v>
      </c>
      <c r="C26" s="1949" t="s">
        <v>804</v>
      </c>
      <c r="D26" s="1950" t="s">
        <v>805</v>
      </c>
      <c r="E26" s="1932" t="s">
        <v>806</v>
      </c>
      <c r="F26" s="1933">
        <v>1994</v>
      </c>
      <c r="G26" s="1933">
        <v>2005</v>
      </c>
      <c r="H26" s="1934">
        <v>220</v>
      </c>
      <c r="I26" s="1934">
        <v>200</v>
      </c>
      <c r="J26" s="1934">
        <v>0</v>
      </c>
      <c r="K26" s="1935">
        <v>0</v>
      </c>
    </row>
    <row r="27" spans="1:15" s="8" customFormat="1" ht="34.5" customHeight="1">
      <c r="A27" s="1922">
        <v>926</v>
      </c>
      <c r="B27" s="1923">
        <v>92601</v>
      </c>
      <c r="C27" s="1930">
        <v>6050</v>
      </c>
      <c r="D27" s="1931" t="s">
        <v>807</v>
      </c>
      <c r="E27" s="1932" t="s">
        <v>806</v>
      </c>
      <c r="F27" s="1933">
        <v>2005</v>
      </c>
      <c r="G27" s="1933" t="s">
        <v>789</v>
      </c>
      <c r="H27" s="1934">
        <v>17224</v>
      </c>
      <c r="I27" s="1934">
        <v>1000</v>
      </c>
      <c r="J27" s="1934">
        <v>1000</v>
      </c>
      <c r="K27" s="1935">
        <v>1000</v>
      </c>
      <c r="L27" s="903"/>
      <c r="M27" s="903"/>
      <c r="N27" s="903"/>
      <c r="O27" s="903"/>
    </row>
    <row r="28" spans="1:15" s="8" customFormat="1" ht="34.5" customHeight="1">
      <c r="A28" s="1922">
        <v>926</v>
      </c>
      <c r="B28" s="1923">
        <v>92601</v>
      </c>
      <c r="C28" s="1930">
        <v>6050</v>
      </c>
      <c r="D28" s="1931" t="s">
        <v>808</v>
      </c>
      <c r="E28" s="1932" t="s">
        <v>806</v>
      </c>
      <c r="F28" s="1933">
        <v>2005</v>
      </c>
      <c r="G28" s="1933">
        <v>2006</v>
      </c>
      <c r="H28" s="1934">
        <v>6000</v>
      </c>
      <c r="I28" s="1934">
        <v>3500</v>
      </c>
      <c r="J28" s="1934">
        <v>1500</v>
      </c>
      <c r="K28" s="1935">
        <v>0</v>
      </c>
      <c r="L28" s="903"/>
      <c r="M28" s="903"/>
      <c r="N28" s="903"/>
      <c r="O28" s="903"/>
    </row>
    <row r="29" spans="1:11" s="1960" customFormat="1" ht="24.75" customHeight="1">
      <c r="A29" s="1951"/>
      <c r="B29" s="1952"/>
      <c r="C29" s="1953" t="s">
        <v>94</v>
      </c>
      <c r="D29" s="1954" t="s">
        <v>809</v>
      </c>
      <c r="E29" s="1955"/>
      <c r="F29" s="1956"/>
      <c r="G29" s="1956"/>
      <c r="H29" s="1957"/>
      <c r="I29" s="1958">
        <f>SUM(I30:I38)</f>
        <v>9183</v>
      </c>
      <c r="J29" s="1958">
        <f>SUM(J30:J38)</f>
        <v>2500</v>
      </c>
      <c r="K29" s="1959">
        <f>SUM(K30:K38)</f>
        <v>4650</v>
      </c>
    </row>
    <row r="30" spans="1:11" ht="12.75">
      <c r="A30" s="1961">
        <v>600</v>
      </c>
      <c r="B30" s="1937">
        <v>60016</v>
      </c>
      <c r="C30" s="1962">
        <v>6050</v>
      </c>
      <c r="D30" s="1931" t="s">
        <v>810</v>
      </c>
      <c r="E30" s="1932" t="s">
        <v>351</v>
      </c>
      <c r="F30" s="1933">
        <v>2005</v>
      </c>
      <c r="G30" s="1933" t="s">
        <v>789</v>
      </c>
      <c r="H30" s="1934">
        <v>510</v>
      </c>
      <c r="I30" s="1934">
        <v>50</v>
      </c>
      <c r="J30" s="1934">
        <v>300</v>
      </c>
      <c r="K30" s="1935">
        <v>0</v>
      </c>
    </row>
    <row r="31" spans="1:15" s="8" customFormat="1" ht="12.75">
      <c r="A31" s="1961">
        <v>600</v>
      </c>
      <c r="B31" s="1937">
        <v>60016</v>
      </c>
      <c r="C31" s="1962">
        <v>6050</v>
      </c>
      <c r="D31" s="1931" t="s">
        <v>811</v>
      </c>
      <c r="E31" s="1932" t="s">
        <v>351</v>
      </c>
      <c r="F31" s="1933">
        <v>2005</v>
      </c>
      <c r="G31" s="1933" t="s">
        <v>789</v>
      </c>
      <c r="H31" s="1934">
        <v>1700</v>
      </c>
      <c r="I31" s="1934">
        <v>50</v>
      </c>
      <c r="J31" s="1934">
        <v>200</v>
      </c>
      <c r="K31" s="1935">
        <v>400</v>
      </c>
      <c r="L31" s="903"/>
      <c r="M31" s="903"/>
      <c r="N31" s="903"/>
      <c r="O31" s="903"/>
    </row>
    <row r="32" spans="1:58" s="903" customFormat="1" ht="38.25" customHeight="1">
      <c r="A32" s="1961">
        <v>600</v>
      </c>
      <c r="B32" s="1937">
        <v>60015</v>
      </c>
      <c r="C32" s="1924" t="s">
        <v>785</v>
      </c>
      <c r="D32" s="1963" t="s">
        <v>812</v>
      </c>
      <c r="E32" s="1964" t="s">
        <v>813</v>
      </c>
      <c r="F32" s="1927">
        <v>2005</v>
      </c>
      <c r="G32" s="1927">
        <v>2005</v>
      </c>
      <c r="H32" s="1928">
        <v>4613.7</v>
      </c>
      <c r="I32" s="1928">
        <v>4613.7</v>
      </c>
      <c r="J32" s="1928">
        <v>0</v>
      </c>
      <c r="K32" s="1965">
        <v>0</v>
      </c>
      <c r="L32" s="792"/>
      <c r="M32" s="792"/>
      <c r="N32" s="792"/>
      <c r="O32" s="79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</row>
    <row r="33" spans="1:58" s="903" customFormat="1" ht="38.25" customHeight="1">
      <c r="A33" s="1961">
        <v>600</v>
      </c>
      <c r="B33" s="1937">
        <v>60015</v>
      </c>
      <c r="C33" s="1924" t="s">
        <v>785</v>
      </c>
      <c r="D33" s="1963" t="s">
        <v>814</v>
      </c>
      <c r="E33" s="1964" t="s">
        <v>813</v>
      </c>
      <c r="F33" s="1927">
        <v>2005</v>
      </c>
      <c r="G33" s="1927">
        <v>2005</v>
      </c>
      <c r="H33" s="1928">
        <v>4119.3</v>
      </c>
      <c r="I33" s="1928">
        <v>4119.3</v>
      </c>
      <c r="J33" s="1928">
        <v>0</v>
      </c>
      <c r="K33" s="1965">
        <v>0</v>
      </c>
      <c r="L33" s="792"/>
      <c r="M33" s="792"/>
      <c r="N33" s="792"/>
      <c r="O33" s="792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</row>
    <row r="34" spans="1:15" s="8" customFormat="1" ht="18" customHeight="1">
      <c r="A34" s="1961">
        <v>754</v>
      </c>
      <c r="B34" s="1937">
        <v>75411</v>
      </c>
      <c r="C34" s="1966">
        <v>6050</v>
      </c>
      <c r="D34" s="1967" t="s">
        <v>815</v>
      </c>
      <c r="E34" s="1968" t="s">
        <v>816</v>
      </c>
      <c r="F34" s="1933">
        <v>2005</v>
      </c>
      <c r="G34" s="1933">
        <v>2005</v>
      </c>
      <c r="H34" s="1934">
        <v>100</v>
      </c>
      <c r="I34" s="1934">
        <v>100</v>
      </c>
      <c r="J34" s="1934">
        <v>0</v>
      </c>
      <c r="K34" s="1935">
        <v>0</v>
      </c>
      <c r="L34" s="903"/>
      <c r="M34" s="903"/>
      <c r="N34" s="903"/>
      <c r="O34" s="903"/>
    </row>
    <row r="35" spans="1:15" s="8" customFormat="1" ht="12.75">
      <c r="A35" s="1961">
        <v>851</v>
      </c>
      <c r="B35" s="1937">
        <v>85154</v>
      </c>
      <c r="C35" s="1966">
        <v>6050</v>
      </c>
      <c r="D35" s="1967" t="s">
        <v>817</v>
      </c>
      <c r="E35" s="1968" t="s">
        <v>355</v>
      </c>
      <c r="F35" s="1933">
        <v>2005</v>
      </c>
      <c r="G35" s="1933">
        <v>2005</v>
      </c>
      <c r="H35" s="1934">
        <v>170</v>
      </c>
      <c r="I35" s="1934">
        <v>100</v>
      </c>
      <c r="J35" s="1934">
        <v>0</v>
      </c>
      <c r="K35" s="1935">
        <v>0</v>
      </c>
      <c r="L35" s="903"/>
      <c r="M35" s="903"/>
      <c r="N35" s="903"/>
      <c r="O35" s="903"/>
    </row>
    <row r="36" spans="1:15" s="8" customFormat="1" ht="12.75">
      <c r="A36" s="1961">
        <v>900</v>
      </c>
      <c r="B36" s="1937">
        <v>90001</v>
      </c>
      <c r="C36" s="1966">
        <v>6050</v>
      </c>
      <c r="D36" s="1931" t="s">
        <v>818</v>
      </c>
      <c r="E36" s="1932" t="s">
        <v>351</v>
      </c>
      <c r="F36" s="1933">
        <v>2004</v>
      </c>
      <c r="G36" s="1933" t="s">
        <v>789</v>
      </c>
      <c r="H36" s="1934">
        <v>1000</v>
      </c>
      <c r="I36" s="1934">
        <v>50</v>
      </c>
      <c r="J36" s="1934">
        <v>350</v>
      </c>
      <c r="K36" s="1935">
        <v>250</v>
      </c>
      <c r="L36" s="903"/>
      <c r="M36" s="903"/>
      <c r="N36" s="903"/>
      <c r="O36" s="903"/>
    </row>
    <row r="37" spans="1:15" s="8" customFormat="1" ht="39.75" customHeight="1">
      <c r="A37" s="1961">
        <v>900</v>
      </c>
      <c r="B37" s="1937">
        <v>90001</v>
      </c>
      <c r="C37" s="1966">
        <v>6050</v>
      </c>
      <c r="D37" s="1931" t="s">
        <v>819</v>
      </c>
      <c r="E37" s="1932" t="s">
        <v>351</v>
      </c>
      <c r="F37" s="1933">
        <v>2005</v>
      </c>
      <c r="G37" s="1933" t="s">
        <v>789</v>
      </c>
      <c r="H37" s="1934">
        <v>10000</v>
      </c>
      <c r="I37" s="1934">
        <v>50</v>
      </c>
      <c r="J37" s="1934">
        <v>1000</v>
      </c>
      <c r="K37" s="1935">
        <v>2000</v>
      </c>
      <c r="L37" s="903"/>
      <c r="M37" s="903"/>
      <c r="N37" s="903"/>
      <c r="O37" s="903"/>
    </row>
    <row r="38" spans="1:15" s="8" customFormat="1" ht="28.5" customHeight="1" thickBot="1">
      <c r="A38" s="1969">
        <v>921</v>
      </c>
      <c r="B38" s="1968">
        <v>92106</v>
      </c>
      <c r="C38" s="1966">
        <v>6050</v>
      </c>
      <c r="D38" s="1940" t="s">
        <v>820</v>
      </c>
      <c r="E38" s="1937" t="s">
        <v>351</v>
      </c>
      <c r="F38" s="1938">
        <v>2004</v>
      </c>
      <c r="G38" s="1933" t="s">
        <v>789</v>
      </c>
      <c r="H38" s="1939">
        <v>3830</v>
      </c>
      <c r="I38" s="1939">
        <v>50</v>
      </c>
      <c r="J38" s="1939">
        <v>650</v>
      </c>
      <c r="K38" s="1929">
        <v>2000</v>
      </c>
      <c r="L38" s="903"/>
      <c r="M38" s="903"/>
      <c r="N38" s="903"/>
      <c r="O38" s="903"/>
    </row>
    <row r="39" spans="1:24" s="950" customFormat="1" ht="24.75" customHeight="1" thickBot="1" thickTop="1">
      <c r="A39" s="1970"/>
      <c r="B39" s="1971"/>
      <c r="C39" s="1972"/>
      <c r="D39" s="1973" t="s">
        <v>821</v>
      </c>
      <c r="E39" s="1973"/>
      <c r="F39" s="1974"/>
      <c r="G39" s="1975"/>
      <c r="H39" s="1975"/>
      <c r="I39" s="1976">
        <f>I11+I29</f>
        <v>45283</v>
      </c>
      <c r="J39" s="1976">
        <f>J11+J29</f>
        <v>11250</v>
      </c>
      <c r="K39" s="1977">
        <f>K11+K29</f>
        <v>11750</v>
      </c>
      <c r="L39" s="1960"/>
      <c r="M39" s="1960"/>
      <c r="N39" s="1960"/>
      <c r="O39" s="1960"/>
      <c r="P39" s="1960"/>
      <c r="Q39" s="1960"/>
      <c r="R39" s="1960"/>
      <c r="S39" s="1960"/>
      <c r="T39" s="1960"/>
      <c r="U39" s="1960"/>
      <c r="V39" s="1960"/>
      <c r="W39" s="1960"/>
      <c r="X39" s="1960"/>
    </row>
    <row r="40" spans="3:52" s="1947" customFormat="1" ht="13.5" thickTop="1">
      <c r="C40" s="1978"/>
      <c r="D40" s="792"/>
      <c r="E40" s="792"/>
      <c r="F40" s="788"/>
      <c r="G40" s="792"/>
      <c r="H40" s="792"/>
      <c r="I40" s="792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4:15" ht="12.75">
      <c r="D41" s="792"/>
      <c r="E41" s="792"/>
      <c r="J41"/>
      <c r="K41"/>
      <c r="L41"/>
      <c r="M41"/>
      <c r="N41"/>
      <c r="O41"/>
    </row>
    <row r="42" spans="3:15" ht="12.75">
      <c r="C42" s="1979"/>
      <c r="D42" s="792"/>
      <c r="E42" s="792"/>
      <c r="J42" t="s">
        <v>212</v>
      </c>
      <c r="K42"/>
      <c r="L42"/>
      <c r="M42"/>
      <c r="N42"/>
      <c r="O42"/>
    </row>
    <row r="43" spans="3:15" ht="12.75">
      <c r="C43" s="1978"/>
      <c r="D43" s="792"/>
      <c r="E43" s="792"/>
      <c r="J43"/>
      <c r="K43"/>
      <c r="L43"/>
      <c r="M43"/>
      <c r="N43"/>
      <c r="O43"/>
    </row>
    <row r="44" spans="3:18" ht="18.75">
      <c r="C44" s="1978"/>
      <c r="D44" s="1094"/>
      <c r="E44" s="1094"/>
      <c r="F44" s="1536"/>
      <c r="G44" s="1094"/>
      <c r="H44" s="1094"/>
      <c r="I44" s="1094"/>
      <c r="J44" s="1980"/>
      <c r="K44" s="1980"/>
      <c r="L44" s="1980"/>
      <c r="M44" s="1980"/>
      <c r="N44" s="1980"/>
      <c r="O44" s="1980"/>
      <c r="P44" s="1980"/>
      <c r="Q44" s="1980"/>
      <c r="R44" s="1980"/>
    </row>
    <row r="45" spans="3:52" ht="18">
      <c r="C45" s="1978"/>
      <c r="D45" s="1048"/>
      <c r="E45" s="1048"/>
      <c r="F45" s="1981"/>
      <c r="G45" s="1048"/>
      <c r="H45" s="1048"/>
      <c r="I45" s="1048"/>
      <c r="J45" s="1134"/>
      <c r="K45" s="1134"/>
      <c r="L45" s="1134"/>
      <c r="M45" s="1134"/>
      <c r="N45" s="1134"/>
      <c r="O45" s="1134"/>
      <c r="P45" s="1134"/>
      <c r="Q45" s="1134"/>
      <c r="R45" s="1134"/>
      <c r="S45" s="1980"/>
      <c r="T45" s="1980"/>
      <c r="U45" s="1980"/>
      <c r="V45" s="1980"/>
      <c r="W45" s="1980"/>
      <c r="X45" s="1980"/>
      <c r="Y45" s="1980"/>
      <c r="Z45" s="1980"/>
      <c r="AA45" s="1980"/>
      <c r="AB45" s="1980"/>
      <c r="AC45" s="1980"/>
      <c r="AD45" s="1980"/>
      <c r="AE45" s="1980"/>
      <c r="AF45" s="1980"/>
      <c r="AG45" s="1980"/>
      <c r="AH45" s="1980"/>
      <c r="AI45" s="1980"/>
      <c r="AJ45" s="1980"/>
      <c r="AK45" s="1980"/>
      <c r="AL45" s="1980"/>
      <c r="AM45" s="1980"/>
      <c r="AN45" s="1980"/>
      <c r="AO45" s="1980"/>
      <c r="AP45" s="1980"/>
      <c r="AQ45" s="1980"/>
      <c r="AR45" s="1980"/>
      <c r="AS45" s="1980"/>
      <c r="AT45" s="1980"/>
      <c r="AU45" s="1980"/>
      <c r="AV45" s="1980"/>
      <c r="AW45" s="1980"/>
      <c r="AX45" s="1980"/>
      <c r="AY45" s="1980"/>
      <c r="AZ45" s="1980"/>
    </row>
    <row r="46" spans="3:52" s="1980" customFormat="1" ht="18">
      <c r="C46" s="1978"/>
      <c r="D46" s="1048"/>
      <c r="E46" s="1048"/>
      <c r="F46" s="1981"/>
      <c r="G46" s="1048"/>
      <c r="H46" s="1048"/>
      <c r="I46" s="1048"/>
      <c r="J46" s="1134"/>
      <c r="K46" s="1134"/>
      <c r="L46" s="1134"/>
      <c r="M46" s="1134"/>
      <c r="N46" s="1134"/>
      <c r="O46" s="1134"/>
      <c r="P46" s="1134"/>
      <c r="Q46" s="1134"/>
      <c r="R46" s="1134"/>
      <c r="S46" s="1134"/>
      <c r="T46" s="1134"/>
      <c r="U46" s="1134"/>
      <c r="V46" s="1134"/>
      <c r="W46" s="1134"/>
      <c r="X46" s="1134"/>
      <c r="Y46" s="1134"/>
      <c r="Z46" s="1134"/>
      <c r="AA46" s="1134"/>
      <c r="AB46" s="1134"/>
      <c r="AC46" s="1134"/>
      <c r="AD46" s="1134"/>
      <c r="AE46" s="1134"/>
      <c r="AF46" s="1134"/>
      <c r="AG46" s="1134"/>
      <c r="AH46" s="1134"/>
      <c r="AI46" s="1134"/>
      <c r="AJ46" s="1134"/>
      <c r="AK46" s="1134"/>
      <c r="AL46" s="1134"/>
      <c r="AM46" s="1134"/>
      <c r="AN46" s="1134"/>
      <c r="AO46" s="1134"/>
      <c r="AP46" s="1134"/>
      <c r="AQ46" s="1134"/>
      <c r="AR46" s="1134"/>
      <c r="AS46" s="1134"/>
      <c r="AT46" s="1134"/>
      <c r="AU46" s="1134"/>
      <c r="AV46" s="1134"/>
      <c r="AW46" s="1134"/>
      <c r="AX46" s="1134"/>
      <c r="AY46" s="1134"/>
      <c r="AZ46" s="1134"/>
    </row>
    <row r="47" spans="3:9" s="1134" customFormat="1" ht="12.75">
      <c r="C47" s="1982"/>
      <c r="D47" s="1048"/>
      <c r="E47" s="1048"/>
      <c r="F47" s="1981"/>
      <c r="G47" s="1048"/>
      <c r="H47" s="1048"/>
      <c r="I47" s="1048"/>
    </row>
    <row r="48" spans="3:9" s="1134" customFormat="1" ht="12.75">
      <c r="C48" s="1982"/>
      <c r="D48" s="1048"/>
      <c r="E48" s="1048"/>
      <c r="F48" s="1981"/>
      <c r="G48" s="1048"/>
      <c r="H48" s="1048"/>
      <c r="I48" s="1048"/>
    </row>
    <row r="49" spans="3:18" s="1134" customFormat="1" ht="12.75">
      <c r="C49" s="1978"/>
      <c r="D49" s="1069"/>
      <c r="E49" s="1069"/>
      <c r="F49" s="1983"/>
      <c r="G49" s="1069"/>
      <c r="H49" s="1069"/>
      <c r="I49" s="1069"/>
      <c r="J49" s="1069"/>
      <c r="K49" s="1069"/>
      <c r="L49" s="1069"/>
      <c r="M49" s="1069"/>
      <c r="N49" s="1069"/>
      <c r="O49" s="1069"/>
      <c r="P49" s="1069"/>
      <c r="Q49" s="1069"/>
      <c r="R49" s="1069"/>
    </row>
    <row r="50" spans="3:52" s="1134" customFormat="1" ht="12.75">
      <c r="C50" s="1978"/>
      <c r="D50" s="1069"/>
      <c r="E50" s="1069"/>
      <c r="F50" s="1983"/>
      <c r="G50" s="1069"/>
      <c r="H50" s="1069"/>
      <c r="I50" s="1069"/>
      <c r="J50" s="1069"/>
      <c r="K50" s="1069"/>
      <c r="L50" s="1069"/>
      <c r="M50" s="1069"/>
      <c r="N50" s="1069"/>
      <c r="O50" s="1069"/>
      <c r="P50" s="1069"/>
      <c r="Q50" s="1069"/>
      <c r="R50" s="1069"/>
      <c r="S50" s="1069"/>
      <c r="T50" s="1069"/>
      <c r="U50" s="1069"/>
      <c r="V50" s="1069"/>
      <c r="W50" s="1069"/>
      <c r="X50" s="1069"/>
      <c r="Y50" s="1069"/>
      <c r="Z50" s="1069"/>
      <c r="AA50" s="1069"/>
      <c r="AB50" s="1069"/>
      <c r="AC50" s="1069"/>
      <c r="AD50" s="1069"/>
      <c r="AE50" s="1069"/>
      <c r="AF50" s="1069"/>
      <c r="AG50" s="1069"/>
      <c r="AH50" s="1069"/>
      <c r="AI50" s="1069"/>
      <c r="AJ50" s="1069"/>
      <c r="AK50" s="1069"/>
      <c r="AL50" s="1069"/>
      <c r="AM50" s="1069"/>
      <c r="AN50" s="1069"/>
      <c r="AO50" s="1069"/>
      <c r="AP50" s="1069"/>
      <c r="AQ50" s="1069"/>
      <c r="AR50" s="1069"/>
      <c r="AS50" s="1069"/>
      <c r="AT50" s="1069"/>
      <c r="AU50" s="1069"/>
      <c r="AV50" s="1069"/>
      <c r="AW50" s="1069"/>
      <c r="AX50" s="1069"/>
      <c r="AY50" s="1069"/>
      <c r="AZ50" s="1069"/>
    </row>
    <row r="51" spans="3:24" s="1069" customFormat="1" ht="12.75">
      <c r="C51" s="1978"/>
      <c r="D51" s="1134"/>
      <c r="E51" s="1134"/>
      <c r="F51" s="1983"/>
      <c r="L51" s="1048"/>
      <c r="M51" s="1048"/>
      <c r="N51" s="1048"/>
      <c r="O51" s="1048"/>
      <c r="P51" s="1134"/>
      <c r="Q51" s="1134"/>
      <c r="R51" s="1134"/>
      <c r="S51" s="1134"/>
      <c r="T51" s="1134"/>
      <c r="U51" s="1134"/>
      <c r="V51" s="1134"/>
      <c r="W51" s="1134"/>
      <c r="X51" s="1134"/>
    </row>
    <row r="52" spans="3:58" s="1069" customFormat="1" ht="12.75">
      <c r="C52" s="1978"/>
      <c r="D52" s="1134"/>
      <c r="E52" s="1134"/>
      <c r="F52" s="1983"/>
      <c r="L52" s="1048"/>
      <c r="M52" s="1048"/>
      <c r="N52" s="1048"/>
      <c r="O52" s="1048"/>
      <c r="P52" s="1134"/>
      <c r="Q52" s="1134"/>
      <c r="R52" s="1134"/>
      <c r="S52" s="1134"/>
      <c r="T52" s="1134"/>
      <c r="U52" s="1134"/>
      <c r="V52" s="1134"/>
      <c r="W52" s="1134"/>
      <c r="X52" s="1134"/>
      <c r="Y52" s="1134"/>
      <c r="Z52" s="1134"/>
      <c r="AA52" s="1134"/>
      <c r="AB52" s="1134"/>
      <c r="AC52" s="1134"/>
      <c r="AD52" s="1134"/>
      <c r="AE52" s="1134"/>
      <c r="AF52" s="1134"/>
      <c r="AG52" s="1134"/>
      <c r="AH52" s="1134"/>
      <c r="AI52" s="1134"/>
      <c r="AJ52" s="1134"/>
      <c r="AK52" s="1134"/>
      <c r="AL52" s="1134"/>
      <c r="AM52" s="1134"/>
      <c r="AN52" s="1134"/>
      <c r="AO52" s="1134"/>
      <c r="AP52" s="1134"/>
      <c r="AQ52" s="1134"/>
      <c r="AR52" s="1134"/>
      <c r="AS52" s="1134"/>
      <c r="AT52" s="1134"/>
      <c r="AU52" s="1134"/>
      <c r="AV52" s="1134"/>
      <c r="AW52" s="1134"/>
      <c r="AX52" s="1134"/>
      <c r="AY52" s="1134"/>
      <c r="AZ52" s="1134"/>
      <c r="BA52" s="1134"/>
      <c r="BB52" s="1134"/>
      <c r="BC52" s="1134"/>
      <c r="BD52" s="1134"/>
      <c r="BE52" s="1134"/>
      <c r="BF52" s="1134"/>
    </row>
    <row r="53" spans="3:15" s="1134" customFormat="1" ht="12.75">
      <c r="C53" s="1978"/>
      <c r="F53" s="1983"/>
      <c r="G53" s="1069"/>
      <c r="H53" s="1069"/>
      <c r="I53" s="1069"/>
      <c r="J53" s="1069"/>
      <c r="K53" s="1069"/>
      <c r="L53" s="1048"/>
      <c r="M53" s="1048"/>
      <c r="N53" s="1048"/>
      <c r="O53" s="1048"/>
    </row>
    <row r="54" spans="3:15" s="1134" customFormat="1" ht="12.75">
      <c r="C54" s="1978"/>
      <c r="D54" s="1984"/>
      <c r="E54" s="1984"/>
      <c r="F54" s="1985"/>
      <c r="G54" s="1986"/>
      <c r="H54" s="1986"/>
      <c r="I54" s="1986"/>
      <c r="J54" s="1986"/>
      <c r="K54" s="1986"/>
      <c r="L54" s="1048"/>
      <c r="M54" s="1048"/>
      <c r="N54" s="1048"/>
      <c r="O54" s="1048"/>
    </row>
    <row r="55" spans="3:15" s="1134" customFormat="1" ht="12.75">
      <c r="C55" s="1987"/>
      <c r="D55" s="1984"/>
      <c r="E55" s="1984"/>
      <c r="F55" s="1985"/>
      <c r="G55" s="1986"/>
      <c r="H55" s="1986"/>
      <c r="I55" s="1986"/>
      <c r="J55" s="1986"/>
      <c r="K55" s="1986"/>
      <c r="L55" s="1048"/>
      <c r="M55" s="1048"/>
      <c r="N55" s="1048"/>
      <c r="O55" s="1048"/>
    </row>
    <row r="56" spans="3:15" s="1134" customFormat="1" ht="12.75">
      <c r="C56" s="1987"/>
      <c r="D56" s="1984"/>
      <c r="E56" s="1984"/>
      <c r="F56" s="1985"/>
      <c r="G56" s="1986"/>
      <c r="H56" s="1986"/>
      <c r="I56" s="1986"/>
      <c r="J56" s="1986"/>
      <c r="K56" s="1986"/>
      <c r="L56" s="1048"/>
      <c r="M56" s="1048"/>
      <c r="N56" s="1048"/>
      <c r="O56" s="1048"/>
    </row>
    <row r="57" spans="3:24" s="1134" customFormat="1" ht="12.75">
      <c r="C57" s="1987"/>
      <c r="D57" s="1984"/>
      <c r="E57" s="1984"/>
      <c r="F57" s="1985"/>
      <c r="G57" s="1986"/>
      <c r="H57" s="1986"/>
      <c r="I57" s="1986"/>
      <c r="J57" s="1988"/>
      <c r="K57" s="1988"/>
      <c r="L57" s="1986"/>
      <c r="M57" s="1989"/>
      <c r="N57" s="1989"/>
      <c r="O57" s="1989"/>
      <c r="P57" s="1984"/>
      <c r="Q57" s="1984"/>
      <c r="R57" s="1984"/>
      <c r="S57" s="1984"/>
      <c r="T57" s="1984"/>
      <c r="U57" s="1984"/>
      <c r="V57" s="1984"/>
      <c r="W57" s="1984"/>
      <c r="X57" s="1984"/>
    </row>
    <row r="58" spans="3:58" s="1134" customFormat="1" ht="12.75">
      <c r="C58" s="1987"/>
      <c r="D58" s="1984"/>
      <c r="E58" s="1984"/>
      <c r="F58" s="1985"/>
      <c r="G58" s="1986"/>
      <c r="H58" s="1986"/>
      <c r="I58" s="1986"/>
      <c r="J58" s="1986"/>
      <c r="K58" s="1986"/>
      <c r="L58" s="1986"/>
      <c r="M58" s="1989"/>
      <c r="N58" s="1989"/>
      <c r="O58" s="1989"/>
      <c r="P58" s="1984"/>
      <c r="Q58" s="1984"/>
      <c r="R58" s="1984"/>
      <c r="S58" s="1984"/>
      <c r="T58" s="1984"/>
      <c r="U58" s="1984"/>
      <c r="V58" s="1984"/>
      <c r="W58" s="1984"/>
      <c r="X58" s="1984"/>
      <c r="Y58" s="1984"/>
      <c r="Z58" s="1984"/>
      <c r="AA58" s="1984"/>
      <c r="AB58" s="1984"/>
      <c r="AC58" s="1984"/>
      <c r="AD58" s="1984"/>
      <c r="AE58" s="1984"/>
      <c r="AF58" s="1984"/>
      <c r="AG58" s="1984"/>
      <c r="AH58" s="1984"/>
      <c r="AI58" s="1984"/>
      <c r="AJ58" s="1984"/>
      <c r="AK58" s="1984"/>
      <c r="AL58" s="1984"/>
      <c r="AM58" s="1984"/>
      <c r="AN58" s="1984"/>
      <c r="AO58" s="1984"/>
      <c r="AP58" s="1984"/>
      <c r="AQ58" s="1984"/>
      <c r="AR58" s="1984"/>
      <c r="AS58" s="1984"/>
      <c r="AT58" s="1984"/>
      <c r="AU58" s="1984"/>
      <c r="AV58" s="1984"/>
      <c r="AW58" s="1984"/>
      <c r="AX58" s="1984"/>
      <c r="AY58" s="1984"/>
      <c r="AZ58" s="1984"/>
      <c r="BA58" s="1984"/>
      <c r="BB58" s="1984"/>
      <c r="BC58" s="1984"/>
      <c r="BD58" s="1984"/>
      <c r="BE58" s="1984"/>
      <c r="BF58" s="1984"/>
    </row>
    <row r="59" spans="3:15" s="1984" customFormat="1" ht="12.75">
      <c r="C59" s="1987"/>
      <c r="F59" s="1985"/>
      <c r="G59" s="1986"/>
      <c r="H59" s="1986"/>
      <c r="I59" s="1986"/>
      <c r="J59" s="1986"/>
      <c r="K59" s="1986"/>
      <c r="L59" s="1986"/>
      <c r="M59" s="1989"/>
      <c r="N59" s="1989"/>
      <c r="O59" s="1989"/>
    </row>
    <row r="60" spans="3:15" s="1984" customFormat="1" ht="12.75">
      <c r="C60" s="1987"/>
      <c r="F60" s="1985"/>
      <c r="G60" s="1986"/>
      <c r="H60" s="1986"/>
      <c r="I60" s="1986"/>
      <c r="J60" s="1986"/>
      <c r="K60" s="1986"/>
      <c r="L60" s="1986"/>
      <c r="M60" s="1989"/>
      <c r="N60" s="1989"/>
      <c r="O60" s="1989"/>
    </row>
    <row r="61" spans="3:15" s="1984" customFormat="1" ht="12.75">
      <c r="C61" s="1987"/>
      <c r="F61" s="1985"/>
      <c r="G61" s="1986"/>
      <c r="H61" s="1986"/>
      <c r="I61" s="1986"/>
      <c r="J61" s="1986"/>
      <c r="K61" s="1986"/>
      <c r="L61" s="1986"/>
      <c r="M61" s="1989"/>
      <c r="N61" s="1989"/>
      <c r="O61" s="1989"/>
    </row>
    <row r="62" spans="3:15" s="1984" customFormat="1" ht="12.75">
      <c r="C62" s="1987"/>
      <c r="F62" s="1985"/>
      <c r="G62" s="1986"/>
      <c r="H62" s="1986"/>
      <c r="I62" s="1986"/>
      <c r="J62" s="1986"/>
      <c r="K62" s="1986"/>
      <c r="L62" s="1986"/>
      <c r="M62" s="1989"/>
      <c r="N62" s="1989"/>
      <c r="O62" s="1989"/>
    </row>
    <row r="63" spans="3:15" s="1984" customFormat="1" ht="12.75">
      <c r="C63" s="1987"/>
      <c r="D63" s="903"/>
      <c r="E63" s="903"/>
      <c r="F63" s="788"/>
      <c r="G63" s="792"/>
      <c r="H63" s="792"/>
      <c r="I63" s="792"/>
      <c r="J63" s="792"/>
      <c r="K63" s="792"/>
      <c r="L63" s="1986"/>
      <c r="M63" s="1989"/>
      <c r="N63" s="1989"/>
      <c r="O63" s="1989"/>
    </row>
    <row r="64" spans="3:15" s="1984" customFormat="1" ht="12.75">
      <c r="C64" s="908"/>
      <c r="D64" s="903"/>
      <c r="E64" s="903"/>
      <c r="F64" s="788"/>
      <c r="G64" s="792"/>
      <c r="H64" s="792"/>
      <c r="I64" s="792"/>
      <c r="J64" s="792"/>
      <c r="K64" s="792"/>
      <c r="L64" s="1986"/>
      <c r="M64" s="1989"/>
      <c r="N64" s="1989"/>
      <c r="O64" s="1989"/>
    </row>
    <row r="65" spans="3:15" s="1984" customFormat="1" ht="12.75">
      <c r="C65" s="908"/>
      <c r="D65" s="903"/>
      <c r="E65" s="903"/>
      <c r="F65" s="788"/>
      <c r="G65" s="792"/>
      <c r="H65" s="792"/>
      <c r="I65" s="792"/>
      <c r="J65" s="792"/>
      <c r="K65" s="792"/>
      <c r="L65" s="1986"/>
      <c r="M65" s="1989"/>
      <c r="N65" s="1989"/>
      <c r="O65" s="1989"/>
    </row>
    <row r="66" spans="3:24" s="1984" customFormat="1" ht="12.75">
      <c r="C66" s="908"/>
      <c r="D66" s="903"/>
      <c r="E66" s="903"/>
      <c r="F66" s="788"/>
      <c r="G66" s="792"/>
      <c r="H66" s="792"/>
      <c r="I66" s="792"/>
      <c r="J66" s="792"/>
      <c r="K66" s="792"/>
      <c r="L66" s="792"/>
      <c r="M66" s="792"/>
      <c r="N66" s="792"/>
      <c r="O66" s="792"/>
      <c r="P66"/>
      <c r="Q66"/>
      <c r="R66"/>
      <c r="S66"/>
      <c r="T66"/>
      <c r="U66"/>
      <c r="V66"/>
      <c r="W66"/>
      <c r="X66"/>
    </row>
    <row r="67" spans="3:58" s="1984" customFormat="1" ht="12.75">
      <c r="C67" s="908"/>
      <c r="D67" s="903"/>
      <c r="E67" s="903"/>
      <c r="F67" s="788"/>
      <c r="G67" s="792"/>
      <c r="H67" s="792"/>
      <c r="I67" s="792"/>
      <c r="J67" s="792"/>
      <c r="K67" s="792"/>
      <c r="L67" s="792"/>
      <c r="M67" s="792"/>
      <c r="N67" s="792"/>
      <c r="O67" s="792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</row>
  </sheetData>
  <mergeCells count="2">
    <mergeCell ref="F8:G8"/>
    <mergeCell ref="I8:K8"/>
  </mergeCells>
  <printOptions horizontalCentered="1"/>
  <pageMargins left="0" right="0" top="0.984251968503937" bottom="0.5905511811023623" header="0.5118110236220472" footer="0.5118110236220472"/>
  <pageSetup firstPageNumber="69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BC26"/>
  <sheetViews>
    <sheetView workbookViewId="0" topLeftCell="A1">
      <selection activeCell="B6" sqref="B6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5.75390625" style="1990" customWidth="1"/>
    <col min="4" max="4" width="31.75390625" style="903" customWidth="1"/>
    <col min="5" max="5" width="21.00390625" style="903" customWidth="1"/>
    <col min="6" max="6" width="9.75390625" style="903" customWidth="1"/>
    <col min="7" max="7" width="10.25390625" style="903" customWidth="1"/>
    <col min="8" max="9" width="12.125" style="792" customWidth="1"/>
    <col min="10" max="10" width="15.625" style="792" customWidth="1"/>
    <col min="11" max="11" width="12.125" style="792" customWidth="1"/>
    <col min="12" max="12" width="11.25390625" style="792" customWidth="1"/>
  </cols>
  <sheetData>
    <row r="1" ht="12.75">
      <c r="I1" s="77" t="s">
        <v>822</v>
      </c>
    </row>
    <row r="2" ht="12.75">
      <c r="I2" s="3" t="s">
        <v>823</v>
      </c>
    </row>
    <row r="3" ht="12.75">
      <c r="I3" s="3" t="s">
        <v>2</v>
      </c>
    </row>
    <row r="4" spans="9:10" ht="15.75">
      <c r="I4" s="3" t="s">
        <v>3</v>
      </c>
      <c r="J4" s="1991"/>
    </row>
    <row r="5" ht="15.75">
      <c r="J5" s="1991"/>
    </row>
    <row r="6" spans="1:10" ht="33">
      <c r="A6" s="1003" t="s">
        <v>824</v>
      </c>
      <c r="B6" s="1992"/>
      <c r="C6" s="1993"/>
      <c r="D6" s="1994"/>
      <c r="E6" s="1994"/>
      <c r="F6" s="1994"/>
      <c r="G6" s="1994"/>
      <c r="H6" s="1995"/>
      <c r="I6" s="1995"/>
      <c r="J6" s="1996"/>
    </row>
    <row r="7" spans="1:10" ht="10.5" customHeight="1">
      <c r="A7" s="1003"/>
      <c r="B7" s="1992"/>
      <c r="C7" s="1993"/>
      <c r="D7" s="1994"/>
      <c r="E7" s="1994"/>
      <c r="F7" s="1994"/>
      <c r="G7" s="1994"/>
      <c r="H7" s="1995"/>
      <c r="I7" s="1995"/>
      <c r="J7" s="1996"/>
    </row>
    <row r="8" spans="9:10" ht="13.5" thickBot="1">
      <c r="I8" s="1893"/>
      <c r="J8" s="1894" t="s">
        <v>772</v>
      </c>
    </row>
    <row r="9" spans="1:10" ht="27" thickTop="1">
      <c r="A9" s="1895" t="s">
        <v>7</v>
      </c>
      <c r="B9" s="1896" t="s">
        <v>773</v>
      </c>
      <c r="C9" s="1997" t="s">
        <v>403</v>
      </c>
      <c r="D9" s="1897" t="s">
        <v>825</v>
      </c>
      <c r="E9" s="1898" t="s">
        <v>775</v>
      </c>
      <c r="F9" s="2029" t="s">
        <v>776</v>
      </c>
      <c r="G9" s="2030"/>
      <c r="H9" s="1896" t="s">
        <v>777</v>
      </c>
      <c r="I9" s="2034" t="s">
        <v>826</v>
      </c>
      <c r="J9" s="2035"/>
    </row>
    <row r="10" spans="1:10" ht="33" customHeight="1">
      <c r="A10" s="1899"/>
      <c r="B10" s="1900"/>
      <c r="C10" s="1900"/>
      <c r="D10" s="1901"/>
      <c r="E10" s="1902" t="s">
        <v>779</v>
      </c>
      <c r="F10" s="1998" t="s">
        <v>780</v>
      </c>
      <c r="G10" s="1998" t="s">
        <v>781</v>
      </c>
      <c r="H10" s="1902" t="s">
        <v>782</v>
      </c>
      <c r="I10" s="1900" t="s">
        <v>827</v>
      </c>
      <c r="J10" s="1999" t="s">
        <v>828</v>
      </c>
    </row>
    <row r="11" spans="1:12" s="2004" customFormat="1" ht="15" customHeight="1">
      <c r="A11" s="1667">
        <v>1</v>
      </c>
      <c r="B11" s="2000">
        <v>2</v>
      </c>
      <c r="C11" s="2001">
        <v>3</v>
      </c>
      <c r="D11" s="2000">
        <v>4</v>
      </c>
      <c r="E11" s="2000">
        <v>5</v>
      </c>
      <c r="F11" s="2000">
        <v>6</v>
      </c>
      <c r="G11" s="2000">
        <v>7</v>
      </c>
      <c r="H11" s="2000">
        <v>8</v>
      </c>
      <c r="I11" s="2000">
        <v>9</v>
      </c>
      <c r="J11" s="2002">
        <v>10</v>
      </c>
      <c r="K11" s="2003"/>
      <c r="L11" s="2003"/>
    </row>
    <row r="12" spans="1:12" s="2013" customFormat="1" ht="75.75" customHeight="1">
      <c r="A12" s="1607">
        <v>900</v>
      </c>
      <c r="B12" s="2005">
        <v>90095</v>
      </c>
      <c r="C12" s="2006" t="s">
        <v>829</v>
      </c>
      <c r="D12" s="2007" t="s">
        <v>830</v>
      </c>
      <c r="E12" s="2008" t="s">
        <v>831</v>
      </c>
      <c r="F12" s="2009">
        <v>2005</v>
      </c>
      <c r="G12" s="2009">
        <v>2005</v>
      </c>
      <c r="H12" s="2010">
        <v>231.484</v>
      </c>
      <c r="I12" s="2010">
        <v>98.3</v>
      </c>
      <c r="J12" s="2011">
        <v>133.2</v>
      </c>
      <c r="K12" s="2012"/>
      <c r="L12" s="822"/>
    </row>
    <row r="13" spans="1:12" s="2013" customFormat="1" ht="51" customHeight="1">
      <c r="A13" s="1607">
        <v>600</v>
      </c>
      <c r="B13" s="2005">
        <v>60015</v>
      </c>
      <c r="C13" s="2006" t="s">
        <v>832</v>
      </c>
      <c r="D13" s="2007" t="s">
        <v>833</v>
      </c>
      <c r="E13" s="2008" t="s">
        <v>834</v>
      </c>
      <c r="F13" s="2009">
        <v>2005</v>
      </c>
      <c r="G13" s="2009">
        <v>2005</v>
      </c>
      <c r="H13" s="2010">
        <v>27000</v>
      </c>
      <c r="I13" s="2010">
        <v>18360</v>
      </c>
      <c r="J13" s="2014">
        <v>8640</v>
      </c>
      <c r="K13" s="2012"/>
      <c r="L13" s="822"/>
    </row>
    <row r="14" spans="1:12" s="2013" customFormat="1" ht="45">
      <c r="A14" s="1607">
        <v>600</v>
      </c>
      <c r="B14" s="2005">
        <v>60015</v>
      </c>
      <c r="C14" s="2006" t="s">
        <v>832</v>
      </c>
      <c r="D14" s="2007" t="s">
        <v>812</v>
      </c>
      <c r="E14" s="2008" t="s">
        <v>834</v>
      </c>
      <c r="F14" s="2009">
        <v>2005</v>
      </c>
      <c r="G14" s="2009">
        <v>2005</v>
      </c>
      <c r="H14" s="2010">
        <v>4613.7</v>
      </c>
      <c r="I14" s="2010">
        <v>1153.4</v>
      </c>
      <c r="J14" s="2014">
        <v>3460.3</v>
      </c>
      <c r="K14" s="822"/>
      <c r="L14" s="822"/>
    </row>
    <row r="15" spans="1:12" s="2013" customFormat="1" ht="51" customHeight="1">
      <c r="A15" s="1607">
        <v>600</v>
      </c>
      <c r="B15" s="2005">
        <v>60015</v>
      </c>
      <c r="C15" s="2006" t="s">
        <v>832</v>
      </c>
      <c r="D15" s="2007" t="s">
        <v>814</v>
      </c>
      <c r="E15" s="2008" t="s">
        <v>834</v>
      </c>
      <c r="F15" s="2009">
        <v>2005</v>
      </c>
      <c r="G15" s="2009">
        <v>2005</v>
      </c>
      <c r="H15" s="2010">
        <v>4119.252</v>
      </c>
      <c r="I15" s="2010">
        <v>1029.8</v>
      </c>
      <c r="J15" s="2014">
        <v>3089.4</v>
      </c>
      <c r="K15" s="822"/>
      <c r="L15" s="822"/>
    </row>
    <row r="16" spans="1:12" s="2013" customFormat="1" ht="60">
      <c r="A16" s="1607">
        <v>803</v>
      </c>
      <c r="B16" s="2005">
        <v>80309</v>
      </c>
      <c r="C16" s="2006" t="s">
        <v>835</v>
      </c>
      <c r="D16" s="2007" t="s">
        <v>836</v>
      </c>
      <c r="E16" s="2008" t="s">
        <v>834</v>
      </c>
      <c r="F16" s="2009">
        <v>2005</v>
      </c>
      <c r="G16" s="2009">
        <v>2005</v>
      </c>
      <c r="H16" s="2010">
        <v>62.5</v>
      </c>
      <c r="I16" s="2010">
        <v>0</v>
      </c>
      <c r="J16" s="2014">
        <v>62.5</v>
      </c>
      <c r="K16" s="822"/>
      <c r="L16" s="822"/>
    </row>
    <row r="17" spans="1:12" s="2013" customFormat="1" ht="47.25" customHeight="1" thickBot="1">
      <c r="A17" s="1607">
        <v>854</v>
      </c>
      <c r="B17" s="2005">
        <v>85415</v>
      </c>
      <c r="C17" s="2006" t="s">
        <v>837</v>
      </c>
      <c r="D17" s="2007" t="s">
        <v>838</v>
      </c>
      <c r="E17" s="2008" t="s">
        <v>834</v>
      </c>
      <c r="F17" s="2009">
        <v>2005</v>
      </c>
      <c r="G17" s="2009">
        <v>2005</v>
      </c>
      <c r="H17" s="2010">
        <v>888.4</v>
      </c>
      <c r="I17" s="2010">
        <v>0</v>
      </c>
      <c r="J17" s="2014">
        <v>888.4</v>
      </c>
      <c r="K17" s="822"/>
      <c r="L17" s="822"/>
    </row>
    <row r="18" spans="1:12" s="2013" customFormat="1" ht="17.25" customHeight="1" thickBot="1" thickTop="1">
      <c r="A18" s="2015"/>
      <c r="B18" s="2016"/>
      <c r="C18" s="2017"/>
      <c r="D18" s="2018" t="s">
        <v>839</v>
      </c>
      <c r="E18" s="2018"/>
      <c r="F18" s="2018"/>
      <c r="G18" s="2018"/>
      <c r="H18" s="2019">
        <f>SUM(H12:H17)</f>
        <v>36915.336</v>
      </c>
      <c r="I18" s="2019">
        <f>SUM(I12:I17)</f>
        <v>20641.5</v>
      </c>
      <c r="J18" s="2020">
        <f>SUM(J12:J17)</f>
        <v>16273.8</v>
      </c>
      <c r="K18" s="822"/>
      <c r="L18" s="822"/>
    </row>
    <row r="19" spans="3:12" s="1984" customFormat="1" ht="13.5" thickTop="1">
      <c r="C19" s="2021"/>
      <c r="H19" s="1986"/>
      <c r="I19" s="1986"/>
      <c r="J19" s="1989"/>
      <c r="K19" s="1989"/>
      <c r="L19" s="1989"/>
    </row>
    <row r="20" spans="3:12" s="1984" customFormat="1" ht="12.75">
      <c r="C20" s="2021"/>
      <c r="H20" s="1986"/>
      <c r="I20" s="1986"/>
      <c r="J20" s="1989"/>
      <c r="K20" s="1989"/>
      <c r="L20" s="1989"/>
    </row>
    <row r="21" spans="3:12" s="1984" customFormat="1" ht="12.75">
      <c r="C21" s="2021"/>
      <c r="H21" s="1986"/>
      <c r="I21" s="1986"/>
      <c r="J21" s="1989"/>
      <c r="K21" s="1989"/>
      <c r="L21" s="1989"/>
    </row>
    <row r="22" spans="3:12" s="1984" customFormat="1" ht="12.75">
      <c r="C22" s="2021"/>
      <c r="D22" s="903"/>
      <c r="E22" s="903"/>
      <c r="F22" s="903"/>
      <c r="G22" s="903"/>
      <c r="H22" s="792"/>
      <c r="I22" s="792"/>
      <c r="J22" s="1989"/>
      <c r="K22" s="1989"/>
      <c r="L22" s="1989"/>
    </row>
    <row r="23" spans="3:12" s="1984" customFormat="1" ht="12.75">
      <c r="C23" s="2021"/>
      <c r="D23" s="903"/>
      <c r="E23" s="903"/>
      <c r="F23" s="903"/>
      <c r="G23" s="903"/>
      <c r="H23" s="792"/>
      <c r="I23" s="792"/>
      <c r="J23" s="1989"/>
      <c r="K23" s="1989"/>
      <c r="L23" s="1989"/>
    </row>
    <row r="24" spans="3:12" s="1984" customFormat="1" ht="12.75">
      <c r="C24" s="2021"/>
      <c r="D24" s="903"/>
      <c r="E24" s="903"/>
      <c r="F24" s="903"/>
      <c r="G24" s="903"/>
      <c r="H24" s="792"/>
      <c r="I24" s="792"/>
      <c r="J24" s="1989"/>
      <c r="K24" s="1989"/>
      <c r="L24" s="1989"/>
    </row>
    <row r="25" spans="3:21" s="1984" customFormat="1" ht="12.75">
      <c r="C25" s="2021"/>
      <c r="D25" s="903"/>
      <c r="E25" s="903"/>
      <c r="F25" s="903"/>
      <c r="G25" s="903"/>
      <c r="H25" s="792"/>
      <c r="I25" s="792"/>
      <c r="J25" s="792"/>
      <c r="K25" s="792"/>
      <c r="L25" s="792"/>
      <c r="M25"/>
      <c r="N25"/>
      <c r="O25"/>
      <c r="P25"/>
      <c r="Q25"/>
      <c r="R25"/>
      <c r="S25"/>
      <c r="T25"/>
      <c r="U25"/>
    </row>
    <row r="26" spans="3:55" s="1984" customFormat="1" ht="12.75">
      <c r="C26" s="2021"/>
      <c r="D26" s="903"/>
      <c r="E26" s="903"/>
      <c r="F26" s="903"/>
      <c r="G26" s="903"/>
      <c r="H26" s="792"/>
      <c r="I26" s="792"/>
      <c r="J26" s="792"/>
      <c r="K26" s="792"/>
      <c r="L26" s="79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</sheetData>
  <mergeCells count="2">
    <mergeCell ref="F9:G9"/>
    <mergeCell ref="I9:J9"/>
  </mergeCells>
  <printOptions horizontalCentered="1"/>
  <pageMargins left="0" right="0" top="0.6299212598425197" bottom="0.3937007874015748" header="0.31496062992125984" footer="0.5118110236220472"/>
  <pageSetup firstPageNumber="72" useFirstPageNumber="1" horizontalDpi="600" verticalDpi="600" orientation="landscape" paperSize="9" scale="95" r:id="rId1"/>
  <headerFooter alignWithMargins="0">
    <oddHeader>&amp;C&amp;"Times New Roman CE,Normalny"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65"/>
  <sheetViews>
    <sheetView workbookViewId="0" topLeftCell="A1">
      <selection activeCell="B5" sqref="B5"/>
    </sheetView>
  </sheetViews>
  <sheetFormatPr defaultColWidth="9.00390625" defaultRowHeight="12.75"/>
  <cols>
    <col min="1" max="1" width="5.00390625" style="349" customWidth="1"/>
    <col min="2" max="2" width="37.125" style="350" customWidth="1"/>
    <col min="3" max="3" width="13.875" style="350" customWidth="1"/>
    <col min="4" max="4" width="11.125" style="350" customWidth="1"/>
    <col min="5" max="5" width="9.25390625" style="350" customWidth="1"/>
    <col min="6" max="6" width="9.375" style="350" customWidth="1"/>
    <col min="7" max="7" width="11.25390625" style="350" customWidth="1"/>
    <col min="8" max="8" width="11.625" style="350" customWidth="1"/>
    <col min="9" max="9" width="9.00390625" style="350" customWidth="1"/>
    <col min="10" max="11" width="10.75390625" style="350" customWidth="1"/>
    <col min="12" max="16384" width="10.00390625" style="350" customWidth="1"/>
  </cols>
  <sheetData>
    <row r="1" spans="7:14" ht="12" customHeight="1">
      <c r="G1" s="351"/>
      <c r="I1" s="352" t="s">
        <v>124</v>
      </c>
      <c r="K1" s="104"/>
      <c r="L1" s="101"/>
      <c r="M1" s="105"/>
      <c r="N1" s="353"/>
    </row>
    <row r="2" spans="7:14" ht="12" customHeight="1">
      <c r="G2" s="351"/>
      <c r="H2" s="354"/>
      <c r="I2" s="352" t="s">
        <v>125</v>
      </c>
      <c r="J2" s="103"/>
      <c r="K2" s="104"/>
      <c r="L2" s="101"/>
      <c r="M2" s="105"/>
      <c r="N2" s="353"/>
    </row>
    <row r="3" spans="8:14" ht="10.5" customHeight="1">
      <c r="H3" s="354"/>
      <c r="I3" s="355" t="s">
        <v>67</v>
      </c>
      <c r="J3" s="103"/>
      <c r="K3" s="104"/>
      <c r="L3" s="101"/>
      <c r="M3" s="105"/>
      <c r="N3" s="353"/>
    </row>
    <row r="4" spans="1:14" s="367" customFormat="1" ht="21.75" customHeight="1">
      <c r="A4" s="356" t="s">
        <v>126</v>
      </c>
      <c r="B4" s="357"/>
      <c r="C4" s="358"/>
      <c r="D4" s="358"/>
      <c r="E4" s="358"/>
      <c r="F4" s="359"/>
      <c r="G4" s="360"/>
      <c r="H4" s="361"/>
      <c r="I4" s="362" t="s">
        <v>127</v>
      </c>
      <c r="J4" s="362"/>
      <c r="K4" s="363"/>
      <c r="L4" s="364"/>
      <c r="M4" s="365"/>
      <c r="N4" s="366"/>
    </row>
    <row r="5" spans="1:11" s="369" customFormat="1" ht="17.25" customHeight="1" thickBot="1">
      <c r="A5" s="368" t="s">
        <v>128</v>
      </c>
      <c r="C5" s="370"/>
      <c r="D5" s="371"/>
      <c r="E5" s="371"/>
      <c r="F5" s="371"/>
      <c r="G5" s="371"/>
      <c r="H5" s="372"/>
      <c r="I5" s="373"/>
      <c r="J5" s="374"/>
      <c r="K5" s="375" t="s">
        <v>6</v>
      </c>
    </row>
    <row r="6" spans="1:11" s="385" customFormat="1" ht="24" customHeight="1" thickBot="1" thickTop="1">
      <c r="A6" s="376"/>
      <c r="B6" s="377"/>
      <c r="C6" s="378" t="s">
        <v>71</v>
      </c>
      <c r="D6" s="379" t="s">
        <v>129</v>
      </c>
      <c r="E6" s="380"/>
      <c r="F6" s="380"/>
      <c r="G6" s="381"/>
      <c r="H6" s="382" t="s">
        <v>130</v>
      </c>
      <c r="I6" s="383"/>
      <c r="J6" s="383"/>
      <c r="K6" s="384"/>
    </row>
    <row r="7" spans="1:11" s="385" customFormat="1" ht="28.5" customHeight="1" thickBot="1" thickTop="1">
      <c r="A7" s="386" t="s">
        <v>131</v>
      </c>
      <c r="B7" s="387" t="s">
        <v>8</v>
      </c>
      <c r="C7" s="388" t="s">
        <v>9</v>
      </c>
      <c r="D7" s="389" t="s">
        <v>132</v>
      </c>
      <c r="E7" s="390" t="s">
        <v>133</v>
      </c>
      <c r="F7" s="391" t="s">
        <v>134</v>
      </c>
      <c r="G7" s="392" t="s">
        <v>135</v>
      </c>
      <c r="H7" s="389" t="s">
        <v>136</v>
      </c>
      <c r="I7" s="390" t="s">
        <v>133</v>
      </c>
      <c r="J7" s="391" t="s">
        <v>137</v>
      </c>
      <c r="K7" s="392" t="s">
        <v>135</v>
      </c>
    </row>
    <row r="8" spans="1:11" s="398" customFormat="1" ht="7.5" customHeight="1" thickBot="1" thickTop="1">
      <c r="A8" s="393">
        <v>1</v>
      </c>
      <c r="B8" s="394">
        <v>2</v>
      </c>
      <c r="C8" s="395">
        <v>3</v>
      </c>
      <c r="D8" s="395">
        <v>4</v>
      </c>
      <c r="E8" s="396">
        <v>5</v>
      </c>
      <c r="F8" s="394">
        <v>6</v>
      </c>
      <c r="G8" s="397">
        <v>7</v>
      </c>
      <c r="H8" s="395">
        <v>8</v>
      </c>
      <c r="I8" s="396">
        <v>9</v>
      </c>
      <c r="J8" s="394">
        <v>10</v>
      </c>
      <c r="K8" s="397">
        <v>11</v>
      </c>
    </row>
    <row r="9" spans="1:11" s="407" customFormat="1" ht="21" customHeight="1" thickTop="1">
      <c r="A9" s="399" t="s">
        <v>19</v>
      </c>
      <c r="B9" s="400" t="s">
        <v>20</v>
      </c>
      <c r="C9" s="401">
        <f>G9+K9</f>
        <v>15242403</v>
      </c>
      <c r="D9" s="402">
        <v>27668</v>
      </c>
      <c r="E9" s="403"/>
      <c r="F9" s="404"/>
      <c r="G9" s="404">
        <f>SUM(D9:F9)</f>
        <v>27668</v>
      </c>
      <c r="H9" s="405">
        <v>15214735</v>
      </c>
      <c r="I9" s="403"/>
      <c r="J9" s="404"/>
      <c r="K9" s="406">
        <f aca="true" t="shared" si="0" ref="K9:K23">SUM(H9:J9)</f>
        <v>15214735</v>
      </c>
    </row>
    <row r="10" spans="1:11" s="407" customFormat="1" ht="18" customHeight="1">
      <c r="A10" s="399" t="s">
        <v>23</v>
      </c>
      <c r="B10" s="400" t="s">
        <v>24</v>
      </c>
      <c r="C10" s="401">
        <f aca="true" t="shared" si="1" ref="C10:C23">G10+K10</f>
        <v>26872000</v>
      </c>
      <c r="D10" s="405">
        <v>26127000</v>
      </c>
      <c r="E10" s="403"/>
      <c r="F10" s="404"/>
      <c r="G10" s="404">
        <f aca="true" t="shared" si="2" ref="G10:G23">SUM(D10:F10)</f>
        <v>26127000</v>
      </c>
      <c r="H10" s="405">
        <v>700000</v>
      </c>
      <c r="I10" s="403"/>
      <c r="J10" s="404">
        <v>45000</v>
      </c>
      <c r="K10" s="406">
        <f t="shared" si="0"/>
        <v>745000</v>
      </c>
    </row>
    <row r="11" spans="1:11" s="408" customFormat="1" ht="19.5" customHeight="1">
      <c r="A11" s="399">
        <v>710</v>
      </c>
      <c r="B11" s="400" t="s">
        <v>138</v>
      </c>
      <c r="C11" s="401">
        <f t="shared" si="1"/>
        <v>1080300</v>
      </c>
      <c r="D11" s="405">
        <v>810000</v>
      </c>
      <c r="E11" s="403">
        <v>16600</v>
      </c>
      <c r="F11" s="404"/>
      <c r="G11" s="404">
        <f t="shared" si="2"/>
        <v>826600</v>
      </c>
      <c r="H11" s="405"/>
      <c r="I11" s="403"/>
      <c r="J11" s="404">
        <v>253700</v>
      </c>
      <c r="K11" s="406">
        <f t="shared" si="0"/>
        <v>253700</v>
      </c>
    </row>
    <row r="12" spans="1:11" s="408" customFormat="1" ht="16.5" customHeight="1">
      <c r="A12" s="399" t="s">
        <v>27</v>
      </c>
      <c r="B12" s="400" t="s">
        <v>139</v>
      </c>
      <c r="C12" s="409">
        <f t="shared" si="1"/>
        <v>2893600</v>
      </c>
      <c r="D12" s="405">
        <v>393000</v>
      </c>
      <c r="E12" s="403"/>
      <c r="F12" s="404">
        <v>715400</v>
      </c>
      <c r="G12" s="404">
        <f t="shared" si="2"/>
        <v>1108400</v>
      </c>
      <c r="H12" s="405">
        <v>1511700</v>
      </c>
      <c r="I12" s="403">
        <v>8500</v>
      </c>
      <c r="J12" s="404">
        <v>265000</v>
      </c>
      <c r="K12" s="406">
        <f t="shared" si="0"/>
        <v>1785200</v>
      </c>
    </row>
    <row r="13" spans="1:11" s="408" customFormat="1" ht="27.75" customHeight="1">
      <c r="A13" s="399" t="s">
        <v>29</v>
      </c>
      <c r="B13" s="400" t="s">
        <v>30</v>
      </c>
      <c r="C13" s="401">
        <f t="shared" si="1"/>
        <v>17596</v>
      </c>
      <c r="D13" s="401"/>
      <c r="E13" s="410"/>
      <c r="F13" s="411">
        <v>17596</v>
      </c>
      <c r="G13" s="404">
        <f t="shared" si="2"/>
        <v>17596</v>
      </c>
      <c r="H13" s="401"/>
      <c r="I13" s="410"/>
      <c r="J13" s="411"/>
      <c r="K13" s="406"/>
    </row>
    <row r="14" spans="1:11" s="407" customFormat="1" ht="17.25" customHeight="1">
      <c r="A14" s="399" t="s">
        <v>31</v>
      </c>
      <c r="B14" s="400" t="s">
        <v>32</v>
      </c>
      <c r="C14" s="401">
        <f>G14+K14</f>
        <v>1000</v>
      </c>
      <c r="D14" s="405"/>
      <c r="E14" s="403"/>
      <c r="F14" s="404"/>
      <c r="G14" s="404"/>
      <c r="H14" s="405"/>
      <c r="I14" s="403"/>
      <c r="J14" s="404">
        <v>1000</v>
      </c>
      <c r="K14" s="406">
        <f>SUM(H14:J14)</f>
        <v>1000</v>
      </c>
    </row>
    <row r="15" spans="1:11" s="408" customFormat="1" ht="24.75" customHeight="1">
      <c r="A15" s="399" t="s">
        <v>33</v>
      </c>
      <c r="B15" s="400" t="s">
        <v>140</v>
      </c>
      <c r="C15" s="401">
        <f t="shared" si="1"/>
        <v>5012000</v>
      </c>
      <c r="D15" s="401"/>
      <c r="E15" s="410"/>
      <c r="F15" s="411">
        <v>6000</v>
      </c>
      <c r="G15" s="404">
        <f t="shared" si="2"/>
        <v>6000</v>
      </c>
      <c r="H15" s="401"/>
      <c r="I15" s="410"/>
      <c r="J15" s="411">
        <v>5006000</v>
      </c>
      <c r="K15" s="406">
        <f t="shared" si="0"/>
        <v>5006000</v>
      </c>
    </row>
    <row r="16" spans="1:11" s="408" customFormat="1" ht="36" customHeight="1">
      <c r="A16" s="399" t="s">
        <v>35</v>
      </c>
      <c r="B16" s="400" t="s">
        <v>141</v>
      </c>
      <c r="C16" s="401">
        <f t="shared" si="1"/>
        <v>108005003</v>
      </c>
      <c r="D16" s="405">
        <v>93117524</v>
      </c>
      <c r="E16" s="403"/>
      <c r="F16" s="404"/>
      <c r="G16" s="404">
        <f t="shared" si="2"/>
        <v>93117524</v>
      </c>
      <c r="H16" s="405">
        <v>14887479</v>
      </c>
      <c r="I16" s="403"/>
      <c r="J16" s="404"/>
      <c r="K16" s="406">
        <f t="shared" si="0"/>
        <v>14887479</v>
      </c>
    </row>
    <row r="17" spans="1:11" s="408" customFormat="1" ht="17.25" customHeight="1">
      <c r="A17" s="399" t="s">
        <v>39</v>
      </c>
      <c r="B17" s="400" t="s">
        <v>40</v>
      </c>
      <c r="C17" s="401">
        <f t="shared" si="1"/>
        <v>71181167</v>
      </c>
      <c r="D17" s="405">
        <v>33916834</v>
      </c>
      <c r="E17" s="403"/>
      <c r="F17" s="404"/>
      <c r="G17" s="404">
        <f t="shared" si="2"/>
        <v>33916834</v>
      </c>
      <c r="H17" s="405">
        <v>37264333</v>
      </c>
      <c r="I17" s="403"/>
      <c r="J17" s="404"/>
      <c r="K17" s="406">
        <f t="shared" si="0"/>
        <v>37264333</v>
      </c>
    </row>
    <row r="18" spans="1:11" s="408" customFormat="1" ht="18.75" customHeight="1">
      <c r="A18" s="399" t="s">
        <v>41</v>
      </c>
      <c r="B18" s="400" t="s">
        <v>42</v>
      </c>
      <c r="C18" s="401">
        <f t="shared" si="1"/>
        <v>641500</v>
      </c>
      <c r="D18" s="405">
        <v>333300</v>
      </c>
      <c r="E18" s="403"/>
      <c r="F18" s="404"/>
      <c r="G18" s="404">
        <f t="shared" si="2"/>
        <v>333300</v>
      </c>
      <c r="H18" s="405">
        <v>308200</v>
      </c>
      <c r="I18" s="403"/>
      <c r="J18" s="404"/>
      <c r="K18" s="406">
        <f t="shared" si="0"/>
        <v>308200</v>
      </c>
    </row>
    <row r="19" spans="1:11" s="408" customFormat="1" ht="18" customHeight="1">
      <c r="A19" s="399" t="s">
        <v>43</v>
      </c>
      <c r="B19" s="400" t="s">
        <v>44</v>
      </c>
      <c r="C19" s="401">
        <f>G19+K19</f>
        <v>62500</v>
      </c>
      <c r="D19" s="405">
        <v>62500</v>
      </c>
      <c r="E19" s="403"/>
      <c r="F19" s="404"/>
      <c r="G19" s="404">
        <f>SUM(D19:F19)</f>
        <v>62500</v>
      </c>
      <c r="H19" s="405"/>
      <c r="I19" s="403"/>
      <c r="J19" s="404"/>
      <c r="K19" s="406"/>
    </row>
    <row r="20" spans="1:11" s="412" customFormat="1" ht="18.75" customHeight="1">
      <c r="A20" s="399" t="s">
        <v>45</v>
      </c>
      <c r="B20" s="400" t="s">
        <v>46</v>
      </c>
      <c r="C20" s="401">
        <f t="shared" si="1"/>
        <v>9000</v>
      </c>
      <c r="D20" s="405"/>
      <c r="E20" s="403"/>
      <c r="F20" s="404"/>
      <c r="G20" s="404"/>
      <c r="H20" s="405"/>
      <c r="I20" s="403"/>
      <c r="J20" s="404">
        <v>9000</v>
      </c>
      <c r="K20" s="406">
        <f t="shared" si="0"/>
        <v>9000</v>
      </c>
    </row>
    <row r="21" spans="1:11" s="412" customFormat="1" ht="18" customHeight="1">
      <c r="A21" s="399" t="s">
        <v>47</v>
      </c>
      <c r="B21" s="400" t="s">
        <v>142</v>
      </c>
      <c r="C21" s="401">
        <f>G21+K21</f>
        <v>21079200</v>
      </c>
      <c r="D21" s="405">
        <v>2158200</v>
      </c>
      <c r="E21" s="403"/>
      <c r="F21" s="404">
        <v>18907000</v>
      </c>
      <c r="G21" s="404">
        <f>SUM(D21:F21)</f>
        <v>21065200</v>
      </c>
      <c r="H21" s="405"/>
      <c r="I21" s="403"/>
      <c r="J21" s="404">
        <v>14000</v>
      </c>
      <c r="K21" s="406">
        <f>SUM(H21:J21)</f>
        <v>14000</v>
      </c>
    </row>
    <row r="22" spans="1:11" s="412" customFormat="1" ht="25.5" customHeight="1">
      <c r="A22" s="399" t="s">
        <v>49</v>
      </c>
      <c r="B22" s="400" t="s">
        <v>50</v>
      </c>
      <c r="C22" s="401">
        <f t="shared" si="1"/>
        <v>178600</v>
      </c>
      <c r="D22" s="405"/>
      <c r="E22" s="403"/>
      <c r="F22" s="404"/>
      <c r="G22" s="404"/>
      <c r="H22" s="405">
        <v>72600</v>
      </c>
      <c r="I22" s="403"/>
      <c r="J22" s="404">
        <v>106000</v>
      </c>
      <c r="K22" s="406">
        <f t="shared" si="0"/>
        <v>178600</v>
      </c>
    </row>
    <row r="23" spans="1:11" s="412" customFormat="1" ht="18.75" customHeight="1">
      <c r="A23" s="399" t="s">
        <v>51</v>
      </c>
      <c r="B23" s="400" t="s">
        <v>143</v>
      </c>
      <c r="C23" s="401">
        <f t="shared" si="1"/>
        <v>1152300</v>
      </c>
      <c r="D23" s="413">
        <v>83000</v>
      </c>
      <c r="E23" s="414"/>
      <c r="F23" s="415"/>
      <c r="G23" s="404">
        <f t="shared" si="2"/>
        <v>83000</v>
      </c>
      <c r="H23" s="405">
        <v>1069300</v>
      </c>
      <c r="I23" s="403"/>
      <c r="J23" s="404"/>
      <c r="K23" s="406">
        <f t="shared" si="0"/>
        <v>1069300</v>
      </c>
    </row>
    <row r="24" spans="1:11" s="412" customFormat="1" ht="24" customHeight="1" thickBot="1">
      <c r="A24" s="399" t="s">
        <v>53</v>
      </c>
      <c r="B24" s="400" t="s">
        <v>144</v>
      </c>
      <c r="C24" s="401">
        <f>G24+K24</f>
        <v>147155</v>
      </c>
      <c r="D24" s="405">
        <v>147155</v>
      </c>
      <c r="E24" s="403"/>
      <c r="F24" s="404"/>
      <c r="G24" s="404">
        <f>SUM(D24:F24)</f>
        <v>147155</v>
      </c>
      <c r="H24" s="416"/>
      <c r="I24" s="414"/>
      <c r="J24" s="415"/>
      <c r="K24" s="406"/>
    </row>
    <row r="25" spans="1:11" s="424" customFormat="1" ht="28.5" customHeight="1" thickBot="1" thickTop="1">
      <c r="A25" s="417"/>
      <c r="B25" s="418" t="s">
        <v>71</v>
      </c>
      <c r="C25" s="419">
        <f aca="true" t="shared" si="3" ref="C25:K25">SUM(C9:C24)</f>
        <v>253575324</v>
      </c>
      <c r="D25" s="420">
        <f t="shared" si="3"/>
        <v>157176181</v>
      </c>
      <c r="E25" s="421">
        <f t="shared" si="3"/>
        <v>16600</v>
      </c>
      <c r="F25" s="421">
        <f t="shared" si="3"/>
        <v>19645996</v>
      </c>
      <c r="G25" s="422">
        <f t="shared" si="3"/>
        <v>176838777</v>
      </c>
      <c r="H25" s="420">
        <f t="shared" si="3"/>
        <v>71028347</v>
      </c>
      <c r="I25" s="421">
        <f t="shared" si="3"/>
        <v>8500</v>
      </c>
      <c r="J25" s="421">
        <f t="shared" si="3"/>
        <v>5699700</v>
      </c>
      <c r="K25" s="423">
        <f t="shared" si="3"/>
        <v>76736547</v>
      </c>
    </row>
    <row r="26" ht="16.5" thickTop="1">
      <c r="G26" s="425"/>
    </row>
    <row r="27" ht="15.75">
      <c r="G27" s="425"/>
    </row>
    <row r="28" ht="15.75">
      <c r="G28" s="425"/>
    </row>
    <row r="29" ht="15.75">
      <c r="G29" s="425"/>
    </row>
    <row r="30" ht="15.75">
      <c r="G30" s="425"/>
    </row>
    <row r="31" ht="15.75">
      <c r="G31" s="425"/>
    </row>
    <row r="32" ht="15.75">
      <c r="G32" s="425"/>
    </row>
    <row r="33" ht="15.75">
      <c r="G33" s="425"/>
    </row>
    <row r="34" ht="15.75">
      <c r="G34" s="425"/>
    </row>
    <row r="35" ht="15.75">
      <c r="G35" s="425"/>
    </row>
    <row r="36" ht="15.75">
      <c r="G36" s="425"/>
    </row>
    <row r="37" ht="15.75">
      <c r="G37" s="425"/>
    </row>
    <row r="38" ht="15.75">
      <c r="G38" s="425"/>
    </row>
    <row r="39" ht="15.75">
      <c r="G39" s="425"/>
    </row>
    <row r="40" ht="15.75">
      <c r="G40" s="425"/>
    </row>
    <row r="41" ht="15.75">
      <c r="G41" s="425"/>
    </row>
    <row r="42" ht="15.75">
      <c r="G42" s="425"/>
    </row>
    <row r="43" ht="15.75">
      <c r="G43" s="425"/>
    </row>
    <row r="44" ht="15.75">
      <c r="G44" s="425"/>
    </row>
    <row r="45" ht="15.75">
      <c r="G45" s="425"/>
    </row>
    <row r="46" ht="15.75">
      <c r="G46" s="425"/>
    </row>
    <row r="47" ht="15.75">
      <c r="G47" s="425"/>
    </row>
    <row r="48" ht="15.75">
      <c r="G48" s="425"/>
    </row>
    <row r="49" ht="15.75">
      <c r="G49" s="425"/>
    </row>
    <row r="50" ht="15.75">
      <c r="G50" s="425"/>
    </row>
    <row r="51" ht="15.75">
      <c r="G51" s="425"/>
    </row>
    <row r="52" ht="15.75">
      <c r="G52" s="425"/>
    </row>
    <row r="53" ht="15.75">
      <c r="G53" s="425"/>
    </row>
    <row r="54" ht="15.75">
      <c r="G54" s="425"/>
    </row>
    <row r="55" ht="15.75">
      <c r="G55" s="425"/>
    </row>
    <row r="56" ht="15.75">
      <c r="G56" s="425"/>
    </row>
    <row r="57" ht="15.75">
      <c r="G57" s="425"/>
    </row>
    <row r="58" ht="15.75">
      <c r="G58" s="425"/>
    </row>
    <row r="59" ht="15.75">
      <c r="G59" s="425"/>
    </row>
    <row r="60" ht="15.75">
      <c r="G60" s="425"/>
    </row>
    <row r="61" ht="15.75">
      <c r="G61" s="425"/>
    </row>
    <row r="62" ht="15.75">
      <c r="G62" s="425"/>
    </row>
    <row r="63" ht="15.75">
      <c r="G63" s="425"/>
    </row>
    <row r="64" ht="15.75">
      <c r="G64" s="425"/>
    </row>
    <row r="65" ht="15.75">
      <c r="G65" s="425"/>
    </row>
    <row r="66" ht="15.75">
      <c r="G66" s="425"/>
    </row>
    <row r="67" ht="15.75">
      <c r="G67" s="425"/>
    </row>
    <row r="68" ht="15.75">
      <c r="G68" s="425"/>
    </row>
    <row r="69" ht="15.75">
      <c r="G69" s="425"/>
    </row>
    <row r="70" ht="15.75">
      <c r="G70" s="425"/>
    </row>
    <row r="71" ht="15.75">
      <c r="G71" s="425"/>
    </row>
    <row r="72" ht="15.75">
      <c r="G72" s="425"/>
    </row>
    <row r="73" ht="15.75">
      <c r="G73" s="425"/>
    </row>
    <row r="74" ht="15.75">
      <c r="G74" s="425"/>
    </row>
    <row r="75" ht="15.75">
      <c r="G75" s="425"/>
    </row>
    <row r="76" ht="15.75">
      <c r="G76" s="425"/>
    </row>
    <row r="77" ht="15.75">
      <c r="G77" s="425"/>
    </row>
    <row r="78" ht="15.75">
      <c r="G78" s="425"/>
    </row>
    <row r="79" ht="15.75">
      <c r="G79" s="425"/>
    </row>
    <row r="80" ht="15.75">
      <c r="G80" s="425"/>
    </row>
    <row r="81" ht="15.75">
      <c r="G81" s="425"/>
    </row>
    <row r="82" ht="15.75">
      <c r="G82" s="425"/>
    </row>
    <row r="83" ht="15.75">
      <c r="G83" s="425"/>
    </row>
    <row r="84" ht="15.75">
      <c r="G84" s="425"/>
    </row>
    <row r="85" ht="15.75">
      <c r="G85" s="425"/>
    </row>
    <row r="86" ht="15.75">
      <c r="G86" s="425"/>
    </row>
    <row r="87" ht="15.75">
      <c r="G87" s="425"/>
    </row>
    <row r="88" ht="15.75">
      <c r="G88" s="425"/>
    </row>
    <row r="89" ht="15.75">
      <c r="G89" s="425"/>
    </row>
    <row r="90" ht="15.75">
      <c r="G90" s="425"/>
    </row>
    <row r="91" ht="15.75">
      <c r="G91" s="425"/>
    </row>
    <row r="92" ht="15.75">
      <c r="G92" s="425"/>
    </row>
    <row r="93" ht="15.75">
      <c r="G93" s="425"/>
    </row>
    <row r="94" ht="15.75">
      <c r="G94" s="425"/>
    </row>
    <row r="95" ht="15.75">
      <c r="G95" s="425"/>
    </row>
    <row r="96" ht="15.75">
      <c r="G96" s="425"/>
    </row>
    <row r="97" ht="15.75">
      <c r="G97" s="425"/>
    </row>
    <row r="98" ht="15.75">
      <c r="G98" s="425"/>
    </row>
    <row r="99" ht="15.75">
      <c r="G99" s="425"/>
    </row>
    <row r="100" ht="15.75">
      <c r="G100" s="425"/>
    </row>
    <row r="101" ht="15.75">
      <c r="G101" s="425"/>
    </row>
    <row r="102" ht="15.75">
      <c r="G102" s="425"/>
    </row>
    <row r="103" ht="15.75">
      <c r="G103" s="425"/>
    </row>
    <row r="104" ht="15.75">
      <c r="G104" s="425"/>
    </row>
    <row r="105" ht="15.75">
      <c r="G105" s="425"/>
    </row>
    <row r="106" ht="15.75">
      <c r="G106" s="425"/>
    </row>
    <row r="107" ht="15.75">
      <c r="G107" s="425"/>
    </row>
    <row r="108" ht="15.75">
      <c r="G108" s="425"/>
    </row>
    <row r="109" ht="15.75">
      <c r="G109" s="425"/>
    </row>
    <row r="110" ht="15.75">
      <c r="G110" s="425"/>
    </row>
    <row r="111" ht="15.75">
      <c r="G111" s="425"/>
    </row>
    <row r="112" ht="15.75">
      <c r="G112" s="425"/>
    </row>
    <row r="113" ht="15.75">
      <c r="G113" s="425"/>
    </row>
    <row r="114" ht="15.75">
      <c r="G114" s="425"/>
    </row>
    <row r="115" ht="15.75">
      <c r="G115" s="425"/>
    </row>
    <row r="116" ht="15.75">
      <c r="G116" s="425"/>
    </row>
    <row r="117" ht="15.75">
      <c r="G117" s="425"/>
    </row>
    <row r="118" ht="15.75">
      <c r="G118" s="425"/>
    </row>
    <row r="119" ht="15.75">
      <c r="G119" s="425"/>
    </row>
    <row r="120" ht="15.75">
      <c r="G120" s="425"/>
    </row>
    <row r="121" ht="15.75">
      <c r="G121" s="425"/>
    </row>
    <row r="122" ht="15.75">
      <c r="G122" s="425"/>
    </row>
    <row r="123" ht="15.75">
      <c r="G123" s="425"/>
    </row>
    <row r="124" ht="15.75">
      <c r="G124" s="425"/>
    </row>
    <row r="125" ht="15.75">
      <c r="G125" s="425"/>
    </row>
    <row r="126" ht="15.75">
      <c r="G126" s="425"/>
    </row>
    <row r="127" ht="15.75">
      <c r="G127" s="425"/>
    </row>
    <row r="128" ht="15.75">
      <c r="G128" s="425"/>
    </row>
    <row r="129" ht="15.75">
      <c r="G129" s="425"/>
    </row>
    <row r="130" ht="15.75">
      <c r="G130" s="425"/>
    </row>
    <row r="131" ht="15.75">
      <c r="G131" s="425"/>
    </row>
    <row r="132" ht="15.75">
      <c r="G132" s="425"/>
    </row>
    <row r="133" ht="15.75">
      <c r="G133" s="425"/>
    </row>
    <row r="134" ht="15.75">
      <c r="G134" s="425"/>
    </row>
    <row r="135" ht="15.75">
      <c r="G135" s="425"/>
    </row>
    <row r="136" ht="15.75">
      <c r="G136" s="425"/>
    </row>
    <row r="137" ht="15.75">
      <c r="G137" s="425"/>
    </row>
    <row r="138" ht="15.75">
      <c r="G138" s="425"/>
    </row>
    <row r="139" ht="15.75">
      <c r="G139" s="425"/>
    </row>
    <row r="140" ht="15.75">
      <c r="G140" s="425"/>
    </row>
    <row r="141" ht="15.75">
      <c r="G141" s="425"/>
    </row>
    <row r="142" ht="15.75">
      <c r="G142" s="425"/>
    </row>
    <row r="143" ht="15.75">
      <c r="G143" s="425"/>
    </row>
    <row r="144" ht="15.75">
      <c r="G144" s="425"/>
    </row>
    <row r="145" ht="15.75">
      <c r="G145" s="425"/>
    </row>
    <row r="146" ht="15.75">
      <c r="G146" s="425"/>
    </row>
    <row r="147" ht="15.75">
      <c r="G147" s="425"/>
    </row>
    <row r="148" ht="15.75">
      <c r="G148" s="425"/>
    </row>
    <row r="149" ht="15.75">
      <c r="G149" s="425"/>
    </row>
    <row r="150" ht="15.75">
      <c r="G150" s="425"/>
    </row>
    <row r="151" ht="15.75">
      <c r="G151" s="425"/>
    </row>
    <row r="152" ht="15.75">
      <c r="G152" s="425"/>
    </row>
    <row r="153" ht="15.75">
      <c r="G153" s="425"/>
    </row>
    <row r="154" ht="15.75">
      <c r="G154" s="425"/>
    </row>
    <row r="155" ht="15.75">
      <c r="G155" s="425"/>
    </row>
    <row r="156" ht="15.75">
      <c r="G156" s="425"/>
    </row>
    <row r="157" ht="15.75">
      <c r="G157" s="425"/>
    </row>
    <row r="158" ht="15.75">
      <c r="G158" s="425"/>
    </row>
    <row r="159" ht="15.75">
      <c r="G159" s="425"/>
    </row>
    <row r="160" ht="15.75">
      <c r="G160" s="425"/>
    </row>
    <row r="161" ht="15.75">
      <c r="G161" s="425"/>
    </row>
    <row r="162" ht="15.75">
      <c r="G162" s="425"/>
    </row>
    <row r="163" ht="15.75">
      <c r="G163" s="425"/>
    </row>
    <row r="164" ht="15.75">
      <c r="G164" s="425"/>
    </row>
    <row r="165" ht="15.75">
      <c r="G165" s="425"/>
    </row>
    <row r="166" ht="15.75">
      <c r="G166" s="425"/>
    </row>
    <row r="167" ht="15.75">
      <c r="G167" s="425"/>
    </row>
    <row r="168" ht="15.75">
      <c r="G168" s="425"/>
    </row>
    <row r="169" ht="15.75">
      <c r="G169" s="425"/>
    </row>
    <row r="170" ht="15.75">
      <c r="G170" s="425"/>
    </row>
    <row r="171" ht="15.75">
      <c r="G171" s="425"/>
    </row>
    <row r="172" ht="15.75">
      <c r="G172" s="425"/>
    </row>
    <row r="173" ht="15.75">
      <c r="G173" s="425"/>
    </row>
    <row r="174" ht="15.75">
      <c r="G174" s="425"/>
    </row>
    <row r="175" ht="15.75">
      <c r="G175" s="425"/>
    </row>
    <row r="176" ht="15.75">
      <c r="G176" s="425"/>
    </row>
    <row r="177" ht="15.75">
      <c r="G177" s="425"/>
    </row>
    <row r="178" ht="15.75">
      <c r="G178" s="425"/>
    </row>
    <row r="179" ht="15.75">
      <c r="G179" s="425"/>
    </row>
    <row r="180" ht="15.75">
      <c r="G180" s="425"/>
    </row>
    <row r="181" ht="15.75">
      <c r="G181" s="425"/>
    </row>
    <row r="182" ht="15.75">
      <c r="G182" s="425"/>
    </row>
    <row r="183" ht="15.75">
      <c r="G183" s="425"/>
    </row>
    <row r="184" ht="15.75">
      <c r="G184" s="425"/>
    </row>
    <row r="185" ht="15.75">
      <c r="G185" s="425"/>
    </row>
    <row r="186" ht="15.75">
      <c r="G186" s="425"/>
    </row>
    <row r="187" ht="15.75">
      <c r="G187" s="425"/>
    </row>
    <row r="188" ht="15.75">
      <c r="G188" s="425"/>
    </row>
    <row r="189" ht="15.75">
      <c r="G189" s="425"/>
    </row>
    <row r="190" ht="15.75">
      <c r="G190" s="425"/>
    </row>
    <row r="191" ht="15.75">
      <c r="G191" s="425"/>
    </row>
    <row r="192" ht="15.75">
      <c r="G192" s="425"/>
    </row>
    <row r="193" ht="15.75">
      <c r="G193" s="425"/>
    </row>
    <row r="194" ht="15.75">
      <c r="G194" s="425"/>
    </row>
    <row r="195" ht="15.75">
      <c r="G195" s="425"/>
    </row>
    <row r="196" ht="15.75">
      <c r="G196" s="425"/>
    </row>
    <row r="197" ht="15.75">
      <c r="G197" s="425"/>
    </row>
    <row r="198" ht="15.75">
      <c r="G198" s="425"/>
    </row>
    <row r="199" ht="15.75">
      <c r="G199" s="425"/>
    </row>
    <row r="200" ht="15.75">
      <c r="G200" s="425"/>
    </row>
    <row r="201" ht="15.75">
      <c r="G201" s="425"/>
    </row>
    <row r="202" ht="15.75">
      <c r="G202" s="425"/>
    </row>
    <row r="203" ht="15.75">
      <c r="G203" s="425"/>
    </row>
    <row r="204" ht="15.75">
      <c r="G204" s="425"/>
    </row>
    <row r="205" ht="15.75">
      <c r="G205" s="425"/>
    </row>
    <row r="206" ht="15.75">
      <c r="G206" s="425"/>
    </row>
    <row r="207" ht="15.75">
      <c r="G207" s="425"/>
    </row>
    <row r="208" ht="15.75">
      <c r="G208" s="425"/>
    </row>
    <row r="209" ht="15.75">
      <c r="G209" s="425"/>
    </row>
    <row r="210" ht="15.75">
      <c r="G210" s="425"/>
    </row>
    <row r="211" ht="15.75">
      <c r="G211" s="425"/>
    </row>
    <row r="212" ht="15.75">
      <c r="G212" s="425"/>
    </row>
    <row r="213" ht="15.75">
      <c r="G213" s="425"/>
    </row>
    <row r="214" ht="15.75">
      <c r="G214" s="425"/>
    </row>
    <row r="215" ht="15.75">
      <c r="G215" s="425"/>
    </row>
    <row r="216" ht="15.75">
      <c r="G216" s="425"/>
    </row>
    <row r="217" ht="15.75">
      <c r="G217" s="425"/>
    </row>
    <row r="218" ht="15.75">
      <c r="G218" s="425"/>
    </row>
    <row r="219" ht="15.75">
      <c r="G219" s="425"/>
    </row>
    <row r="220" ht="15.75">
      <c r="G220" s="425"/>
    </row>
    <row r="221" ht="15.75">
      <c r="G221" s="425"/>
    </row>
    <row r="222" ht="15.75">
      <c r="G222" s="425"/>
    </row>
    <row r="223" ht="15.75">
      <c r="G223" s="425"/>
    </row>
    <row r="224" ht="15.75">
      <c r="G224" s="425"/>
    </row>
    <row r="225" ht="15.75">
      <c r="G225" s="425"/>
    </row>
    <row r="226" ht="15.75">
      <c r="G226" s="425"/>
    </row>
    <row r="227" ht="15.75">
      <c r="G227" s="425"/>
    </row>
    <row r="228" ht="15.75">
      <c r="G228" s="425"/>
    </row>
    <row r="229" ht="15.75">
      <c r="G229" s="425"/>
    </row>
    <row r="230" ht="15.75">
      <c r="G230" s="425"/>
    </row>
    <row r="231" ht="15.75">
      <c r="G231" s="425"/>
    </row>
    <row r="232" ht="15.75">
      <c r="G232" s="425"/>
    </row>
    <row r="233" ht="15.75">
      <c r="G233" s="425"/>
    </row>
    <row r="234" ht="15.75">
      <c r="G234" s="425"/>
    </row>
    <row r="235" ht="15.75">
      <c r="G235" s="425"/>
    </row>
    <row r="236" ht="15.75">
      <c r="G236" s="425"/>
    </row>
    <row r="237" ht="15.75">
      <c r="G237" s="425"/>
    </row>
    <row r="238" ht="15.75">
      <c r="G238" s="425"/>
    </row>
    <row r="239" ht="15.75">
      <c r="G239" s="425"/>
    </row>
    <row r="240" ht="15.75">
      <c r="G240" s="425"/>
    </row>
    <row r="241" ht="15.75">
      <c r="G241" s="425"/>
    </row>
    <row r="242" ht="15.75">
      <c r="G242" s="425"/>
    </row>
    <row r="243" ht="15.75">
      <c r="G243" s="425"/>
    </row>
    <row r="244" ht="15.75">
      <c r="G244" s="425"/>
    </row>
    <row r="245" ht="15.75">
      <c r="G245" s="425"/>
    </row>
    <row r="246" ht="15.75">
      <c r="G246" s="425"/>
    </row>
    <row r="247" ht="15.75">
      <c r="G247" s="425"/>
    </row>
    <row r="248" ht="15.75">
      <c r="G248" s="425"/>
    </row>
    <row r="249" ht="15.75">
      <c r="G249" s="425"/>
    </row>
    <row r="250" ht="15.75">
      <c r="G250" s="425"/>
    </row>
    <row r="251" ht="15.75">
      <c r="G251" s="425"/>
    </row>
    <row r="252" ht="15.75">
      <c r="G252" s="425"/>
    </row>
    <row r="253" ht="15.75">
      <c r="G253" s="425"/>
    </row>
    <row r="254" ht="15.75">
      <c r="G254" s="425"/>
    </row>
    <row r="255" ht="15.75">
      <c r="G255" s="425"/>
    </row>
    <row r="256" ht="15.75">
      <c r="G256" s="425"/>
    </row>
    <row r="257" ht="15.75">
      <c r="G257" s="425"/>
    </row>
    <row r="258" ht="15.75">
      <c r="G258" s="425"/>
    </row>
    <row r="259" ht="15.75">
      <c r="G259" s="425"/>
    </row>
    <row r="260" ht="15.75">
      <c r="G260" s="425"/>
    </row>
    <row r="261" ht="15.75">
      <c r="G261" s="425"/>
    </row>
    <row r="262" ht="15.75">
      <c r="G262" s="425"/>
    </row>
    <row r="263" ht="15.75">
      <c r="G263" s="425"/>
    </row>
    <row r="264" ht="15.75">
      <c r="G264" s="425"/>
    </row>
    <row r="265" ht="15.75">
      <c r="G265" s="425"/>
    </row>
  </sheetData>
  <printOptions/>
  <pageMargins left="0.5118110236220472" right="0.3937007874015748" top="0.5511811023622047" bottom="0.5511811023622047" header="0.4330708661417323" footer="0.5118110236220472"/>
  <pageSetup firstPageNumber="8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27"/>
  <sheetViews>
    <sheetView workbookViewId="0" topLeftCell="A1">
      <selection activeCell="C9" sqref="C9"/>
    </sheetView>
  </sheetViews>
  <sheetFormatPr defaultColWidth="9.00390625" defaultRowHeight="12.75"/>
  <cols>
    <col min="1" max="1" width="6.75390625" style="426" customWidth="1"/>
    <col min="2" max="2" width="19.00390625" style="427" customWidth="1"/>
    <col min="3" max="3" width="10.75390625" style="428" customWidth="1"/>
    <col min="4" max="4" width="11.25390625" style="428" customWidth="1"/>
    <col min="5" max="5" width="9.75390625" style="428" customWidth="1"/>
    <col min="6" max="6" width="10.875" style="428" customWidth="1"/>
    <col min="7" max="7" width="9.625" style="3" customWidth="1"/>
    <col min="8" max="8" width="10.875" style="428" customWidth="1"/>
    <col min="9" max="9" width="10.125" style="3" customWidth="1"/>
    <col min="10" max="16384" width="9.125" style="429" customWidth="1"/>
  </cols>
  <sheetData>
    <row r="1" spans="7:8" ht="12.75">
      <c r="G1" s="3" t="s">
        <v>145</v>
      </c>
      <c r="H1" s="3"/>
    </row>
    <row r="2" spans="7:8" ht="12.75">
      <c r="G2" s="3" t="s">
        <v>146</v>
      </c>
      <c r="H2" s="3"/>
    </row>
    <row r="3" spans="7:8" ht="12.75">
      <c r="G3" s="3" t="s">
        <v>2</v>
      </c>
      <c r="H3" s="3"/>
    </row>
    <row r="4" spans="7:8" ht="12.75">
      <c r="G4" s="3" t="s">
        <v>147</v>
      </c>
      <c r="H4" s="3"/>
    </row>
    <row r="5" spans="1:9" s="434" customFormat="1" ht="18.75">
      <c r="A5" s="430" t="s">
        <v>148</v>
      </c>
      <c r="B5" s="431"/>
      <c r="C5" s="432"/>
      <c r="D5" s="432"/>
      <c r="E5" s="432"/>
      <c r="F5" s="432"/>
      <c r="G5" s="433"/>
      <c r="H5" s="432"/>
      <c r="I5" s="433"/>
    </row>
    <row r="6" spans="1:9" s="434" customFormat="1" ht="15.75">
      <c r="A6" s="435" t="s">
        <v>149</v>
      </c>
      <c r="B6" s="431"/>
      <c r="C6" s="432"/>
      <c r="D6" s="432"/>
      <c r="E6" s="432"/>
      <c r="F6" s="432"/>
      <c r="G6" s="433"/>
      <c r="H6" s="432"/>
      <c r="I6" s="433"/>
    </row>
    <row r="7" spans="1:9" ht="13.5" thickBot="1">
      <c r="A7" s="436"/>
      <c r="B7" s="437"/>
      <c r="C7" s="437"/>
      <c r="D7" s="437"/>
      <c r="E7" s="437"/>
      <c r="F7" s="437"/>
      <c r="G7" s="438"/>
      <c r="H7" s="437"/>
      <c r="I7" s="438" t="s">
        <v>6</v>
      </c>
    </row>
    <row r="8" spans="1:9" ht="19.5" customHeight="1" thickTop="1">
      <c r="A8" s="439"/>
      <c r="B8" s="440"/>
      <c r="C8" s="441" t="s">
        <v>71</v>
      </c>
      <c r="D8" s="442"/>
      <c r="E8" s="443"/>
      <c r="F8" s="444" t="s">
        <v>72</v>
      </c>
      <c r="G8" s="445"/>
      <c r="H8" s="444" t="s">
        <v>73</v>
      </c>
      <c r="I8" s="446"/>
    </row>
    <row r="9" spans="1:9" ht="48.75" thickBot="1">
      <c r="A9" s="447" t="s">
        <v>150</v>
      </c>
      <c r="B9" s="448" t="s">
        <v>151</v>
      </c>
      <c r="C9" s="449" t="s">
        <v>152</v>
      </c>
      <c r="D9" s="450" t="s">
        <v>153</v>
      </c>
      <c r="E9" s="451" t="s">
        <v>154</v>
      </c>
      <c r="F9" s="452" t="s">
        <v>153</v>
      </c>
      <c r="G9" s="451" t="s">
        <v>154</v>
      </c>
      <c r="H9" s="452" t="s">
        <v>153</v>
      </c>
      <c r="I9" s="453" t="s">
        <v>155</v>
      </c>
    </row>
    <row r="10" spans="1:9" s="462" customFormat="1" ht="11.25" customHeight="1" thickBot="1" thickTop="1">
      <c r="A10" s="454">
        <v>1</v>
      </c>
      <c r="B10" s="455">
        <v>2</v>
      </c>
      <c r="C10" s="456">
        <v>3</v>
      </c>
      <c r="D10" s="457">
        <v>4</v>
      </c>
      <c r="E10" s="458">
        <v>5</v>
      </c>
      <c r="F10" s="459">
        <v>6</v>
      </c>
      <c r="G10" s="460">
        <v>7</v>
      </c>
      <c r="H10" s="459">
        <v>8</v>
      </c>
      <c r="I10" s="461">
        <v>9</v>
      </c>
    </row>
    <row r="11" spans="1:9" s="468" customFormat="1" ht="27" thickBot="1" thickTop="1">
      <c r="A11" s="463" t="s">
        <v>16</v>
      </c>
      <c r="B11" s="464" t="s">
        <v>17</v>
      </c>
      <c r="C11" s="465">
        <f>C14</f>
        <v>1600</v>
      </c>
      <c r="D11" s="419">
        <f>D14</f>
        <v>1600</v>
      </c>
      <c r="E11" s="466"/>
      <c r="F11" s="467">
        <f>F14</f>
        <v>1600</v>
      </c>
      <c r="G11" s="466"/>
      <c r="H11" s="467"/>
      <c r="I11" s="423"/>
    </row>
    <row r="12" spans="1:9" ht="13.5" hidden="1" thickTop="1">
      <c r="A12" s="469"/>
      <c r="B12" s="470" t="s">
        <v>156</v>
      </c>
      <c r="C12" s="471">
        <f>SUM(C13)</f>
        <v>0</v>
      </c>
      <c r="D12" s="472"/>
      <c r="E12" s="473">
        <f>G12+I12</f>
        <v>0</v>
      </c>
      <c r="F12" s="474"/>
      <c r="G12" s="475"/>
      <c r="H12" s="474"/>
      <c r="I12" s="476">
        <f>SUM(I13)</f>
        <v>0</v>
      </c>
    </row>
    <row r="13" spans="1:9" s="485" customFormat="1" ht="13.5" hidden="1" thickTop="1">
      <c r="A13" s="477"/>
      <c r="B13" s="478" t="s">
        <v>157</v>
      </c>
      <c r="C13" s="479">
        <f>SUM(D13:E13)</f>
        <v>0</v>
      </c>
      <c r="D13" s="480"/>
      <c r="E13" s="481">
        <f>G13+I13</f>
        <v>0</v>
      </c>
      <c r="F13" s="482"/>
      <c r="G13" s="483"/>
      <c r="H13" s="482"/>
      <c r="I13" s="484"/>
    </row>
    <row r="14" spans="1:9" s="493" customFormat="1" ht="12.75" thickTop="1">
      <c r="A14" s="486" t="s">
        <v>158</v>
      </c>
      <c r="B14" s="487" t="s">
        <v>159</v>
      </c>
      <c r="C14" s="488">
        <f>C15</f>
        <v>1600</v>
      </c>
      <c r="D14" s="489">
        <f>D15</f>
        <v>1600</v>
      </c>
      <c r="E14" s="490"/>
      <c r="F14" s="491">
        <f>F15</f>
        <v>1600</v>
      </c>
      <c r="G14" s="490"/>
      <c r="H14" s="491"/>
      <c r="I14" s="492"/>
    </row>
    <row r="15" spans="1:9" s="497" customFormat="1" ht="12.75">
      <c r="A15" s="469"/>
      <c r="B15" s="494" t="s">
        <v>160</v>
      </c>
      <c r="C15" s="471">
        <f>SUM(C16)</f>
        <v>1600</v>
      </c>
      <c r="D15" s="472">
        <f>SUM(D16)</f>
        <v>1600</v>
      </c>
      <c r="E15" s="473"/>
      <c r="F15" s="474">
        <f>SUM(F16)</f>
        <v>1600</v>
      </c>
      <c r="G15" s="475"/>
      <c r="H15" s="495"/>
      <c r="I15" s="496"/>
    </row>
    <row r="16" spans="1:9" s="485" customFormat="1" ht="13.5" thickBot="1">
      <c r="A16" s="477"/>
      <c r="B16" s="498" t="s">
        <v>161</v>
      </c>
      <c r="C16" s="479">
        <f>SUM(D16:E16)</f>
        <v>1600</v>
      </c>
      <c r="D16" s="480">
        <f>F16+H16</f>
        <v>1600</v>
      </c>
      <c r="E16" s="481"/>
      <c r="F16" s="499">
        <v>1600</v>
      </c>
      <c r="G16" s="483"/>
      <c r="H16" s="482"/>
      <c r="I16" s="484"/>
    </row>
    <row r="17" spans="1:9" s="468" customFormat="1" ht="14.25" hidden="1" thickBot="1" thickTop="1">
      <c r="A17" s="463" t="s">
        <v>162</v>
      </c>
      <c r="B17" s="464" t="s">
        <v>163</v>
      </c>
      <c r="C17" s="465">
        <f aca="true" t="shared" si="0" ref="C17:H19">SUM(C18)</f>
        <v>0</v>
      </c>
      <c r="D17" s="419">
        <f t="shared" si="0"/>
        <v>0</v>
      </c>
      <c r="E17" s="466"/>
      <c r="F17" s="467"/>
      <c r="G17" s="466"/>
      <c r="H17" s="467">
        <f t="shared" si="0"/>
        <v>0</v>
      </c>
      <c r="I17" s="423"/>
    </row>
    <row r="18" spans="1:9" s="493" customFormat="1" ht="24.75" hidden="1" thickBot="1">
      <c r="A18" s="486" t="s">
        <v>164</v>
      </c>
      <c r="B18" s="487" t="s">
        <v>165</v>
      </c>
      <c r="C18" s="500">
        <f t="shared" si="0"/>
        <v>0</v>
      </c>
      <c r="D18" s="501">
        <f t="shared" si="0"/>
        <v>0</v>
      </c>
      <c r="E18" s="502"/>
      <c r="F18" s="503"/>
      <c r="G18" s="502"/>
      <c r="H18" s="503">
        <f t="shared" si="0"/>
        <v>0</v>
      </c>
      <c r="I18" s="504"/>
    </row>
    <row r="19" spans="1:9" s="497" customFormat="1" ht="13.5" hidden="1" thickBot="1">
      <c r="A19" s="469"/>
      <c r="B19" s="494" t="s">
        <v>160</v>
      </c>
      <c r="C19" s="471">
        <f t="shared" si="0"/>
        <v>0</v>
      </c>
      <c r="D19" s="472">
        <f t="shared" si="0"/>
        <v>0</v>
      </c>
      <c r="E19" s="473"/>
      <c r="F19" s="474"/>
      <c r="G19" s="475"/>
      <c r="H19" s="474">
        <f t="shared" si="0"/>
        <v>0</v>
      </c>
      <c r="I19" s="476"/>
    </row>
    <row r="20" spans="1:9" s="506" customFormat="1" ht="12.75" hidden="1" thickBot="1">
      <c r="A20" s="477"/>
      <c r="B20" s="498" t="s">
        <v>161</v>
      </c>
      <c r="C20" s="479">
        <f>SUM(D20:E20)</f>
        <v>0</v>
      </c>
      <c r="D20" s="480">
        <f>F20+H20</f>
        <v>0</v>
      </c>
      <c r="E20" s="481"/>
      <c r="F20" s="499"/>
      <c r="G20" s="481"/>
      <c r="H20" s="499"/>
      <c r="I20" s="505"/>
    </row>
    <row r="21" spans="1:9" s="468" customFormat="1" ht="14.25" thickBot="1" thickTop="1">
      <c r="A21" s="507">
        <v>500</v>
      </c>
      <c r="B21" s="464" t="s">
        <v>18</v>
      </c>
      <c r="C21" s="465">
        <f aca="true" t="shared" si="1" ref="C21:F23">SUM(C22)</f>
        <v>134000</v>
      </c>
      <c r="D21" s="419">
        <f t="shared" si="1"/>
        <v>134000</v>
      </c>
      <c r="E21" s="466"/>
      <c r="F21" s="467">
        <f t="shared" si="1"/>
        <v>134000</v>
      </c>
      <c r="G21" s="466"/>
      <c r="H21" s="467"/>
      <c r="I21" s="423"/>
    </row>
    <row r="22" spans="1:9" s="493" customFormat="1" ht="12.75" thickTop="1">
      <c r="A22" s="508">
        <v>50095</v>
      </c>
      <c r="B22" s="487" t="s">
        <v>166</v>
      </c>
      <c r="C22" s="500">
        <f t="shared" si="1"/>
        <v>134000</v>
      </c>
      <c r="D22" s="501">
        <f t="shared" si="1"/>
        <v>134000</v>
      </c>
      <c r="E22" s="502"/>
      <c r="F22" s="503">
        <f t="shared" si="1"/>
        <v>134000</v>
      </c>
      <c r="G22" s="502"/>
      <c r="H22" s="503"/>
      <c r="I22" s="504"/>
    </row>
    <row r="23" spans="1:9" s="497" customFormat="1" ht="12.75">
      <c r="A23" s="469"/>
      <c r="B23" s="494" t="s">
        <v>160</v>
      </c>
      <c r="C23" s="471">
        <f t="shared" si="1"/>
        <v>134000</v>
      </c>
      <c r="D23" s="472">
        <f t="shared" si="1"/>
        <v>134000</v>
      </c>
      <c r="E23" s="473"/>
      <c r="F23" s="474">
        <f t="shared" si="1"/>
        <v>134000</v>
      </c>
      <c r="G23" s="475"/>
      <c r="H23" s="474"/>
      <c r="I23" s="476"/>
    </row>
    <row r="24" spans="1:9" s="506" customFormat="1" ht="12.75" thickBot="1">
      <c r="A24" s="477"/>
      <c r="B24" s="498" t="s">
        <v>161</v>
      </c>
      <c r="C24" s="479">
        <f>SUM(D24:E24)</f>
        <v>134000</v>
      </c>
      <c r="D24" s="480">
        <f>F24+H24</f>
        <v>134000</v>
      </c>
      <c r="E24" s="481"/>
      <c r="F24" s="499">
        <v>134000</v>
      </c>
      <c r="G24" s="481"/>
      <c r="H24" s="499"/>
      <c r="I24" s="505"/>
    </row>
    <row r="25" spans="1:9" s="468" customFormat="1" ht="27" thickBot="1" thickTop="1">
      <c r="A25" s="507">
        <v>600</v>
      </c>
      <c r="B25" s="464" t="s">
        <v>20</v>
      </c>
      <c r="C25" s="465">
        <f>SUM(C35+C45+C29+C26+C41)</f>
        <v>48314170</v>
      </c>
      <c r="D25" s="419">
        <f>SUM(D35+D45+D29+D26+D41)</f>
        <v>48314170</v>
      </c>
      <c r="E25" s="466"/>
      <c r="F25" s="467">
        <f>SUM(F35+F45+F29+F26+F41)</f>
        <v>9286190</v>
      </c>
      <c r="G25" s="466"/>
      <c r="H25" s="467">
        <f>SUM(H35+H45+H29+H41)</f>
        <v>39027980</v>
      </c>
      <c r="I25" s="423"/>
    </row>
    <row r="26" spans="1:9" s="493" customFormat="1" ht="24.75" thickTop="1">
      <c r="A26" s="508">
        <v>60004</v>
      </c>
      <c r="B26" s="487" t="s">
        <v>167</v>
      </c>
      <c r="C26" s="488">
        <f>C27</f>
        <v>4000000</v>
      </c>
      <c r="D26" s="489">
        <f>SUM(D27)</f>
        <v>4000000</v>
      </c>
      <c r="E26" s="490"/>
      <c r="F26" s="491">
        <f>SUM(F27)</f>
        <v>4000000</v>
      </c>
      <c r="G26" s="490"/>
      <c r="H26" s="491"/>
      <c r="I26" s="492"/>
    </row>
    <row r="27" spans="1:9" s="497" customFormat="1" ht="12.75">
      <c r="A27" s="469"/>
      <c r="B27" s="470" t="s">
        <v>168</v>
      </c>
      <c r="C27" s="471">
        <f>SUM(C28)</f>
        <v>4000000</v>
      </c>
      <c r="D27" s="472">
        <f>SUM(D28)</f>
        <v>4000000</v>
      </c>
      <c r="E27" s="473"/>
      <c r="F27" s="474">
        <f>SUM(F28)</f>
        <v>4000000</v>
      </c>
      <c r="G27" s="475"/>
      <c r="H27" s="474"/>
      <c r="I27" s="476"/>
    </row>
    <row r="28" spans="1:9" s="506" customFormat="1" ht="12">
      <c r="A28" s="477"/>
      <c r="B28" s="498" t="s">
        <v>161</v>
      </c>
      <c r="C28" s="479">
        <f>SUM(D28:E28)</f>
        <v>4000000</v>
      </c>
      <c r="D28" s="480">
        <f>F28+H28</f>
        <v>4000000</v>
      </c>
      <c r="E28" s="481"/>
      <c r="F28" s="499">
        <v>4000000</v>
      </c>
      <c r="G28" s="481"/>
      <c r="H28" s="499"/>
      <c r="I28" s="505"/>
    </row>
    <row r="29" spans="1:9" s="493" customFormat="1" ht="36">
      <c r="A29" s="508">
        <v>60015</v>
      </c>
      <c r="B29" s="487" t="s">
        <v>169</v>
      </c>
      <c r="C29" s="488">
        <f>C30+C33</f>
        <v>39027980</v>
      </c>
      <c r="D29" s="489">
        <f>D30+D33</f>
        <v>39027980</v>
      </c>
      <c r="E29" s="490"/>
      <c r="F29" s="491"/>
      <c r="G29" s="490"/>
      <c r="H29" s="491">
        <f>H30+H33</f>
        <v>39027980</v>
      </c>
      <c r="I29" s="492"/>
    </row>
    <row r="30" spans="1:9" s="497" customFormat="1" ht="12.75">
      <c r="A30" s="469"/>
      <c r="B30" s="494" t="s">
        <v>160</v>
      </c>
      <c r="C30" s="471">
        <f>SUM(C31)</f>
        <v>3295000</v>
      </c>
      <c r="D30" s="472">
        <f>SUM(D31)</f>
        <v>3295000</v>
      </c>
      <c r="E30" s="473"/>
      <c r="F30" s="474"/>
      <c r="G30" s="475"/>
      <c r="H30" s="474">
        <f>SUM(H31)</f>
        <v>3295000</v>
      </c>
      <c r="I30" s="476"/>
    </row>
    <row r="31" spans="1:9" s="506" customFormat="1" ht="12">
      <c r="A31" s="477"/>
      <c r="B31" s="498" t="s">
        <v>161</v>
      </c>
      <c r="C31" s="479">
        <f>SUM(D31:E31)</f>
        <v>3295000</v>
      </c>
      <c r="D31" s="480">
        <f>F31+H31</f>
        <v>3295000</v>
      </c>
      <c r="E31" s="481"/>
      <c r="F31" s="499"/>
      <c r="G31" s="481"/>
      <c r="H31" s="499">
        <v>3295000</v>
      </c>
      <c r="I31" s="505"/>
    </row>
    <row r="32" spans="1:9" s="506" customFormat="1" ht="9" customHeight="1">
      <c r="A32" s="477"/>
      <c r="B32" s="498" t="s">
        <v>170</v>
      </c>
      <c r="C32" s="479">
        <f>SUM(D32:E32)</f>
        <v>3000000</v>
      </c>
      <c r="D32" s="480">
        <f>F32+H32</f>
        <v>3000000</v>
      </c>
      <c r="E32" s="481"/>
      <c r="F32" s="499"/>
      <c r="G32" s="481"/>
      <c r="H32" s="499">
        <v>3000000</v>
      </c>
      <c r="I32" s="505"/>
    </row>
    <row r="33" spans="1:9" ht="12.75">
      <c r="A33" s="469"/>
      <c r="B33" s="470" t="s">
        <v>156</v>
      </c>
      <c r="C33" s="471">
        <f>SUM(C34)</f>
        <v>35732980</v>
      </c>
      <c r="D33" s="472">
        <f>F33+H33</f>
        <v>35732980</v>
      </c>
      <c r="E33" s="473"/>
      <c r="F33" s="474"/>
      <c r="G33" s="475"/>
      <c r="H33" s="474">
        <f>SUM(H34)</f>
        <v>35732980</v>
      </c>
      <c r="I33" s="476"/>
    </row>
    <row r="34" spans="1:9" s="485" customFormat="1" ht="12.75">
      <c r="A34" s="477"/>
      <c r="B34" s="478" t="s">
        <v>171</v>
      </c>
      <c r="C34" s="479">
        <f>SUM(D34:E34)</f>
        <v>35732980</v>
      </c>
      <c r="D34" s="480">
        <f>F34+H34</f>
        <v>35732980</v>
      </c>
      <c r="E34" s="481"/>
      <c r="F34" s="482"/>
      <c r="G34" s="483"/>
      <c r="H34" s="499">
        <v>35732980</v>
      </c>
      <c r="I34" s="484"/>
    </row>
    <row r="35" spans="1:9" s="493" customFormat="1" ht="24" customHeight="1">
      <c r="A35" s="508">
        <v>60016</v>
      </c>
      <c r="B35" s="487" t="s">
        <v>172</v>
      </c>
      <c r="C35" s="488">
        <f>C36+C39</f>
        <v>3060000</v>
      </c>
      <c r="D35" s="489">
        <f>D36+D39</f>
        <v>3060000</v>
      </c>
      <c r="E35" s="490"/>
      <c r="F35" s="491">
        <f>F36+F39</f>
        <v>3060000</v>
      </c>
      <c r="G35" s="490"/>
      <c r="H35" s="491"/>
      <c r="I35" s="492"/>
    </row>
    <row r="36" spans="1:9" ht="12.75">
      <c r="A36" s="469"/>
      <c r="B36" s="494" t="s">
        <v>160</v>
      </c>
      <c r="C36" s="471">
        <f>SUM(C37)</f>
        <v>2110000</v>
      </c>
      <c r="D36" s="472">
        <f>SUM(D37)</f>
        <v>2110000</v>
      </c>
      <c r="E36" s="473"/>
      <c r="F36" s="474">
        <f>SUM(F37)</f>
        <v>2110000</v>
      </c>
      <c r="G36" s="509"/>
      <c r="H36" s="510"/>
      <c r="I36" s="511"/>
    </row>
    <row r="37" spans="1:9" ht="9.75" customHeight="1">
      <c r="A37" s="469"/>
      <c r="B37" s="498" t="s">
        <v>161</v>
      </c>
      <c r="C37" s="479">
        <f>SUM(D37:E37)</f>
        <v>2110000</v>
      </c>
      <c r="D37" s="480">
        <f>F37+H37</f>
        <v>2110000</v>
      </c>
      <c r="E37" s="481"/>
      <c r="F37" s="499">
        <v>2110000</v>
      </c>
      <c r="G37" s="475"/>
      <c r="H37" s="474"/>
      <c r="I37" s="476"/>
    </row>
    <row r="38" spans="1:9" s="485" customFormat="1" ht="10.5" customHeight="1">
      <c r="A38" s="477"/>
      <c r="B38" s="498" t="s">
        <v>170</v>
      </c>
      <c r="C38" s="479">
        <f>SUM(D38:E38)</f>
        <v>2000000</v>
      </c>
      <c r="D38" s="480">
        <f>F38+H38</f>
        <v>2000000</v>
      </c>
      <c r="E38" s="481"/>
      <c r="F38" s="499">
        <v>2000000</v>
      </c>
      <c r="G38" s="483"/>
      <c r="H38" s="482"/>
      <c r="I38" s="484"/>
    </row>
    <row r="39" spans="1:9" ht="10.5" customHeight="1">
      <c r="A39" s="469"/>
      <c r="B39" s="470" t="s">
        <v>156</v>
      </c>
      <c r="C39" s="471">
        <f>SUM(C40)</f>
        <v>950000</v>
      </c>
      <c r="D39" s="472">
        <f>F39+H39</f>
        <v>950000</v>
      </c>
      <c r="E39" s="473"/>
      <c r="F39" s="474">
        <f>SUM(F40)</f>
        <v>950000</v>
      </c>
      <c r="G39" s="475"/>
      <c r="H39" s="474"/>
      <c r="I39" s="476"/>
    </row>
    <row r="40" spans="1:9" ht="10.5" customHeight="1">
      <c r="A40" s="469"/>
      <c r="B40" s="478" t="s">
        <v>171</v>
      </c>
      <c r="C40" s="512">
        <f>SUM(D40:E40)</f>
        <v>950000</v>
      </c>
      <c r="D40" s="480">
        <f>F40+H40</f>
        <v>950000</v>
      </c>
      <c r="E40" s="481"/>
      <c r="F40" s="499">
        <v>950000</v>
      </c>
      <c r="G40" s="475"/>
      <c r="H40" s="474"/>
      <c r="I40" s="476"/>
    </row>
    <row r="41" spans="1:9" s="493" customFormat="1" ht="12">
      <c r="A41" s="508">
        <v>60017</v>
      </c>
      <c r="B41" s="487" t="s">
        <v>173</v>
      </c>
      <c r="C41" s="488">
        <f>C42</f>
        <v>334600</v>
      </c>
      <c r="D41" s="489">
        <f>D42</f>
        <v>334600</v>
      </c>
      <c r="E41" s="490"/>
      <c r="F41" s="491">
        <f>F42</f>
        <v>334600</v>
      </c>
      <c r="G41" s="490"/>
      <c r="H41" s="491"/>
      <c r="I41" s="492"/>
    </row>
    <row r="42" spans="1:9" ht="12.75">
      <c r="A42" s="469"/>
      <c r="B42" s="494" t="s">
        <v>160</v>
      </c>
      <c r="C42" s="471">
        <f>SUM(C43)</f>
        <v>334600</v>
      </c>
      <c r="D42" s="472">
        <f>SUM(D43)</f>
        <v>334600</v>
      </c>
      <c r="E42" s="473"/>
      <c r="F42" s="474">
        <f>SUM(F43)</f>
        <v>334600</v>
      </c>
      <c r="G42" s="509"/>
      <c r="H42" s="510"/>
      <c r="I42" s="511"/>
    </row>
    <row r="43" spans="1:9" ht="12.75">
      <c r="A43" s="469"/>
      <c r="B43" s="498" t="s">
        <v>161</v>
      </c>
      <c r="C43" s="479">
        <f>SUM(D43:E43)</f>
        <v>334600</v>
      </c>
      <c r="D43" s="480">
        <f>F43+H43</f>
        <v>334600</v>
      </c>
      <c r="E43" s="481"/>
      <c r="F43" s="499">
        <v>334600</v>
      </c>
      <c r="G43" s="475"/>
      <c r="H43" s="474"/>
      <c r="I43" s="476"/>
    </row>
    <row r="44" spans="1:9" s="485" customFormat="1" ht="11.25" customHeight="1">
      <c r="A44" s="477"/>
      <c r="B44" s="498" t="s">
        <v>170</v>
      </c>
      <c r="C44" s="479">
        <f>SUM(D44:E44)</f>
        <v>327600</v>
      </c>
      <c r="D44" s="480">
        <f>F44+H44</f>
        <v>327600</v>
      </c>
      <c r="E44" s="481"/>
      <c r="F44" s="499">
        <v>327600</v>
      </c>
      <c r="G44" s="483"/>
      <c r="H44" s="482"/>
      <c r="I44" s="484"/>
    </row>
    <row r="45" spans="1:9" ht="12">
      <c r="A45" s="508">
        <v>60095</v>
      </c>
      <c r="B45" s="513" t="s">
        <v>166</v>
      </c>
      <c r="C45" s="500">
        <f>C46+C51</f>
        <v>1891590</v>
      </c>
      <c r="D45" s="501">
        <f>D46+D51</f>
        <v>1891590</v>
      </c>
      <c r="E45" s="502"/>
      <c r="F45" s="503">
        <f>F46+F51</f>
        <v>1891590</v>
      </c>
      <c r="G45" s="502"/>
      <c r="H45" s="503"/>
      <c r="I45" s="504"/>
    </row>
    <row r="46" spans="1:9" ht="12">
      <c r="A46" s="469"/>
      <c r="B46" s="494" t="s">
        <v>160</v>
      </c>
      <c r="C46" s="514">
        <f>SUM(C47:C49)</f>
        <v>1844090</v>
      </c>
      <c r="D46" s="472">
        <f>SUM(D47:D49)</f>
        <v>1844090</v>
      </c>
      <c r="E46" s="473"/>
      <c r="F46" s="495">
        <f>SUM(F47:F49)</f>
        <v>1844090</v>
      </c>
      <c r="G46" s="473"/>
      <c r="H46" s="495"/>
      <c r="I46" s="496"/>
    </row>
    <row r="47" spans="1:9" s="519" customFormat="1" ht="12">
      <c r="A47" s="515"/>
      <c r="B47" s="498" t="s">
        <v>174</v>
      </c>
      <c r="C47" s="479">
        <f>SUM(D47:E47)</f>
        <v>1249860</v>
      </c>
      <c r="D47" s="480">
        <f>F47+H47</f>
        <v>1249860</v>
      </c>
      <c r="E47" s="516"/>
      <c r="F47" s="517">
        <v>1249860</v>
      </c>
      <c r="G47" s="516"/>
      <c r="H47" s="517"/>
      <c r="I47" s="518"/>
    </row>
    <row r="48" spans="1:9" s="519" customFormat="1" ht="12">
      <c r="A48" s="515"/>
      <c r="B48" s="498" t="s">
        <v>175</v>
      </c>
      <c r="C48" s="479"/>
      <c r="D48" s="480"/>
      <c r="E48" s="516"/>
      <c r="F48" s="517"/>
      <c r="G48" s="516"/>
      <c r="H48" s="517"/>
      <c r="I48" s="518"/>
    </row>
    <row r="49" spans="1:9" s="485" customFormat="1" ht="12.75">
      <c r="A49" s="477"/>
      <c r="B49" s="498" t="s">
        <v>161</v>
      </c>
      <c r="C49" s="479">
        <f>SUM(D49:E49)</f>
        <v>594230</v>
      </c>
      <c r="D49" s="480">
        <f>F49+H49</f>
        <v>594230</v>
      </c>
      <c r="E49" s="481"/>
      <c r="F49" s="499">
        <v>594230</v>
      </c>
      <c r="G49" s="483"/>
      <c r="H49" s="482"/>
      <c r="I49" s="484"/>
    </row>
    <row r="50" spans="1:9" s="485" customFormat="1" ht="10.5" customHeight="1">
      <c r="A50" s="477"/>
      <c r="B50" s="498" t="s">
        <v>170</v>
      </c>
      <c r="C50" s="479">
        <f>SUM(D50:E50)</f>
        <v>0</v>
      </c>
      <c r="D50" s="480">
        <f>F50+H50</f>
        <v>0</v>
      </c>
      <c r="E50" s="481"/>
      <c r="F50" s="499">
        <v>0</v>
      </c>
      <c r="G50" s="483"/>
      <c r="H50" s="482"/>
      <c r="I50" s="484"/>
    </row>
    <row r="51" spans="1:9" ht="10.5" customHeight="1">
      <c r="A51" s="469"/>
      <c r="B51" s="470" t="s">
        <v>156</v>
      </c>
      <c r="C51" s="520">
        <f>SUM(C52:C53)</f>
        <v>47500</v>
      </c>
      <c r="D51" s="521">
        <f>SUM(D52:D53)</f>
        <v>47500</v>
      </c>
      <c r="E51" s="473"/>
      <c r="F51" s="474">
        <f>SUM(F52:F53)</f>
        <v>47500</v>
      </c>
      <c r="G51" s="475"/>
      <c r="H51" s="474"/>
      <c r="I51" s="476"/>
    </row>
    <row r="52" spans="1:9" ht="13.5" customHeight="1" hidden="1">
      <c r="A52" s="469"/>
      <c r="B52" s="478" t="s">
        <v>171</v>
      </c>
      <c r="C52" s="479">
        <f>SUM(D52:E52)</f>
        <v>0</v>
      </c>
      <c r="D52" s="480">
        <f>F52+H52</f>
        <v>0</v>
      </c>
      <c r="E52" s="473"/>
      <c r="F52" s="482"/>
      <c r="G52" s="475"/>
      <c r="H52" s="474"/>
      <c r="I52" s="476"/>
    </row>
    <row r="53" spans="1:9" ht="12.75" customHeight="1" thickBot="1">
      <c r="A53" s="469"/>
      <c r="B53" s="478" t="s">
        <v>157</v>
      </c>
      <c r="C53" s="479">
        <f>SUM(D53:E53)</f>
        <v>47500</v>
      </c>
      <c r="D53" s="480">
        <f>F53+H53</f>
        <v>47500</v>
      </c>
      <c r="E53" s="481"/>
      <c r="F53" s="499">
        <v>47500</v>
      </c>
      <c r="G53" s="475"/>
      <c r="H53" s="474"/>
      <c r="I53" s="476"/>
    </row>
    <row r="54" spans="1:9" s="468" customFormat="1" ht="13.5" customHeight="1" thickBot="1" thickTop="1">
      <c r="A54" s="507">
        <v>630</v>
      </c>
      <c r="B54" s="464" t="s">
        <v>176</v>
      </c>
      <c r="C54" s="465">
        <f>C55</f>
        <v>150500</v>
      </c>
      <c r="D54" s="419">
        <f>D55</f>
        <v>150500</v>
      </c>
      <c r="E54" s="466"/>
      <c r="F54" s="467">
        <f>SUM(F55)</f>
        <v>150500</v>
      </c>
      <c r="G54" s="466"/>
      <c r="H54" s="467"/>
      <c r="I54" s="423"/>
    </row>
    <row r="55" spans="1:9" ht="36" customHeight="1" thickTop="1">
      <c r="A55" s="508">
        <v>63003</v>
      </c>
      <c r="B55" s="522" t="s">
        <v>177</v>
      </c>
      <c r="C55" s="500">
        <f>C56</f>
        <v>150500</v>
      </c>
      <c r="D55" s="501">
        <f>D56</f>
        <v>150500</v>
      </c>
      <c r="E55" s="502"/>
      <c r="F55" s="503">
        <f>F56</f>
        <v>150500</v>
      </c>
      <c r="G55" s="502"/>
      <c r="H55" s="503"/>
      <c r="I55" s="504"/>
    </row>
    <row r="56" spans="1:9" s="497" customFormat="1" ht="12" customHeight="1">
      <c r="A56" s="469"/>
      <c r="B56" s="494" t="s">
        <v>160</v>
      </c>
      <c r="C56" s="520">
        <f>SUM(C57:C58)</f>
        <v>150500</v>
      </c>
      <c r="D56" s="521">
        <f>SUM(D57:D58)</f>
        <v>150500</v>
      </c>
      <c r="E56" s="473"/>
      <c r="F56" s="474">
        <f>SUM(F57:F58)</f>
        <v>150500</v>
      </c>
      <c r="G56" s="475"/>
      <c r="H56" s="474"/>
      <c r="I56" s="476"/>
    </row>
    <row r="57" spans="1:9" s="506" customFormat="1" ht="11.25" customHeight="1">
      <c r="A57" s="477"/>
      <c r="B57" s="498" t="s">
        <v>178</v>
      </c>
      <c r="C57" s="479">
        <f>SUM(D57:E57)</f>
        <v>14000</v>
      </c>
      <c r="D57" s="480">
        <f>F57+H57</f>
        <v>14000</v>
      </c>
      <c r="E57" s="481"/>
      <c r="F57" s="499">
        <v>14000</v>
      </c>
      <c r="G57" s="483"/>
      <c r="H57" s="482"/>
      <c r="I57" s="484"/>
    </row>
    <row r="58" spans="1:9" s="506" customFormat="1" ht="10.5" customHeight="1">
      <c r="A58" s="523"/>
      <c r="B58" s="524" t="s">
        <v>161</v>
      </c>
      <c r="C58" s="512">
        <f>SUM(D58:E58)</f>
        <v>136500</v>
      </c>
      <c r="D58" s="525">
        <f>F58+H58</f>
        <v>136500</v>
      </c>
      <c r="E58" s="526"/>
      <c r="F58" s="527">
        <v>136500</v>
      </c>
      <c r="G58" s="528"/>
      <c r="H58" s="529"/>
      <c r="I58" s="530"/>
    </row>
    <row r="59" spans="1:9" s="538" customFormat="1" ht="26.25" thickBot="1">
      <c r="A59" s="531">
        <v>700</v>
      </c>
      <c r="B59" s="532" t="s">
        <v>179</v>
      </c>
      <c r="C59" s="533">
        <f>C60+C64+C67+C72+C75</f>
        <v>9702400</v>
      </c>
      <c r="D59" s="534">
        <f>D60+D64+D67+D72+D75</f>
        <v>9657400</v>
      </c>
      <c r="E59" s="535">
        <f>E60+E64+E67+E75</f>
        <v>45000</v>
      </c>
      <c r="F59" s="536">
        <f>F60+F64+F67+F72+F75</f>
        <v>9657400</v>
      </c>
      <c r="G59" s="535"/>
      <c r="H59" s="536"/>
      <c r="I59" s="537">
        <f>I60+I64+I67+I75</f>
        <v>45000</v>
      </c>
    </row>
    <row r="60" spans="1:9" s="493" customFormat="1" ht="24.75" thickTop="1">
      <c r="A60" s="508">
        <v>70001</v>
      </c>
      <c r="B60" s="522" t="s">
        <v>180</v>
      </c>
      <c r="C60" s="500">
        <f>SUM(C61)</f>
        <v>3000000</v>
      </c>
      <c r="D60" s="501">
        <f>SUM(D61)</f>
        <v>3000000</v>
      </c>
      <c r="E60" s="502"/>
      <c r="F60" s="503">
        <f>SUM(F61)</f>
        <v>3000000</v>
      </c>
      <c r="G60" s="502"/>
      <c r="H60" s="503"/>
      <c r="I60" s="504"/>
    </row>
    <row r="61" spans="1:9" ht="12.75">
      <c r="A61" s="469"/>
      <c r="B61" s="494" t="s">
        <v>160</v>
      </c>
      <c r="C61" s="471">
        <f>SUM(C62)</f>
        <v>3000000</v>
      </c>
      <c r="D61" s="472">
        <f>SUM(D62)</f>
        <v>3000000</v>
      </c>
      <c r="E61" s="473"/>
      <c r="F61" s="474">
        <f>SUM(F62)</f>
        <v>3000000</v>
      </c>
      <c r="G61" s="509"/>
      <c r="H61" s="510"/>
      <c r="I61" s="511"/>
    </row>
    <row r="62" spans="1:9" ht="11.25" customHeight="1">
      <c r="A62" s="469"/>
      <c r="B62" s="498" t="s">
        <v>178</v>
      </c>
      <c r="C62" s="479">
        <f>SUM(D62:E62)</f>
        <v>3000000</v>
      </c>
      <c r="D62" s="480">
        <f>F62+H62</f>
        <v>3000000</v>
      </c>
      <c r="E62" s="481"/>
      <c r="F62" s="499">
        <v>3000000</v>
      </c>
      <c r="G62" s="475"/>
      <c r="H62" s="474"/>
      <c r="I62" s="476"/>
    </row>
    <row r="63" spans="1:9" ht="11.25" customHeight="1">
      <c r="A63" s="469"/>
      <c r="B63" s="498" t="s">
        <v>181</v>
      </c>
      <c r="C63" s="479">
        <f>SUM(D63:E63)</f>
        <v>3000000</v>
      </c>
      <c r="D63" s="480">
        <f>F63+H63</f>
        <v>3000000</v>
      </c>
      <c r="E63" s="481"/>
      <c r="F63" s="499">
        <v>3000000</v>
      </c>
      <c r="G63" s="475"/>
      <c r="H63" s="474"/>
      <c r="I63" s="476"/>
    </row>
    <row r="64" spans="1:9" s="493" customFormat="1" ht="48" hidden="1">
      <c r="A64" s="508">
        <v>70004</v>
      </c>
      <c r="B64" s="522" t="s">
        <v>182</v>
      </c>
      <c r="C64" s="500">
        <f>SUM(C66)</f>
        <v>0</v>
      </c>
      <c r="D64" s="501">
        <f>SUM(D66)</f>
        <v>0</v>
      </c>
      <c r="E64" s="502"/>
      <c r="F64" s="503">
        <f>SUM(F66)</f>
        <v>0</v>
      </c>
      <c r="G64" s="502"/>
      <c r="H64" s="503"/>
      <c r="I64" s="504"/>
    </row>
    <row r="65" spans="1:9" ht="12.75" hidden="1">
      <c r="A65" s="469"/>
      <c r="B65" s="494" t="s">
        <v>160</v>
      </c>
      <c r="C65" s="471">
        <f>SUM(C66)</f>
        <v>0</v>
      </c>
      <c r="D65" s="472">
        <f>SUM(D66)</f>
        <v>0</v>
      </c>
      <c r="E65" s="473"/>
      <c r="F65" s="474">
        <f>SUM(F66)</f>
        <v>0</v>
      </c>
      <c r="G65" s="509"/>
      <c r="H65" s="510"/>
      <c r="I65" s="511"/>
    </row>
    <row r="66" spans="1:9" ht="12.75" hidden="1">
      <c r="A66" s="469"/>
      <c r="B66" s="498" t="s">
        <v>161</v>
      </c>
      <c r="C66" s="479">
        <f>SUM(D66:E66)</f>
        <v>0</v>
      </c>
      <c r="D66" s="480">
        <f>F66+H66</f>
        <v>0</v>
      </c>
      <c r="E66" s="481"/>
      <c r="F66" s="482">
        <v>0</v>
      </c>
      <c r="G66" s="475"/>
      <c r="H66" s="474"/>
      <c r="I66" s="476"/>
    </row>
    <row r="67" spans="1:9" s="493" customFormat="1" ht="24.75" customHeight="1">
      <c r="A67" s="508">
        <v>70005</v>
      </c>
      <c r="B67" s="522" t="s">
        <v>183</v>
      </c>
      <c r="C67" s="500">
        <f>C68+C70</f>
        <v>1430000</v>
      </c>
      <c r="D67" s="501">
        <f>D68+D70</f>
        <v>1385000</v>
      </c>
      <c r="E67" s="502">
        <f>E68+E70</f>
        <v>45000</v>
      </c>
      <c r="F67" s="503">
        <f>F68+F70</f>
        <v>1385000</v>
      </c>
      <c r="G67" s="502"/>
      <c r="H67" s="503"/>
      <c r="I67" s="504">
        <f>I68+I70</f>
        <v>45000</v>
      </c>
    </row>
    <row r="68" spans="1:9" ht="12.75">
      <c r="A68" s="469"/>
      <c r="B68" s="494" t="s">
        <v>160</v>
      </c>
      <c r="C68" s="471">
        <f>SUM(C69)</f>
        <v>1430000</v>
      </c>
      <c r="D68" s="472">
        <f>SUM(D69)</f>
        <v>1385000</v>
      </c>
      <c r="E68" s="473">
        <f>SUM(E69)</f>
        <v>45000</v>
      </c>
      <c r="F68" s="474">
        <f>SUM(F69)</f>
        <v>1385000</v>
      </c>
      <c r="G68" s="509"/>
      <c r="H68" s="510"/>
      <c r="I68" s="476">
        <f>SUM(I69)</f>
        <v>45000</v>
      </c>
    </row>
    <row r="69" spans="1:9" ht="9.75" customHeight="1">
      <c r="A69" s="469"/>
      <c r="B69" s="498" t="s">
        <v>161</v>
      </c>
      <c r="C69" s="479">
        <f>SUM(D69:E69)</f>
        <v>1430000</v>
      </c>
      <c r="D69" s="480">
        <f>F69+H69</f>
        <v>1385000</v>
      </c>
      <c r="E69" s="481">
        <f>G69+I69</f>
        <v>45000</v>
      </c>
      <c r="F69" s="499">
        <v>1385000</v>
      </c>
      <c r="G69" s="473"/>
      <c r="H69" s="495"/>
      <c r="I69" s="505">
        <v>45000</v>
      </c>
    </row>
    <row r="70" spans="1:9" ht="0.75" customHeight="1" hidden="1">
      <c r="A70" s="469"/>
      <c r="B70" s="470" t="s">
        <v>156</v>
      </c>
      <c r="C70" s="471">
        <f>SUM(C71)</f>
        <v>0</v>
      </c>
      <c r="D70" s="472">
        <f>F70+H70</f>
        <v>0</v>
      </c>
      <c r="E70" s="473"/>
      <c r="F70" s="474">
        <f>SUM(F71)</f>
        <v>0</v>
      </c>
      <c r="G70" s="475"/>
      <c r="H70" s="474"/>
      <c r="I70" s="476"/>
    </row>
    <row r="71" spans="1:9" ht="12.75" hidden="1">
      <c r="A71" s="469"/>
      <c r="B71" s="478" t="s">
        <v>157</v>
      </c>
      <c r="C71" s="479">
        <f>SUM(D71:E71)</f>
        <v>0</v>
      </c>
      <c r="D71" s="480">
        <f>F71+H71</f>
        <v>0</v>
      </c>
      <c r="E71" s="481"/>
      <c r="F71" s="499">
        <v>0</v>
      </c>
      <c r="G71" s="475"/>
      <c r="H71" s="474"/>
      <c r="I71" s="484"/>
    </row>
    <row r="72" spans="1:9" ht="36">
      <c r="A72" s="508">
        <v>70021</v>
      </c>
      <c r="B72" s="522" t="s">
        <v>184</v>
      </c>
      <c r="C72" s="500">
        <f>C73</f>
        <v>3360000</v>
      </c>
      <c r="D72" s="501">
        <f>D73</f>
        <v>3360000</v>
      </c>
      <c r="E72" s="502"/>
      <c r="F72" s="503">
        <f>F73</f>
        <v>3360000</v>
      </c>
      <c r="G72" s="502"/>
      <c r="H72" s="503"/>
      <c r="I72" s="504"/>
    </row>
    <row r="73" spans="1:9" ht="12.75">
      <c r="A73" s="469"/>
      <c r="B73" s="470" t="s">
        <v>185</v>
      </c>
      <c r="C73" s="539">
        <f>SUM(D73:E73)</f>
        <v>3360000</v>
      </c>
      <c r="D73" s="540">
        <f>F73+H73</f>
        <v>3360000</v>
      </c>
      <c r="E73" s="481"/>
      <c r="F73" s="499">
        <f>F74</f>
        <v>3360000</v>
      </c>
      <c r="G73" s="475"/>
      <c r="H73" s="474"/>
      <c r="I73" s="484"/>
    </row>
    <row r="74" spans="1:9" ht="12.75">
      <c r="A74" s="469"/>
      <c r="B74" s="478" t="s">
        <v>186</v>
      </c>
      <c r="C74" s="512">
        <f>SUM(D74:E74)</f>
        <v>3360000</v>
      </c>
      <c r="D74" s="480">
        <f>F74+H74</f>
        <v>3360000</v>
      </c>
      <c r="E74" s="481"/>
      <c r="F74" s="499">
        <v>3360000</v>
      </c>
      <c r="G74" s="475"/>
      <c r="H74" s="474"/>
      <c r="I74" s="484"/>
    </row>
    <row r="75" spans="1:9" s="493" customFormat="1" ht="12">
      <c r="A75" s="508">
        <v>70095</v>
      </c>
      <c r="B75" s="522" t="s">
        <v>166</v>
      </c>
      <c r="C75" s="500">
        <f>C76+C78</f>
        <v>1912400</v>
      </c>
      <c r="D75" s="501">
        <f>D76+D78</f>
        <v>1912400</v>
      </c>
      <c r="E75" s="502"/>
      <c r="F75" s="503">
        <f>F76+F78</f>
        <v>1912400</v>
      </c>
      <c r="G75" s="502"/>
      <c r="H75" s="503"/>
      <c r="I75" s="504"/>
    </row>
    <row r="76" spans="1:9" ht="12.75">
      <c r="A76" s="469"/>
      <c r="B76" s="494" t="s">
        <v>160</v>
      </c>
      <c r="C76" s="471">
        <f>SUM(C77)</f>
        <v>12400</v>
      </c>
      <c r="D76" s="472">
        <f>SUM(D77)</f>
        <v>12400</v>
      </c>
      <c r="E76" s="473"/>
      <c r="F76" s="474">
        <f>SUM(F77)</f>
        <v>12400</v>
      </c>
      <c r="G76" s="509"/>
      <c r="H76" s="510"/>
      <c r="I76" s="476"/>
    </row>
    <row r="77" spans="1:9" ht="11.25" customHeight="1">
      <c r="A77" s="469"/>
      <c r="B77" s="498" t="s">
        <v>161</v>
      </c>
      <c r="C77" s="479">
        <f>SUM(D77:E77)</f>
        <v>12400</v>
      </c>
      <c r="D77" s="480">
        <f>F77+H77</f>
        <v>12400</v>
      </c>
      <c r="E77" s="481"/>
      <c r="F77" s="499">
        <v>12400</v>
      </c>
      <c r="G77" s="475"/>
      <c r="H77" s="474"/>
      <c r="I77" s="484"/>
    </row>
    <row r="78" spans="1:9" ht="12" customHeight="1">
      <c r="A78" s="469"/>
      <c r="B78" s="470" t="s">
        <v>156</v>
      </c>
      <c r="C78" s="471">
        <f>SUM(C79:C80)</f>
        <v>1900000</v>
      </c>
      <c r="D78" s="472">
        <f>F78+H78</f>
        <v>1900000</v>
      </c>
      <c r="E78" s="473"/>
      <c r="F78" s="474">
        <f>SUM(F79:F80)</f>
        <v>1900000</v>
      </c>
      <c r="G78" s="475"/>
      <c r="H78" s="474"/>
      <c r="I78" s="476"/>
    </row>
    <row r="79" spans="1:9" s="485" customFormat="1" ht="11.25" customHeight="1" thickBot="1">
      <c r="A79" s="477"/>
      <c r="B79" s="478" t="s">
        <v>171</v>
      </c>
      <c r="C79" s="479">
        <f>SUM(D79:E79)</f>
        <v>1900000</v>
      </c>
      <c r="D79" s="480">
        <f>F79+H79</f>
        <v>1900000</v>
      </c>
      <c r="E79" s="481"/>
      <c r="F79" s="499">
        <v>1900000</v>
      </c>
      <c r="G79" s="481"/>
      <c r="H79" s="499"/>
      <c r="I79" s="505"/>
    </row>
    <row r="80" spans="1:9" ht="12.75" hidden="1" thickBot="1">
      <c r="A80" s="469"/>
      <c r="B80" s="478" t="s">
        <v>187</v>
      </c>
      <c r="C80" s="512">
        <f>SUM(D80:E80)</f>
        <v>0</v>
      </c>
      <c r="D80" s="480">
        <f>F80+H80</f>
        <v>0</v>
      </c>
      <c r="E80" s="481"/>
      <c r="F80" s="499">
        <v>0</v>
      </c>
      <c r="G80" s="473"/>
      <c r="H80" s="495"/>
      <c r="I80" s="496"/>
    </row>
    <row r="81" spans="1:9" s="538" customFormat="1" ht="30" customHeight="1" thickBot="1" thickTop="1">
      <c r="A81" s="507">
        <v>710</v>
      </c>
      <c r="B81" s="464" t="s">
        <v>26</v>
      </c>
      <c r="C81" s="465">
        <f>C85+C88+C91+C98+C82+C103</f>
        <v>2420300</v>
      </c>
      <c r="D81" s="467">
        <f>D85+D88+D91+D98+D82+D103</f>
        <v>2150000</v>
      </c>
      <c r="E81" s="466">
        <f>E85+E88+E91+E98</f>
        <v>270300</v>
      </c>
      <c r="F81" s="467">
        <f>F85+F88+F91+F98+F82+F103</f>
        <v>2010000</v>
      </c>
      <c r="G81" s="466">
        <f>G85+G88+G91+G98+G82</f>
        <v>16600</v>
      </c>
      <c r="H81" s="467">
        <f>H85+H88+H91+H98+H82</f>
        <v>140000</v>
      </c>
      <c r="I81" s="423">
        <f>I85+I88+I91+I98+I82</f>
        <v>253700</v>
      </c>
    </row>
    <row r="82" spans="1:9" s="493" customFormat="1" ht="36" customHeight="1" thickTop="1">
      <c r="A82" s="508">
        <v>71004</v>
      </c>
      <c r="B82" s="522" t="s">
        <v>188</v>
      </c>
      <c r="C82" s="500">
        <f>SUM(C83)</f>
        <v>1200000</v>
      </c>
      <c r="D82" s="501">
        <f>D83+D85</f>
        <v>1200000</v>
      </c>
      <c r="E82" s="502"/>
      <c r="F82" s="503">
        <f>SUM(F83)</f>
        <v>1200000</v>
      </c>
      <c r="G82" s="502"/>
      <c r="H82" s="503"/>
      <c r="I82" s="504"/>
    </row>
    <row r="83" spans="1:9" ht="17.25" customHeight="1">
      <c r="A83" s="469"/>
      <c r="B83" s="494" t="s">
        <v>160</v>
      </c>
      <c r="C83" s="471">
        <f>SUM(C84)</f>
        <v>1200000</v>
      </c>
      <c r="D83" s="472">
        <f>SUM(D84)</f>
        <v>1200000</v>
      </c>
      <c r="E83" s="473"/>
      <c r="F83" s="474">
        <f>SUM(F84)</f>
        <v>1200000</v>
      </c>
      <c r="G83" s="509"/>
      <c r="H83" s="510"/>
      <c r="I83" s="476"/>
    </row>
    <row r="84" spans="1:9" ht="12" customHeight="1">
      <c r="A84" s="469"/>
      <c r="B84" s="498" t="s">
        <v>161</v>
      </c>
      <c r="C84" s="479">
        <f>SUM(D84:E84)</f>
        <v>1200000</v>
      </c>
      <c r="D84" s="480">
        <f>F84+H84</f>
        <v>1200000</v>
      </c>
      <c r="E84" s="481"/>
      <c r="F84" s="499">
        <v>1200000</v>
      </c>
      <c r="G84" s="473"/>
      <c r="H84" s="495"/>
      <c r="I84" s="505"/>
    </row>
    <row r="85" spans="1:9" s="493" customFormat="1" ht="24.75" customHeight="1">
      <c r="A85" s="508">
        <v>71013</v>
      </c>
      <c r="B85" s="522" t="s">
        <v>189</v>
      </c>
      <c r="C85" s="500">
        <f aca="true" t="shared" si="2" ref="C85:E86">SUM(C86)</f>
        <v>51000</v>
      </c>
      <c r="D85" s="501"/>
      <c r="E85" s="502">
        <f t="shared" si="2"/>
        <v>51000</v>
      </c>
      <c r="F85" s="503"/>
      <c r="G85" s="502"/>
      <c r="H85" s="503"/>
      <c r="I85" s="504">
        <f>SUM(I86)</f>
        <v>51000</v>
      </c>
    </row>
    <row r="86" spans="1:9" ht="15.75" customHeight="1">
      <c r="A86" s="469"/>
      <c r="B86" s="494" t="s">
        <v>160</v>
      </c>
      <c r="C86" s="471">
        <f t="shared" si="2"/>
        <v>51000</v>
      </c>
      <c r="D86" s="472"/>
      <c r="E86" s="473">
        <f t="shared" si="2"/>
        <v>51000</v>
      </c>
      <c r="F86" s="474"/>
      <c r="G86" s="509"/>
      <c r="H86" s="510"/>
      <c r="I86" s="476">
        <f>SUM(I87)</f>
        <v>51000</v>
      </c>
    </row>
    <row r="87" spans="1:9" ht="13.5" customHeight="1">
      <c r="A87" s="469"/>
      <c r="B87" s="498" t="s">
        <v>161</v>
      </c>
      <c r="C87" s="479">
        <f>SUM(D87:E87)</f>
        <v>51000</v>
      </c>
      <c r="D87" s="480"/>
      <c r="E87" s="481">
        <f>G87+I87</f>
        <v>51000</v>
      </c>
      <c r="F87" s="499"/>
      <c r="G87" s="473"/>
      <c r="H87" s="495"/>
      <c r="I87" s="505">
        <v>51000</v>
      </c>
    </row>
    <row r="88" spans="1:9" s="493" customFormat="1" ht="36" customHeight="1">
      <c r="A88" s="508">
        <v>71014</v>
      </c>
      <c r="B88" s="522" t="s">
        <v>190</v>
      </c>
      <c r="C88" s="500">
        <f>SUM(C90)</f>
        <v>20000</v>
      </c>
      <c r="D88" s="501"/>
      <c r="E88" s="502">
        <f>SUM(E89)</f>
        <v>20000</v>
      </c>
      <c r="F88" s="503"/>
      <c r="G88" s="502"/>
      <c r="H88" s="503"/>
      <c r="I88" s="504">
        <f>SUM(I89)</f>
        <v>20000</v>
      </c>
    </row>
    <row r="89" spans="1:9" ht="15.75" customHeight="1">
      <c r="A89" s="469"/>
      <c r="B89" s="494" t="s">
        <v>160</v>
      </c>
      <c r="C89" s="471">
        <f>SUM(C90)</f>
        <v>20000</v>
      </c>
      <c r="D89" s="472"/>
      <c r="E89" s="473">
        <f>SUM(E90)</f>
        <v>20000</v>
      </c>
      <c r="F89" s="474"/>
      <c r="G89" s="509"/>
      <c r="H89" s="510"/>
      <c r="I89" s="476">
        <f>SUM(I90)</f>
        <v>20000</v>
      </c>
    </row>
    <row r="90" spans="1:9" ht="12" customHeight="1">
      <c r="A90" s="469"/>
      <c r="B90" s="498" t="s">
        <v>161</v>
      </c>
      <c r="C90" s="479">
        <f>SUM(D90:E90)</f>
        <v>20000</v>
      </c>
      <c r="D90" s="480"/>
      <c r="E90" s="481">
        <f>G90+I90</f>
        <v>20000</v>
      </c>
      <c r="F90" s="499"/>
      <c r="G90" s="473"/>
      <c r="H90" s="495"/>
      <c r="I90" s="505">
        <v>20000</v>
      </c>
    </row>
    <row r="91" spans="1:9" s="493" customFormat="1" ht="15.75" customHeight="1">
      <c r="A91" s="508">
        <v>71015</v>
      </c>
      <c r="B91" s="522" t="s">
        <v>191</v>
      </c>
      <c r="C91" s="500">
        <f>C92+C96</f>
        <v>322700</v>
      </c>
      <c r="D91" s="501">
        <f>D92+D96</f>
        <v>140000</v>
      </c>
      <c r="E91" s="502">
        <f>E92+E96</f>
        <v>182700</v>
      </c>
      <c r="F91" s="503"/>
      <c r="G91" s="502"/>
      <c r="H91" s="503">
        <f>H92+H96</f>
        <v>140000</v>
      </c>
      <c r="I91" s="541">
        <f>I92+I96</f>
        <v>182700</v>
      </c>
    </row>
    <row r="92" spans="1:9" ht="12">
      <c r="A92" s="469"/>
      <c r="B92" s="494" t="s">
        <v>160</v>
      </c>
      <c r="C92" s="471">
        <f>SUM(C93:C95)</f>
        <v>322700</v>
      </c>
      <c r="D92" s="472">
        <f>SUM(D93:D95)</f>
        <v>140000</v>
      </c>
      <c r="E92" s="473">
        <f>SUM(E93:E95)</f>
        <v>182700</v>
      </c>
      <c r="F92" s="495"/>
      <c r="G92" s="473"/>
      <c r="H92" s="495">
        <f>SUM(H93:H95)</f>
        <v>140000</v>
      </c>
      <c r="I92" s="542">
        <f>SUM(I93:I95)</f>
        <v>182700</v>
      </c>
    </row>
    <row r="93" spans="1:9" ht="12">
      <c r="A93" s="469"/>
      <c r="B93" s="478" t="s">
        <v>192</v>
      </c>
      <c r="C93" s="479">
        <f>SUM(D93:E93)</f>
        <v>284631</v>
      </c>
      <c r="D93" s="480">
        <f>F93+H93</f>
        <v>113436</v>
      </c>
      <c r="E93" s="481">
        <f>G93+I93</f>
        <v>171195</v>
      </c>
      <c r="F93" s="499"/>
      <c r="G93" s="473"/>
      <c r="H93" s="499">
        <v>113436</v>
      </c>
      <c r="I93" s="543">
        <v>171195</v>
      </c>
    </row>
    <row r="94" spans="1:9" ht="12">
      <c r="A94" s="469"/>
      <c r="B94" s="478" t="s">
        <v>193</v>
      </c>
      <c r="C94" s="479"/>
      <c r="D94" s="480"/>
      <c r="E94" s="481"/>
      <c r="F94" s="499"/>
      <c r="G94" s="473"/>
      <c r="H94" s="499"/>
      <c r="I94" s="543"/>
    </row>
    <row r="95" spans="1:9" ht="14.25" customHeight="1">
      <c r="A95" s="544"/>
      <c r="B95" s="524" t="s">
        <v>161</v>
      </c>
      <c r="C95" s="512">
        <f>SUM(D95:E95)</f>
        <v>38069</v>
      </c>
      <c r="D95" s="525">
        <f>F95+H95</f>
        <v>26564</v>
      </c>
      <c r="E95" s="526">
        <f>G95+I95</f>
        <v>11505</v>
      </c>
      <c r="F95" s="527"/>
      <c r="G95" s="545"/>
      <c r="H95" s="527">
        <v>26564</v>
      </c>
      <c r="I95" s="546">
        <v>11505</v>
      </c>
    </row>
    <row r="96" spans="1:9" ht="12.75" hidden="1">
      <c r="A96" s="469"/>
      <c r="B96" s="470" t="s">
        <v>156</v>
      </c>
      <c r="C96" s="471">
        <f>SUM(C97)</f>
        <v>0</v>
      </c>
      <c r="D96" s="480"/>
      <c r="E96" s="473">
        <f>SUM(E97)</f>
        <v>0</v>
      </c>
      <c r="F96" s="482"/>
      <c r="G96" s="475"/>
      <c r="H96" s="474">
        <f>SUM(H97)</f>
        <v>0</v>
      </c>
      <c r="I96" s="547">
        <f>SUM(I97)</f>
        <v>0</v>
      </c>
    </row>
    <row r="97" spans="1:9" ht="12.75" hidden="1">
      <c r="A97" s="469"/>
      <c r="B97" s="478" t="s">
        <v>157</v>
      </c>
      <c r="C97" s="479">
        <f>SUM(D97:E97)</f>
        <v>0</v>
      </c>
      <c r="D97" s="480"/>
      <c r="E97" s="481">
        <f>G97+I97</f>
        <v>0</v>
      </c>
      <c r="F97" s="482"/>
      <c r="G97" s="475"/>
      <c r="H97" s="529"/>
      <c r="I97" s="548"/>
    </row>
    <row r="98" spans="1:9" s="493" customFormat="1" ht="13.5" customHeight="1">
      <c r="A98" s="508">
        <v>71035</v>
      </c>
      <c r="B98" s="522" t="s">
        <v>194</v>
      </c>
      <c r="C98" s="500">
        <f>SUM(C100)</f>
        <v>826600</v>
      </c>
      <c r="D98" s="501">
        <f>D99</f>
        <v>810000</v>
      </c>
      <c r="E98" s="502">
        <f>SUM(E99)</f>
        <v>16600</v>
      </c>
      <c r="F98" s="503">
        <f>F99</f>
        <v>810000</v>
      </c>
      <c r="G98" s="502">
        <f>SUM(G99)</f>
        <v>16600</v>
      </c>
      <c r="H98" s="503"/>
      <c r="I98" s="504"/>
    </row>
    <row r="99" spans="1:9" ht="13.5" customHeight="1">
      <c r="A99" s="549"/>
      <c r="B99" s="550" t="s">
        <v>160</v>
      </c>
      <c r="C99" s="514">
        <f>SUM(C100)</f>
        <v>826600</v>
      </c>
      <c r="D99" s="551">
        <f>SUM(D100)</f>
        <v>810000</v>
      </c>
      <c r="E99" s="552">
        <f>SUM(E100)</f>
        <v>16600</v>
      </c>
      <c r="F99" s="553">
        <f>SUM(F100)</f>
        <v>810000</v>
      </c>
      <c r="G99" s="554">
        <f>SUM(G100)</f>
        <v>16600</v>
      </c>
      <c r="H99" s="555"/>
      <c r="I99" s="556"/>
    </row>
    <row r="100" spans="1:9" ht="13.5" customHeight="1" thickBot="1">
      <c r="A100" s="469"/>
      <c r="B100" s="498" t="s">
        <v>161</v>
      </c>
      <c r="C100" s="479">
        <f>SUM(D100:E100)</f>
        <v>826600</v>
      </c>
      <c r="D100" s="480">
        <f>F100+H100</f>
        <v>810000</v>
      </c>
      <c r="E100" s="481">
        <f>G100+I100</f>
        <v>16600</v>
      </c>
      <c r="F100" s="499">
        <v>810000</v>
      </c>
      <c r="G100" s="481">
        <v>16600</v>
      </c>
      <c r="H100" s="495"/>
      <c r="I100" s="505"/>
    </row>
    <row r="101" spans="1:9" s="485" customFormat="1" ht="3" customHeight="1" hidden="1">
      <c r="A101" s="557"/>
      <c r="B101" s="558" t="s">
        <v>170</v>
      </c>
      <c r="C101" s="559">
        <f>SUM(D101:E101)</f>
        <v>0</v>
      </c>
      <c r="D101" s="560">
        <f>F101+H101</f>
        <v>0</v>
      </c>
      <c r="E101" s="561"/>
      <c r="F101" s="562"/>
      <c r="G101" s="561"/>
      <c r="H101" s="562"/>
      <c r="I101" s="563"/>
    </row>
    <row r="102" spans="1:9" s="485" customFormat="1" ht="3" customHeight="1" hidden="1">
      <c r="A102" s="523"/>
      <c r="B102" s="524"/>
      <c r="C102" s="512"/>
      <c r="D102" s="525"/>
      <c r="E102" s="526"/>
      <c r="F102" s="527"/>
      <c r="G102" s="526"/>
      <c r="H102" s="527"/>
      <c r="I102" s="564"/>
    </row>
    <row r="103" spans="1:9" s="485" customFormat="1" ht="0.75" customHeight="1" hidden="1">
      <c r="A103" s="508">
        <v>71095</v>
      </c>
      <c r="B103" s="487" t="s">
        <v>166</v>
      </c>
      <c r="C103" s="500">
        <f>SUM(C105)</f>
        <v>0</v>
      </c>
      <c r="D103" s="501">
        <f>D104</f>
        <v>0</v>
      </c>
      <c r="E103" s="502"/>
      <c r="F103" s="503">
        <f>F104</f>
        <v>0</v>
      </c>
      <c r="G103" s="502"/>
      <c r="H103" s="503"/>
      <c r="I103" s="504"/>
    </row>
    <row r="104" spans="1:9" s="485" customFormat="1" ht="16.5" customHeight="1" hidden="1">
      <c r="A104" s="477"/>
      <c r="B104" s="494" t="s">
        <v>195</v>
      </c>
      <c r="C104" s="514">
        <f>SUM(C105)</f>
        <v>0</v>
      </c>
      <c r="D104" s="551">
        <f>SUM(D105)</f>
        <v>0</v>
      </c>
      <c r="E104" s="481"/>
      <c r="F104" s="495">
        <f>F105</f>
        <v>0</v>
      </c>
      <c r="G104" s="481"/>
      <c r="H104" s="499"/>
      <c r="I104" s="505"/>
    </row>
    <row r="105" spans="1:9" s="485" customFormat="1" ht="16.5" customHeight="1" hidden="1">
      <c r="A105" s="477"/>
      <c r="B105" s="498" t="s">
        <v>196</v>
      </c>
      <c r="C105" s="479">
        <f>SUM(D105:E105)</f>
        <v>0</v>
      </c>
      <c r="D105" s="480">
        <f>F105+H105</f>
        <v>0</v>
      </c>
      <c r="E105" s="481"/>
      <c r="F105" s="499">
        <v>0</v>
      </c>
      <c r="G105" s="565"/>
      <c r="H105" s="499"/>
      <c r="I105" s="505"/>
    </row>
    <row r="106" spans="1:9" s="468" customFormat="1" ht="27.75" customHeight="1" thickBot="1" thickTop="1">
      <c r="A106" s="507">
        <v>750</v>
      </c>
      <c r="B106" s="464" t="s">
        <v>28</v>
      </c>
      <c r="C106" s="465">
        <f aca="true" t="shared" si="3" ref="C106:I106">C107+C119+C122+C140+C112+C131+C136</f>
        <v>23521456</v>
      </c>
      <c r="D106" s="419">
        <f t="shared" si="3"/>
        <v>22532556</v>
      </c>
      <c r="E106" s="466">
        <f t="shared" si="3"/>
        <v>988900</v>
      </c>
      <c r="F106" s="467">
        <f t="shared" si="3"/>
        <v>20931156</v>
      </c>
      <c r="G106" s="466">
        <f t="shared" si="3"/>
        <v>715400</v>
      </c>
      <c r="H106" s="467">
        <f t="shared" si="3"/>
        <v>1601400</v>
      </c>
      <c r="I106" s="423">
        <f t="shared" si="3"/>
        <v>273500</v>
      </c>
    </row>
    <row r="107" spans="1:9" ht="15" customHeight="1" thickTop="1">
      <c r="A107" s="566">
        <v>75011</v>
      </c>
      <c r="B107" s="567" t="s">
        <v>197</v>
      </c>
      <c r="C107" s="568">
        <f>SUM(C108)</f>
        <v>1460900</v>
      </c>
      <c r="D107" s="569">
        <f>SUM(D108)</f>
        <v>516500</v>
      </c>
      <c r="E107" s="570">
        <f>SUM(E108)</f>
        <v>944400</v>
      </c>
      <c r="F107" s="571">
        <f>SUM(F108)</f>
        <v>516500</v>
      </c>
      <c r="G107" s="570">
        <f>G108</f>
        <v>715400</v>
      </c>
      <c r="H107" s="571"/>
      <c r="I107" s="572">
        <f>I108</f>
        <v>229000</v>
      </c>
    </row>
    <row r="108" spans="1:9" ht="12.75" customHeight="1">
      <c r="A108" s="469"/>
      <c r="B108" s="470" t="s">
        <v>160</v>
      </c>
      <c r="C108" s="471">
        <f>SUM(C109:C111)</f>
        <v>1460900</v>
      </c>
      <c r="D108" s="472">
        <f>SUM(D109:D111)</f>
        <v>516500</v>
      </c>
      <c r="E108" s="473">
        <f>SUM(E109:E111)</f>
        <v>944400</v>
      </c>
      <c r="F108" s="495">
        <f>SUM(F109:F111)</f>
        <v>516500</v>
      </c>
      <c r="G108" s="473">
        <f>SUM(G109:G111)</f>
        <v>715400</v>
      </c>
      <c r="H108" s="495"/>
      <c r="I108" s="496">
        <f>SUM(I109:I111)</f>
        <v>229000</v>
      </c>
    </row>
    <row r="109" spans="1:9" s="485" customFormat="1" ht="14.25" customHeight="1">
      <c r="A109" s="477"/>
      <c r="B109" s="478" t="s">
        <v>192</v>
      </c>
      <c r="C109" s="479">
        <f>SUM(D109:E109)</f>
        <v>1123400</v>
      </c>
      <c r="D109" s="480">
        <f>F109+H109</f>
        <v>179000</v>
      </c>
      <c r="E109" s="481">
        <f>G109+I109</f>
        <v>944400</v>
      </c>
      <c r="F109" s="499">
        <v>179000</v>
      </c>
      <c r="G109" s="481">
        <v>715400</v>
      </c>
      <c r="H109" s="499"/>
      <c r="I109" s="505">
        <v>229000</v>
      </c>
    </row>
    <row r="110" spans="1:9" s="485" customFormat="1" ht="12">
      <c r="A110" s="477"/>
      <c r="B110" s="478" t="s">
        <v>193</v>
      </c>
      <c r="C110" s="479"/>
      <c r="D110" s="480"/>
      <c r="E110" s="481"/>
      <c r="F110" s="499"/>
      <c r="G110" s="481"/>
      <c r="H110" s="499"/>
      <c r="I110" s="505"/>
    </row>
    <row r="111" spans="1:9" s="485" customFormat="1" ht="10.5" customHeight="1">
      <c r="A111" s="523"/>
      <c r="B111" s="573" t="s">
        <v>161</v>
      </c>
      <c r="C111" s="512">
        <f>SUM(D111:E111)</f>
        <v>337500</v>
      </c>
      <c r="D111" s="525">
        <f>F111+H111</f>
        <v>337500</v>
      </c>
      <c r="E111" s="526"/>
      <c r="F111" s="527">
        <v>337500</v>
      </c>
      <c r="G111" s="526"/>
      <c r="H111" s="527"/>
      <c r="I111" s="564"/>
    </row>
    <row r="112" spans="1:9" ht="14.25" customHeight="1">
      <c r="A112" s="508">
        <v>75020</v>
      </c>
      <c r="B112" s="522" t="s">
        <v>198</v>
      </c>
      <c r="C112" s="500">
        <f>SUM(C113)</f>
        <v>1601400</v>
      </c>
      <c r="D112" s="503">
        <f>SUM(D113)</f>
        <v>1601400</v>
      </c>
      <c r="E112" s="502"/>
      <c r="F112" s="574"/>
      <c r="G112" s="575"/>
      <c r="H112" s="503">
        <f>SUM(H113)</f>
        <v>1601400</v>
      </c>
      <c r="I112" s="504"/>
    </row>
    <row r="113" spans="1:9" ht="14.25" customHeight="1">
      <c r="A113" s="469"/>
      <c r="B113" s="470" t="s">
        <v>160</v>
      </c>
      <c r="C113" s="471">
        <f>SUM(C114:C118)</f>
        <v>1601400</v>
      </c>
      <c r="D113" s="472">
        <f>SUM(D114:D118)</f>
        <v>1601400</v>
      </c>
      <c r="E113" s="473"/>
      <c r="F113" s="495"/>
      <c r="G113" s="473"/>
      <c r="H113" s="495">
        <f>SUM(H114:H118)</f>
        <v>1601400</v>
      </c>
      <c r="I113" s="496"/>
    </row>
    <row r="114" spans="1:9" s="485" customFormat="1" ht="12">
      <c r="A114" s="477"/>
      <c r="B114" s="478" t="s">
        <v>192</v>
      </c>
      <c r="C114" s="479">
        <f>SUM(D114:E114)</f>
        <v>1116400</v>
      </c>
      <c r="D114" s="480">
        <f>F114+H114</f>
        <v>1116400</v>
      </c>
      <c r="E114" s="481"/>
      <c r="F114" s="499"/>
      <c r="G114" s="481"/>
      <c r="H114" s="499">
        <v>1116400</v>
      </c>
      <c r="I114" s="505"/>
    </row>
    <row r="115" spans="1:9" s="485" customFormat="1" ht="12">
      <c r="A115" s="477"/>
      <c r="B115" s="478" t="s">
        <v>193</v>
      </c>
      <c r="C115" s="479"/>
      <c r="D115" s="480"/>
      <c r="E115" s="481"/>
      <c r="F115" s="499"/>
      <c r="G115" s="481"/>
      <c r="H115" s="499"/>
      <c r="I115" s="505"/>
    </row>
    <row r="116" spans="1:9" s="485" customFormat="1" ht="12" hidden="1">
      <c r="A116" s="477"/>
      <c r="B116" s="498" t="s">
        <v>178</v>
      </c>
      <c r="C116" s="479">
        <f>SUM(D116:E116)</f>
        <v>0</v>
      </c>
      <c r="D116" s="480">
        <f>F116+H116</f>
        <v>0</v>
      </c>
      <c r="E116" s="481"/>
      <c r="F116" s="499"/>
      <c r="G116" s="481"/>
      <c r="H116" s="499"/>
      <c r="I116" s="505"/>
    </row>
    <row r="117" spans="1:9" s="485" customFormat="1" ht="12">
      <c r="A117" s="477"/>
      <c r="B117" s="498" t="s">
        <v>178</v>
      </c>
      <c r="C117" s="479">
        <f>SUM(D117:E117)</f>
        <v>15000</v>
      </c>
      <c r="D117" s="480">
        <f>F117+H117</f>
        <v>15000</v>
      </c>
      <c r="E117" s="481"/>
      <c r="F117" s="499"/>
      <c r="G117" s="481"/>
      <c r="H117" s="499">
        <v>15000</v>
      </c>
      <c r="I117" s="505"/>
    </row>
    <row r="118" spans="1:9" s="485" customFormat="1" ht="12.75">
      <c r="A118" s="477"/>
      <c r="B118" s="478" t="s">
        <v>161</v>
      </c>
      <c r="C118" s="479">
        <f>SUM(D118:E118)</f>
        <v>470000</v>
      </c>
      <c r="D118" s="480">
        <f>F118+H118</f>
        <v>470000</v>
      </c>
      <c r="E118" s="481"/>
      <c r="F118" s="482"/>
      <c r="G118" s="483"/>
      <c r="H118" s="499">
        <v>470000</v>
      </c>
      <c r="I118" s="484"/>
    </row>
    <row r="119" spans="1:9" ht="18" customHeight="1">
      <c r="A119" s="508">
        <v>75022</v>
      </c>
      <c r="B119" s="522" t="s">
        <v>199</v>
      </c>
      <c r="C119" s="500">
        <f>C120</f>
        <v>436200</v>
      </c>
      <c r="D119" s="501">
        <f>SUM(D120)</f>
        <v>436200</v>
      </c>
      <c r="E119" s="502"/>
      <c r="F119" s="503">
        <f>SUM(F120)</f>
        <v>436200</v>
      </c>
      <c r="G119" s="502"/>
      <c r="H119" s="503"/>
      <c r="I119" s="504"/>
    </row>
    <row r="120" spans="1:9" ht="12.75">
      <c r="A120" s="469"/>
      <c r="B120" s="494" t="s">
        <v>160</v>
      </c>
      <c r="C120" s="471">
        <f>SUM(C121)</f>
        <v>436200</v>
      </c>
      <c r="D120" s="472">
        <f>SUM(D121)</f>
        <v>436200</v>
      </c>
      <c r="E120" s="473"/>
      <c r="F120" s="474">
        <f>SUM(F121)</f>
        <v>436200</v>
      </c>
      <c r="G120" s="509"/>
      <c r="H120" s="510"/>
      <c r="I120" s="511"/>
    </row>
    <row r="121" spans="1:9" ht="12.75">
      <c r="A121" s="544"/>
      <c r="B121" s="524" t="s">
        <v>161</v>
      </c>
      <c r="C121" s="512">
        <f>SUM(D121:E121)</f>
        <v>436200</v>
      </c>
      <c r="D121" s="525">
        <f>F121+H121</f>
        <v>436200</v>
      </c>
      <c r="E121" s="526"/>
      <c r="F121" s="527">
        <v>436200</v>
      </c>
      <c r="G121" s="576"/>
      <c r="H121" s="577"/>
      <c r="I121" s="578"/>
    </row>
    <row r="122" spans="1:9" ht="15" customHeight="1">
      <c r="A122" s="508">
        <v>75023</v>
      </c>
      <c r="B122" s="579" t="s">
        <v>200</v>
      </c>
      <c r="C122" s="500">
        <f>C123+C128</f>
        <v>18653310</v>
      </c>
      <c r="D122" s="501">
        <f>D123+D128</f>
        <v>18653310</v>
      </c>
      <c r="E122" s="502"/>
      <c r="F122" s="503">
        <f>F123+F128</f>
        <v>18653310</v>
      </c>
      <c r="G122" s="502"/>
      <c r="H122" s="503"/>
      <c r="I122" s="504"/>
    </row>
    <row r="123" spans="1:9" ht="12">
      <c r="A123" s="469"/>
      <c r="B123" s="470" t="s">
        <v>160</v>
      </c>
      <c r="C123" s="471">
        <f>SUM(C124:C126)</f>
        <v>18083310</v>
      </c>
      <c r="D123" s="472">
        <f>SUM(D124:D126)</f>
        <v>18083310</v>
      </c>
      <c r="E123" s="473"/>
      <c r="F123" s="495">
        <f>SUM(F124:F126)</f>
        <v>18083310</v>
      </c>
      <c r="G123" s="473"/>
      <c r="H123" s="495"/>
      <c r="I123" s="496"/>
    </row>
    <row r="124" spans="1:9" s="485" customFormat="1" ht="12">
      <c r="A124" s="477"/>
      <c r="B124" s="478" t="s">
        <v>192</v>
      </c>
      <c r="C124" s="479">
        <f>SUM(D124:E124)</f>
        <v>13051470</v>
      </c>
      <c r="D124" s="480">
        <f>F124+H124</f>
        <v>13051470</v>
      </c>
      <c r="E124" s="481"/>
      <c r="F124" s="499">
        <v>13051470</v>
      </c>
      <c r="G124" s="481"/>
      <c r="H124" s="499"/>
      <c r="I124" s="505"/>
    </row>
    <row r="125" spans="1:9" s="485" customFormat="1" ht="12">
      <c r="A125" s="477"/>
      <c r="B125" s="478" t="s">
        <v>193</v>
      </c>
      <c r="C125" s="479"/>
      <c r="D125" s="480"/>
      <c r="E125" s="481"/>
      <c r="F125" s="499"/>
      <c r="G125" s="481"/>
      <c r="H125" s="499"/>
      <c r="I125" s="505"/>
    </row>
    <row r="126" spans="1:9" s="485" customFormat="1" ht="12">
      <c r="A126" s="477"/>
      <c r="B126" s="478" t="s">
        <v>161</v>
      </c>
      <c r="C126" s="479">
        <f>SUM(D126:E126)</f>
        <v>5031840</v>
      </c>
      <c r="D126" s="480">
        <f>F126+H126</f>
        <v>5031840</v>
      </c>
      <c r="E126" s="481"/>
      <c r="F126" s="499">
        <v>5031840</v>
      </c>
      <c r="G126" s="481"/>
      <c r="H126" s="499"/>
      <c r="I126" s="505"/>
    </row>
    <row r="127" spans="1:9" s="485" customFormat="1" ht="11.25" customHeight="1">
      <c r="A127" s="477"/>
      <c r="B127" s="478" t="s">
        <v>181</v>
      </c>
      <c r="C127" s="479">
        <f>SUM(D127:E127)</f>
        <v>700000</v>
      </c>
      <c r="D127" s="480">
        <f>F127+H127</f>
        <v>700000</v>
      </c>
      <c r="E127" s="481"/>
      <c r="F127" s="499">
        <v>700000</v>
      </c>
      <c r="G127" s="483"/>
      <c r="H127" s="482"/>
      <c r="I127" s="484"/>
    </row>
    <row r="128" spans="1:9" ht="12" customHeight="1">
      <c r="A128" s="469"/>
      <c r="B128" s="470" t="s">
        <v>156</v>
      </c>
      <c r="C128" s="471">
        <f>SUM(C129:C130)</f>
        <v>570000</v>
      </c>
      <c r="D128" s="472">
        <f>SUM(D129:D130)</f>
        <v>570000</v>
      </c>
      <c r="E128" s="473"/>
      <c r="F128" s="474">
        <f>SUM(F129:F130)</f>
        <v>570000</v>
      </c>
      <c r="G128" s="475"/>
      <c r="H128" s="474"/>
      <c r="I128" s="476"/>
    </row>
    <row r="129" spans="1:9" s="485" customFormat="1" ht="12.75" hidden="1">
      <c r="A129" s="477"/>
      <c r="B129" s="478" t="s">
        <v>171</v>
      </c>
      <c r="C129" s="479">
        <f>SUM(D129:E129)</f>
        <v>0</v>
      </c>
      <c r="D129" s="480">
        <f>F129+H129</f>
        <v>0</v>
      </c>
      <c r="E129" s="481"/>
      <c r="F129" s="482"/>
      <c r="G129" s="483"/>
      <c r="H129" s="482"/>
      <c r="I129" s="484"/>
    </row>
    <row r="130" spans="1:9" ht="18.75" customHeight="1">
      <c r="A130" s="469"/>
      <c r="B130" s="478" t="s">
        <v>157</v>
      </c>
      <c r="C130" s="479">
        <f>SUM(D130:E130)</f>
        <v>570000</v>
      </c>
      <c r="D130" s="480">
        <f>F130+H130</f>
        <v>570000</v>
      </c>
      <c r="E130" s="481"/>
      <c r="F130" s="499">
        <v>570000</v>
      </c>
      <c r="G130" s="475"/>
      <c r="H130" s="474"/>
      <c r="I130" s="476"/>
    </row>
    <row r="131" spans="1:9" ht="13.5" customHeight="1">
      <c r="A131" s="508">
        <v>75045</v>
      </c>
      <c r="B131" s="522" t="s">
        <v>201</v>
      </c>
      <c r="C131" s="500">
        <f>SUM(C133:C135)</f>
        <v>44500</v>
      </c>
      <c r="D131" s="501"/>
      <c r="E131" s="502">
        <f>SUM(E132)</f>
        <v>44500</v>
      </c>
      <c r="F131" s="574"/>
      <c r="G131" s="575"/>
      <c r="H131" s="503"/>
      <c r="I131" s="504">
        <f>SUM(I132)</f>
        <v>44500</v>
      </c>
    </row>
    <row r="132" spans="1:9" ht="18" customHeight="1">
      <c r="A132" s="469"/>
      <c r="B132" s="470" t="s">
        <v>160</v>
      </c>
      <c r="C132" s="471">
        <f>SUM(C133:C135)</f>
        <v>44500</v>
      </c>
      <c r="D132" s="472"/>
      <c r="E132" s="473">
        <f>SUM(E133:E135)</f>
        <v>44500</v>
      </c>
      <c r="F132" s="495"/>
      <c r="G132" s="473"/>
      <c r="H132" s="495"/>
      <c r="I132" s="496">
        <f>SUM(I133:I135)</f>
        <v>44500</v>
      </c>
    </row>
    <row r="133" spans="1:9" s="485" customFormat="1" ht="15.75" customHeight="1">
      <c r="A133" s="477"/>
      <c r="B133" s="478" t="s">
        <v>192</v>
      </c>
      <c r="C133" s="479">
        <f>SUM(D133:E133)</f>
        <v>12000</v>
      </c>
      <c r="D133" s="480"/>
      <c r="E133" s="481">
        <f>G133+I133</f>
        <v>12000</v>
      </c>
      <c r="F133" s="499"/>
      <c r="G133" s="481"/>
      <c r="H133" s="499"/>
      <c r="I133" s="505">
        <v>12000</v>
      </c>
    </row>
    <row r="134" spans="1:9" s="485" customFormat="1" ht="12.75" customHeight="1">
      <c r="A134" s="477"/>
      <c r="B134" s="478" t="s">
        <v>193</v>
      </c>
      <c r="C134" s="479"/>
      <c r="D134" s="480"/>
      <c r="E134" s="481"/>
      <c r="F134" s="499"/>
      <c r="G134" s="481"/>
      <c r="H134" s="499"/>
      <c r="I134" s="505">
        <v>0</v>
      </c>
    </row>
    <row r="135" spans="1:9" ht="15" customHeight="1">
      <c r="A135" s="469"/>
      <c r="B135" s="498" t="s">
        <v>161</v>
      </c>
      <c r="C135" s="479">
        <f>SUM(D135:E135)</f>
        <v>32500</v>
      </c>
      <c r="D135" s="480"/>
      <c r="E135" s="481">
        <f>G135+I135</f>
        <v>32500</v>
      </c>
      <c r="F135" s="499"/>
      <c r="G135" s="473"/>
      <c r="H135" s="495"/>
      <c r="I135" s="505">
        <v>32500</v>
      </c>
    </row>
    <row r="136" spans="1:9" ht="14.25" customHeight="1" hidden="1">
      <c r="A136" s="508">
        <v>75056</v>
      </c>
      <c r="B136" s="522" t="s">
        <v>202</v>
      </c>
      <c r="C136" s="500">
        <f>SUM(C138:C138)</f>
        <v>0</v>
      </c>
      <c r="D136" s="501"/>
      <c r="E136" s="502">
        <f>SUM(E137)</f>
        <v>0</v>
      </c>
      <c r="F136" s="574"/>
      <c r="G136" s="502">
        <f>SUM(G137)</f>
        <v>0</v>
      </c>
      <c r="H136" s="503"/>
      <c r="I136" s="504"/>
    </row>
    <row r="137" spans="1:9" ht="0.75" customHeight="1" hidden="1">
      <c r="A137" s="469"/>
      <c r="B137" s="470" t="s">
        <v>160</v>
      </c>
      <c r="C137" s="471">
        <f>SUM(C138:C138)</f>
        <v>0</v>
      </c>
      <c r="D137" s="472"/>
      <c r="E137" s="473">
        <f>SUM(E138:E138)</f>
        <v>0</v>
      </c>
      <c r="F137" s="495"/>
      <c r="G137" s="473">
        <f>SUM(G138:G138)</f>
        <v>0</v>
      </c>
      <c r="H137" s="495"/>
      <c r="I137" s="496"/>
    </row>
    <row r="138" spans="1:9" ht="16.5" customHeight="1" hidden="1">
      <c r="A138" s="469"/>
      <c r="B138" s="498" t="s">
        <v>161</v>
      </c>
      <c r="C138" s="479">
        <f>SUM(D138:E138)</f>
        <v>0</v>
      </c>
      <c r="D138" s="480"/>
      <c r="E138" s="481">
        <f>G138+I138</f>
        <v>0</v>
      </c>
      <c r="F138" s="482"/>
      <c r="G138" s="483"/>
      <c r="H138" s="474"/>
      <c r="I138" s="484"/>
    </row>
    <row r="139" spans="1:9" ht="16.5" customHeight="1">
      <c r="A139" s="469"/>
      <c r="B139" s="478" t="s">
        <v>181</v>
      </c>
      <c r="C139" s="479">
        <f>SUM(D139:E139)</f>
        <v>200</v>
      </c>
      <c r="D139" s="480"/>
      <c r="E139" s="481">
        <f>G139+I139</f>
        <v>200</v>
      </c>
      <c r="F139" s="482"/>
      <c r="G139" s="483"/>
      <c r="H139" s="474"/>
      <c r="I139" s="484">
        <v>200</v>
      </c>
    </row>
    <row r="140" spans="1:9" ht="12">
      <c r="A140" s="508">
        <v>75095</v>
      </c>
      <c r="B140" s="522" t="s">
        <v>166</v>
      </c>
      <c r="C140" s="500">
        <f>SUM(C141)</f>
        <v>1325146</v>
      </c>
      <c r="D140" s="501">
        <f>SUM(D141)</f>
        <v>1325146</v>
      </c>
      <c r="E140" s="502"/>
      <c r="F140" s="503">
        <f>SUM(F141)</f>
        <v>1325146</v>
      </c>
      <c r="G140" s="502"/>
      <c r="H140" s="503"/>
      <c r="I140" s="504"/>
    </row>
    <row r="141" spans="1:9" s="497" customFormat="1" ht="12.75">
      <c r="A141" s="469"/>
      <c r="B141" s="494" t="s">
        <v>160</v>
      </c>
      <c r="C141" s="520">
        <f>SUM(C142:C145)</f>
        <v>1325146</v>
      </c>
      <c r="D141" s="521">
        <f>SUM(D142:D145)</f>
        <v>1325146</v>
      </c>
      <c r="E141" s="473"/>
      <c r="F141" s="474">
        <f>SUM(F142:F145)</f>
        <v>1325146</v>
      </c>
      <c r="G141" s="475"/>
      <c r="H141" s="474"/>
      <c r="I141" s="476"/>
    </row>
    <row r="142" spans="1:9" s="485" customFormat="1" ht="12">
      <c r="A142" s="477"/>
      <c r="B142" s="478" t="s">
        <v>192</v>
      </c>
      <c r="C142" s="479">
        <f>SUM(D142:E142)</f>
        <v>3200</v>
      </c>
      <c r="D142" s="480">
        <f>F142+H142</f>
        <v>3200</v>
      </c>
      <c r="E142" s="481"/>
      <c r="F142" s="499">
        <v>3200</v>
      </c>
      <c r="G142" s="481"/>
      <c r="H142" s="499"/>
      <c r="I142" s="505"/>
    </row>
    <row r="143" spans="1:9" s="485" customFormat="1" ht="12">
      <c r="A143" s="477"/>
      <c r="B143" s="478" t="s">
        <v>193</v>
      </c>
      <c r="C143" s="479"/>
      <c r="D143" s="480"/>
      <c r="E143" s="481"/>
      <c r="F143" s="499"/>
      <c r="G143" s="481"/>
      <c r="H143" s="499"/>
      <c r="I143" s="505"/>
    </row>
    <row r="144" spans="1:9" s="506" customFormat="1" ht="12">
      <c r="A144" s="477"/>
      <c r="B144" s="498" t="s">
        <v>178</v>
      </c>
      <c r="C144" s="479">
        <f>SUM(D144:E144)</f>
        <v>454900</v>
      </c>
      <c r="D144" s="480">
        <f>F144+H144</f>
        <v>454900</v>
      </c>
      <c r="E144" s="481"/>
      <c r="F144" s="499">
        <v>454900</v>
      </c>
      <c r="G144" s="481"/>
      <c r="H144" s="499"/>
      <c r="I144" s="505"/>
    </row>
    <row r="145" spans="1:9" s="506" customFormat="1" ht="11.25" customHeight="1" thickBot="1">
      <c r="A145" s="477"/>
      <c r="B145" s="498" t="s">
        <v>161</v>
      </c>
      <c r="C145" s="479">
        <f>SUM(D145:E145)</f>
        <v>867046</v>
      </c>
      <c r="D145" s="480">
        <f>F145+H145</f>
        <v>867046</v>
      </c>
      <c r="E145" s="481"/>
      <c r="F145" s="499">
        <v>867046</v>
      </c>
      <c r="G145" s="481"/>
      <c r="H145" s="499"/>
      <c r="I145" s="505"/>
    </row>
    <row r="146" spans="1:9" s="506" customFormat="1" ht="1.5" customHeight="1" hidden="1">
      <c r="A146" s="477"/>
      <c r="B146" s="478" t="s">
        <v>181</v>
      </c>
      <c r="C146" s="479">
        <f>SUM(D146:E146)</f>
        <v>0</v>
      </c>
      <c r="D146" s="480">
        <f>F146+H146</f>
        <v>0</v>
      </c>
      <c r="E146" s="481"/>
      <c r="F146" s="499">
        <v>0</v>
      </c>
      <c r="G146" s="481"/>
      <c r="H146" s="499"/>
      <c r="I146" s="505"/>
    </row>
    <row r="147" spans="1:9" s="468" customFormat="1" ht="116.25" hidden="1" thickBot="1" thickTop="1">
      <c r="A147" s="463" t="s">
        <v>29</v>
      </c>
      <c r="B147" s="464" t="s">
        <v>30</v>
      </c>
      <c r="C147" s="465">
        <f>SUM(C148)</f>
        <v>0</v>
      </c>
      <c r="D147" s="419"/>
      <c r="E147" s="466">
        <f>E148</f>
        <v>0</v>
      </c>
      <c r="F147" s="467"/>
      <c r="G147" s="466">
        <f>SUM(G148)</f>
        <v>0</v>
      </c>
      <c r="H147" s="467"/>
      <c r="I147" s="423"/>
    </row>
    <row r="148" spans="1:9" s="493" customFormat="1" ht="48.75" hidden="1" thickBot="1">
      <c r="A148" s="486" t="s">
        <v>203</v>
      </c>
      <c r="B148" s="487" t="s">
        <v>204</v>
      </c>
      <c r="C148" s="500">
        <f>SUM(C149)</f>
        <v>0</v>
      </c>
      <c r="D148" s="501"/>
      <c r="E148" s="502">
        <f>E149</f>
        <v>0</v>
      </c>
      <c r="F148" s="503"/>
      <c r="G148" s="502">
        <f>SUM(G149)</f>
        <v>0</v>
      </c>
      <c r="H148" s="503"/>
      <c r="I148" s="504"/>
    </row>
    <row r="149" spans="1:9" s="497" customFormat="1" ht="12.75" customHeight="1" hidden="1">
      <c r="A149" s="549"/>
      <c r="B149" s="550" t="s">
        <v>160</v>
      </c>
      <c r="C149" s="514">
        <f>SUM(C150:C152)</f>
        <v>0</v>
      </c>
      <c r="D149" s="551"/>
      <c r="E149" s="552">
        <f>SUM(E150:E152)</f>
        <v>0</v>
      </c>
      <c r="F149" s="553"/>
      <c r="G149" s="554">
        <f>SUM(G150:G152)</f>
        <v>0</v>
      </c>
      <c r="H149" s="553"/>
      <c r="I149" s="556"/>
    </row>
    <row r="150" spans="1:9" s="497" customFormat="1" ht="13.5" hidden="1" thickBot="1">
      <c r="A150" s="469"/>
      <c r="B150" s="478" t="s">
        <v>192</v>
      </c>
      <c r="C150" s="479">
        <f>SUM(D150:E150)</f>
        <v>0</v>
      </c>
      <c r="D150" s="480"/>
      <c r="E150" s="481">
        <f>G150+I150</f>
        <v>0</v>
      </c>
      <c r="F150" s="474"/>
      <c r="G150" s="475"/>
      <c r="H150" s="474"/>
      <c r="I150" s="476"/>
    </row>
    <row r="151" spans="1:9" s="497" customFormat="1" ht="13.5" hidden="1" thickBot="1">
      <c r="A151" s="469"/>
      <c r="B151" s="478" t="s">
        <v>193</v>
      </c>
      <c r="C151" s="471"/>
      <c r="D151" s="472"/>
      <c r="E151" s="473"/>
      <c r="F151" s="474"/>
      <c r="G151" s="475"/>
      <c r="H151" s="474"/>
      <c r="I151" s="476"/>
    </row>
    <row r="152" spans="1:9" s="506" customFormat="1" ht="0.75" customHeight="1" hidden="1">
      <c r="A152" s="477"/>
      <c r="B152" s="498" t="s">
        <v>161</v>
      </c>
      <c r="C152" s="479">
        <f>SUM(D152:E152)</f>
        <v>0</v>
      </c>
      <c r="D152" s="480"/>
      <c r="E152" s="481">
        <f>G152+I152</f>
        <v>0</v>
      </c>
      <c r="F152" s="499">
        <v>0</v>
      </c>
      <c r="G152" s="481">
        <v>0</v>
      </c>
      <c r="H152" s="499"/>
      <c r="I152" s="505"/>
    </row>
    <row r="153" spans="1:9" s="506" customFormat="1" ht="98.25" customHeight="1" thickBot="1" thickTop="1">
      <c r="A153" s="580">
        <v>751</v>
      </c>
      <c r="B153" s="581" t="s">
        <v>30</v>
      </c>
      <c r="C153" s="465">
        <f>C154</f>
        <v>17596</v>
      </c>
      <c r="D153" s="419"/>
      <c r="E153" s="582">
        <f>E154</f>
        <v>17596</v>
      </c>
      <c r="F153" s="422"/>
      <c r="G153" s="466">
        <f>G154</f>
        <v>17596</v>
      </c>
      <c r="H153" s="467"/>
      <c r="I153" s="583"/>
    </row>
    <row r="154" spans="1:9" s="506" customFormat="1" ht="51" customHeight="1" thickTop="1">
      <c r="A154" s="566">
        <v>75101</v>
      </c>
      <c r="B154" s="584" t="s">
        <v>205</v>
      </c>
      <c r="C154" s="500">
        <f>SUM(C156)</f>
        <v>17596</v>
      </c>
      <c r="D154" s="569"/>
      <c r="E154" s="585">
        <f aca="true" t="shared" si="4" ref="E154:G155">SUM(E155)</f>
        <v>17596</v>
      </c>
      <c r="F154" s="503"/>
      <c r="G154" s="502">
        <f t="shared" si="4"/>
        <v>17596</v>
      </c>
      <c r="H154" s="585"/>
      <c r="I154" s="504"/>
    </row>
    <row r="155" spans="1:9" s="506" customFormat="1" ht="15" customHeight="1">
      <c r="A155" s="477"/>
      <c r="B155" s="494" t="s">
        <v>195</v>
      </c>
      <c r="C155" s="471">
        <f>SUM(C156)</f>
        <v>17596</v>
      </c>
      <c r="D155" s="472"/>
      <c r="E155" s="586">
        <f t="shared" si="4"/>
        <v>17596</v>
      </c>
      <c r="F155" s="474"/>
      <c r="G155" s="586">
        <f t="shared" si="4"/>
        <v>17596</v>
      </c>
      <c r="H155" s="510"/>
      <c r="I155" s="511"/>
    </row>
    <row r="156" spans="1:9" s="506" customFormat="1" ht="15" customHeight="1" thickBot="1">
      <c r="A156" s="477"/>
      <c r="B156" s="498" t="s">
        <v>161</v>
      </c>
      <c r="C156" s="479">
        <f>SUM(D156:E156)</f>
        <v>17596</v>
      </c>
      <c r="D156" s="480"/>
      <c r="E156" s="587">
        <f>G156+I156</f>
        <v>17596</v>
      </c>
      <c r="F156" s="588"/>
      <c r="G156" s="587">
        <v>17596</v>
      </c>
      <c r="H156" s="499"/>
      <c r="I156" s="505"/>
    </row>
    <row r="157" spans="1:9" s="506" customFormat="1" ht="24" customHeight="1" thickBot="1" thickTop="1">
      <c r="A157" s="580">
        <v>752</v>
      </c>
      <c r="B157" s="581" t="s">
        <v>32</v>
      </c>
      <c r="C157" s="465">
        <f>C158</f>
        <v>1000</v>
      </c>
      <c r="D157" s="419"/>
      <c r="E157" s="466">
        <f>E158</f>
        <v>1000</v>
      </c>
      <c r="F157" s="422"/>
      <c r="G157" s="466"/>
      <c r="H157" s="467"/>
      <c r="I157" s="583">
        <f>I158</f>
        <v>1000</v>
      </c>
    </row>
    <row r="158" spans="1:9" s="506" customFormat="1" ht="26.25" customHeight="1" thickTop="1">
      <c r="A158" s="589">
        <v>75212</v>
      </c>
      <c r="B158" s="590" t="s">
        <v>206</v>
      </c>
      <c r="C158" s="591">
        <f>D158+E158</f>
        <v>1000</v>
      </c>
      <c r="D158" s="592"/>
      <c r="E158" s="593">
        <f>I158+G158</f>
        <v>1000</v>
      </c>
      <c r="F158" s="594"/>
      <c r="G158" s="595"/>
      <c r="H158" s="594"/>
      <c r="I158" s="596">
        <f>I159</f>
        <v>1000</v>
      </c>
    </row>
    <row r="159" spans="1:9" s="506" customFormat="1" ht="15" customHeight="1">
      <c r="A159" s="477"/>
      <c r="B159" s="494" t="s">
        <v>207</v>
      </c>
      <c r="C159" s="514">
        <f>D159+E159</f>
        <v>1000</v>
      </c>
      <c r="D159" s="597"/>
      <c r="E159" s="552">
        <f>I159+G159</f>
        <v>1000</v>
      </c>
      <c r="F159" s="499"/>
      <c r="G159" s="481"/>
      <c r="H159" s="499"/>
      <c r="I159" s="496">
        <v>1000</v>
      </c>
    </row>
    <row r="160" spans="1:9" s="506" customFormat="1" ht="15" customHeight="1" thickBot="1">
      <c r="A160" s="477"/>
      <c r="B160" s="498" t="s">
        <v>161</v>
      </c>
      <c r="C160" s="512">
        <f>D160+E160</f>
        <v>1000</v>
      </c>
      <c r="D160" s="598"/>
      <c r="E160" s="599">
        <f>I160+G160</f>
        <v>1000</v>
      </c>
      <c r="F160" s="499"/>
      <c r="G160" s="481"/>
      <c r="H160" s="499"/>
      <c r="I160" s="505">
        <v>1000</v>
      </c>
    </row>
    <row r="161" spans="1:9" s="468" customFormat="1" ht="54" customHeight="1" thickTop="1">
      <c r="A161" s="600">
        <v>754</v>
      </c>
      <c r="B161" s="567" t="s">
        <v>34</v>
      </c>
      <c r="C161" s="601">
        <f aca="true" t="shared" si="5" ref="C161:I161">C162+C170+C178+C181</f>
        <v>5047970</v>
      </c>
      <c r="D161" s="602">
        <f t="shared" si="5"/>
        <v>35970</v>
      </c>
      <c r="E161" s="603">
        <f t="shared" si="5"/>
        <v>5012000</v>
      </c>
      <c r="F161" s="604">
        <f t="shared" si="5"/>
        <v>35970</v>
      </c>
      <c r="G161" s="603">
        <f t="shared" si="5"/>
        <v>6000</v>
      </c>
      <c r="H161" s="604"/>
      <c r="I161" s="605">
        <f t="shared" si="5"/>
        <v>5006000</v>
      </c>
    </row>
    <row r="162" spans="1:9" s="493" customFormat="1" ht="21.75" customHeight="1" hidden="1">
      <c r="A162" s="589">
        <v>75405</v>
      </c>
      <c r="B162" s="606" t="s">
        <v>208</v>
      </c>
      <c r="C162" s="591">
        <f>C163+C168</f>
        <v>0</v>
      </c>
      <c r="D162" s="592">
        <f>D163+D168</f>
        <v>0</v>
      </c>
      <c r="E162" s="595">
        <f>SUM(E163)</f>
        <v>0</v>
      </c>
      <c r="F162" s="594"/>
      <c r="G162" s="595"/>
      <c r="H162" s="594">
        <f>H163+H168</f>
        <v>0</v>
      </c>
      <c r="I162" s="596">
        <f>SUM(I163)</f>
        <v>0</v>
      </c>
    </row>
    <row r="163" spans="1:9" s="493" customFormat="1" ht="18" customHeight="1" hidden="1">
      <c r="A163" s="469"/>
      <c r="B163" s="470" t="s">
        <v>160</v>
      </c>
      <c r="C163" s="471">
        <f>SUM(C164:C166)</f>
        <v>0</v>
      </c>
      <c r="D163" s="472">
        <f>F163+H163</f>
        <v>0</v>
      </c>
      <c r="E163" s="473">
        <f>SUM(E164:E166)</f>
        <v>0</v>
      </c>
      <c r="F163" s="607"/>
      <c r="G163" s="608"/>
      <c r="H163" s="495">
        <f>SUM(H164:H166)</f>
        <v>0</v>
      </c>
      <c r="I163" s="496">
        <f>SUM(I164:I166)</f>
        <v>0</v>
      </c>
    </row>
    <row r="164" spans="1:9" s="485" customFormat="1" ht="18.75" customHeight="1" hidden="1">
      <c r="A164" s="477"/>
      <c r="B164" s="478" t="s">
        <v>192</v>
      </c>
      <c r="C164" s="479">
        <f>SUM(D164:E164)</f>
        <v>0</v>
      </c>
      <c r="D164" s="480"/>
      <c r="E164" s="481">
        <f>G164+I164</f>
        <v>0</v>
      </c>
      <c r="F164" s="499"/>
      <c r="G164" s="481"/>
      <c r="H164" s="499"/>
      <c r="I164" s="505"/>
    </row>
    <row r="165" spans="1:9" s="485" customFormat="1" ht="11.25" customHeight="1" hidden="1">
      <c r="A165" s="477"/>
      <c r="B165" s="478" t="s">
        <v>193</v>
      </c>
      <c r="C165" s="479"/>
      <c r="D165" s="480"/>
      <c r="E165" s="481"/>
      <c r="F165" s="499"/>
      <c r="G165" s="481"/>
      <c r="H165" s="499"/>
      <c r="I165" s="505"/>
    </row>
    <row r="166" spans="1:9" s="485" customFormat="1" ht="16.5" customHeight="1" hidden="1">
      <c r="A166" s="477"/>
      <c r="B166" s="478" t="s">
        <v>161</v>
      </c>
      <c r="C166" s="479">
        <f>SUM(D166:E166)</f>
        <v>0</v>
      </c>
      <c r="D166" s="480">
        <f>F166+H166</f>
        <v>0</v>
      </c>
      <c r="E166" s="481">
        <f>G166+I166</f>
        <v>0</v>
      </c>
      <c r="F166" s="499"/>
      <c r="G166" s="481"/>
      <c r="H166" s="499"/>
      <c r="I166" s="505"/>
    </row>
    <row r="167" spans="1:9" s="485" customFormat="1" ht="23.25" customHeight="1" hidden="1">
      <c r="A167" s="523"/>
      <c r="B167" s="573" t="s">
        <v>181</v>
      </c>
      <c r="C167" s="512">
        <f>SUM(D167:E167)</f>
        <v>0</v>
      </c>
      <c r="D167" s="525">
        <f>F167+H167</f>
        <v>0</v>
      </c>
      <c r="E167" s="526"/>
      <c r="F167" s="527"/>
      <c r="G167" s="526"/>
      <c r="H167" s="527"/>
      <c r="I167" s="564"/>
    </row>
    <row r="168" spans="1:9" ht="7.5" customHeight="1" hidden="1">
      <c r="A168" s="469"/>
      <c r="B168" s="470" t="s">
        <v>156</v>
      </c>
      <c r="C168" s="471">
        <f>SUM(C169)</f>
        <v>0</v>
      </c>
      <c r="D168" s="472">
        <f>F168+H168</f>
        <v>0</v>
      </c>
      <c r="E168" s="473"/>
      <c r="F168" s="495"/>
      <c r="G168" s="473"/>
      <c r="H168" s="495">
        <f>SUM(H169)</f>
        <v>0</v>
      </c>
      <c r="I168" s="496"/>
    </row>
    <row r="169" spans="1:9" ht="15" customHeight="1" hidden="1">
      <c r="A169" s="469"/>
      <c r="B169" s="478" t="s">
        <v>157</v>
      </c>
      <c r="C169" s="512">
        <f>SUM(D169:E169)</f>
        <v>0</v>
      </c>
      <c r="D169" s="480">
        <f>F169+H169</f>
        <v>0</v>
      </c>
      <c r="E169" s="481"/>
      <c r="F169" s="499"/>
      <c r="G169" s="473"/>
      <c r="H169" s="499"/>
      <c r="I169" s="505"/>
    </row>
    <row r="170" spans="1:9" s="493" customFormat="1" ht="36.75" customHeight="1">
      <c r="A170" s="508">
        <v>75411</v>
      </c>
      <c r="B170" s="522" t="s">
        <v>209</v>
      </c>
      <c r="C170" s="500">
        <f>C171+C176</f>
        <v>5006000</v>
      </c>
      <c r="D170" s="501"/>
      <c r="E170" s="502">
        <f>SUM(E171+E176)</f>
        <v>5006000</v>
      </c>
      <c r="F170" s="585"/>
      <c r="G170" s="502"/>
      <c r="H170" s="503"/>
      <c r="I170" s="504">
        <f>SUM(I171+I176)</f>
        <v>5006000</v>
      </c>
    </row>
    <row r="171" spans="1:9" s="493" customFormat="1" ht="15" customHeight="1">
      <c r="A171" s="469"/>
      <c r="B171" s="470" t="s">
        <v>160</v>
      </c>
      <c r="C171" s="471">
        <f>SUM(C172:C174)</f>
        <v>4906000</v>
      </c>
      <c r="D171" s="472"/>
      <c r="E171" s="473">
        <f>SUM(E172:E174)</f>
        <v>4906000</v>
      </c>
      <c r="F171" s="607"/>
      <c r="G171" s="608"/>
      <c r="H171" s="495"/>
      <c r="I171" s="496">
        <f>SUM(I172:I174)</f>
        <v>4906000</v>
      </c>
    </row>
    <row r="172" spans="1:9" s="485" customFormat="1" ht="17.25" customHeight="1">
      <c r="A172" s="477"/>
      <c r="B172" s="478" t="s">
        <v>192</v>
      </c>
      <c r="C172" s="479">
        <f>SUM(D172:E172)</f>
        <v>3535000</v>
      </c>
      <c r="D172" s="480"/>
      <c r="E172" s="481">
        <f>G172+I172</f>
        <v>3535000</v>
      </c>
      <c r="F172" s="499"/>
      <c r="G172" s="481"/>
      <c r="H172" s="482"/>
      <c r="I172" s="505">
        <v>3535000</v>
      </c>
    </row>
    <row r="173" spans="1:9" s="485" customFormat="1" ht="10.5" customHeight="1">
      <c r="A173" s="477"/>
      <c r="B173" s="478" t="s">
        <v>193</v>
      </c>
      <c r="C173" s="479"/>
      <c r="D173" s="480"/>
      <c r="E173" s="481"/>
      <c r="F173" s="499"/>
      <c r="G173" s="481"/>
      <c r="H173" s="482"/>
      <c r="I173" s="505"/>
    </row>
    <row r="174" spans="1:9" s="485" customFormat="1" ht="11.25" customHeight="1">
      <c r="A174" s="477"/>
      <c r="B174" s="478" t="s">
        <v>161</v>
      </c>
      <c r="C174" s="479">
        <f>SUM(D174:E174)</f>
        <v>1371000</v>
      </c>
      <c r="D174" s="480"/>
      <c r="E174" s="481">
        <f>G174+I174</f>
        <v>1371000</v>
      </c>
      <c r="F174" s="499"/>
      <c r="G174" s="481"/>
      <c r="H174" s="482"/>
      <c r="I174" s="505">
        <v>1371000</v>
      </c>
    </row>
    <row r="175" spans="1:9" s="485" customFormat="1" ht="15" customHeight="1">
      <c r="A175" s="477"/>
      <c r="B175" s="478" t="s">
        <v>181</v>
      </c>
      <c r="C175" s="479">
        <f>SUM(D175:E175)</f>
        <v>47000</v>
      </c>
      <c r="D175" s="480"/>
      <c r="E175" s="481">
        <f>G175+I175</f>
        <v>47000</v>
      </c>
      <c r="F175" s="499"/>
      <c r="G175" s="481"/>
      <c r="H175" s="499"/>
      <c r="I175" s="505">
        <v>47000</v>
      </c>
    </row>
    <row r="176" spans="1:9" ht="15" customHeight="1">
      <c r="A176" s="469"/>
      <c r="B176" s="470" t="s">
        <v>156</v>
      </c>
      <c r="C176" s="471">
        <f>SUM(C177)</f>
        <v>100000</v>
      </c>
      <c r="D176" s="472"/>
      <c r="E176" s="473">
        <f>E177</f>
        <v>100000</v>
      </c>
      <c r="F176" s="540"/>
      <c r="G176" s="473"/>
      <c r="H176" s="495"/>
      <c r="I176" s="496">
        <f>I177</f>
        <v>100000</v>
      </c>
    </row>
    <row r="177" spans="1:9" ht="15.75" customHeight="1">
      <c r="A177" s="469"/>
      <c r="B177" s="478" t="s">
        <v>171</v>
      </c>
      <c r="C177" s="512">
        <f>SUM(D177:E177)</f>
        <v>100000</v>
      </c>
      <c r="D177" s="480"/>
      <c r="E177" s="526">
        <v>100000</v>
      </c>
      <c r="F177" s="609"/>
      <c r="G177" s="473"/>
      <c r="H177" s="499"/>
      <c r="I177" s="505">
        <v>100000</v>
      </c>
    </row>
    <row r="178" spans="1:9" ht="24">
      <c r="A178" s="508">
        <v>75412</v>
      </c>
      <c r="B178" s="522" t="s">
        <v>210</v>
      </c>
      <c r="C178" s="500">
        <f>SUM(C180)</f>
        <v>10000</v>
      </c>
      <c r="D178" s="501">
        <f>SUM(D180)</f>
        <v>10000</v>
      </c>
      <c r="E178" s="502"/>
      <c r="F178" s="503">
        <f>SUM(F180)</f>
        <v>10000</v>
      </c>
      <c r="G178" s="502"/>
      <c r="H178" s="503"/>
      <c r="I178" s="504"/>
    </row>
    <row r="179" spans="1:9" ht="12.75">
      <c r="A179" s="469"/>
      <c r="B179" s="494" t="s">
        <v>160</v>
      </c>
      <c r="C179" s="471">
        <f>SUM(C180)</f>
        <v>10000</v>
      </c>
      <c r="D179" s="472">
        <f>SUM(D180)</f>
        <v>10000</v>
      </c>
      <c r="E179" s="473"/>
      <c r="F179" s="474">
        <f>SUM(F180)</f>
        <v>10000</v>
      </c>
      <c r="G179" s="509"/>
      <c r="H179" s="510"/>
      <c r="I179" s="511"/>
    </row>
    <row r="180" spans="1:9" ht="11.25" customHeight="1">
      <c r="A180" s="469"/>
      <c r="B180" s="498" t="s">
        <v>178</v>
      </c>
      <c r="C180" s="479">
        <f>SUM(D180:E180)</f>
        <v>10000</v>
      </c>
      <c r="D180" s="480">
        <f>F180+H180</f>
        <v>10000</v>
      </c>
      <c r="E180" s="481"/>
      <c r="F180" s="499">
        <v>10000</v>
      </c>
      <c r="G180" s="475"/>
      <c r="H180" s="474"/>
      <c r="I180" s="476"/>
    </row>
    <row r="181" spans="1:9" ht="12" customHeight="1">
      <c r="A181" s="508">
        <v>75414</v>
      </c>
      <c r="B181" s="522" t="s">
        <v>211</v>
      </c>
      <c r="C181" s="500">
        <f>SUM(C182+C187)</f>
        <v>31970</v>
      </c>
      <c r="D181" s="501">
        <f>SUM(D182+D187)</f>
        <v>25970</v>
      </c>
      <c r="E181" s="502">
        <f>SUM(E182+E187)</f>
        <v>6000</v>
      </c>
      <c r="F181" s="503">
        <f>F182+F187</f>
        <v>25970</v>
      </c>
      <c r="G181" s="502">
        <f>G182+G187</f>
        <v>6000</v>
      </c>
      <c r="H181" s="503"/>
      <c r="I181" s="504"/>
    </row>
    <row r="182" spans="1:9" ht="12.75">
      <c r="A182" s="469"/>
      <c r="B182" s="494" t="s">
        <v>195</v>
      </c>
      <c r="C182" s="610">
        <f>SUM(C183:C185)</f>
        <v>31970</v>
      </c>
      <c r="D182" s="472">
        <f aca="true" t="shared" si="6" ref="D182:E185">F182+H182</f>
        <v>25970</v>
      </c>
      <c r="E182" s="473">
        <f t="shared" si="6"/>
        <v>6000</v>
      </c>
      <c r="F182" s="510">
        <f>SUM(F183:F185)</f>
        <v>25970</v>
      </c>
      <c r="G182" s="509">
        <f>SUM(G183:G185)</f>
        <v>6000</v>
      </c>
      <c r="H182" s="510"/>
      <c r="I182" s="511"/>
    </row>
    <row r="183" spans="1:9" s="485" customFormat="1" ht="12.75" hidden="1">
      <c r="A183" s="477" t="s">
        <v>212</v>
      </c>
      <c r="B183" s="478" t="s">
        <v>192</v>
      </c>
      <c r="C183" s="479">
        <f>D183+E183</f>
        <v>0</v>
      </c>
      <c r="D183" s="480">
        <f t="shared" si="6"/>
        <v>0</v>
      </c>
      <c r="E183" s="481">
        <f t="shared" si="6"/>
        <v>0</v>
      </c>
      <c r="F183" s="482"/>
      <c r="G183" s="483"/>
      <c r="H183" s="482"/>
      <c r="I183" s="484"/>
    </row>
    <row r="184" spans="1:9" s="485" customFormat="1" ht="12.75" hidden="1">
      <c r="A184" s="477"/>
      <c r="B184" s="478" t="s">
        <v>193</v>
      </c>
      <c r="C184" s="479"/>
      <c r="D184" s="480"/>
      <c r="E184" s="481"/>
      <c r="F184" s="482"/>
      <c r="G184" s="483"/>
      <c r="H184" s="482"/>
      <c r="I184" s="484"/>
    </row>
    <row r="185" spans="1:9" s="485" customFormat="1" ht="18.75" customHeight="1" thickBot="1">
      <c r="A185" s="523"/>
      <c r="B185" s="573" t="s">
        <v>161</v>
      </c>
      <c r="C185" s="512">
        <f>D185+E185</f>
        <v>31970</v>
      </c>
      <c r="D185" s="525">
        <f t="shared" si="6"/>
        <v>25970</v>
      </c>
      <c r="E185" s="526">
        <f t="shared" si="6"/>
        <v>6000</v>
      </c>
      <c r="F185" s="527">
        <v>25970</v>
      </c>
      <c r="G185" s="526">
        <v>6000</v>
      </c>
      <c r="H185" s="529"/>
      <c r="I185" s="564"/>
    </row>
    <row r="186" spans="1:9" s="485" customFormat="1" ht="13.5" customHeight="1" hidden="1">
      <c r="A186" s="477"/>
      <c r="B186" s="498" t="s">
        <v>170</v>
      </c>
      <c r="C186" s="479">
        <f>SUM(D186:E186)</f>
        <v>0</v>
      </c>
      <c r="D186" s="480">
        <f>F186+H186</f>
        <v>0</v>
      </c>
      <c r="E186" s="481"/>
      <c r="F186" s="499"/>
      <c r="G186" s="481"/>
      <c r="H186" s="499"/>
      <c r="I186" s="505"/>
    </row>
    <row r="187" spans="1:9" ht="16.5" customHeight="1" hidden="1">
      <c r="A187" s="469"/>
      <c r="B187" s="470" t="s">
        <v>156</v>
      </c>
      <c r="C187" s="471">
        <f>SUM(C188:C189)</f>
        <v>0</v>
      </c>
      <c r="D187" s="472"/>
      <c r="E187" s="473">
        <f>SUM(E188:E189)</f>
        <v>0</v>
      </c>
      <c r="F187" s="474"/>
      <c r="G187" s="475"/>
      <c r="H187" s="611"/>
      <c r="I187" s="476">
        <f>SUM(I188:I189)</f>
        <v>0</v>
      </c>
    </row>
    <row r="188" spans="1:9" s="485" customFormat="1" ht="19.5" customHeight="1" hidden="1">
      <c r="A188" s="477"/>
      <c r="B188" s="478" t="s">
        <v>171</v>
      </c>
      <c r="C188" s="479">
        <f>SUM(D188:E188)</f>
        <v>0</v>
      </c>
      <c r="D188" s="480"/>
      <c r="E188" s="481"/>
      <c r="F188" s="499"/>
      <c r="G188" s="481"/>
      <c r="H188" s="499"/>
      <c r="I188" s="505"/>
    </row>
    <row r="189" spans="1:9" ht="30" customHeight="1" hidden="1">
      <c r="A189" s="469"/>
      <c r="B189" s="478" t="s">
        <v>157</v>
      </c>
      <c r="C189" s="512">
        <f>SUM(D189:E189)</f>
        <v>0</v>
      </c>
      <c r="D189" s="480"/>
      <c r="E189" s="481">
        <v>0</v>
      </c>
      <c r="F189" s="499"/>
      <c r="G189" s="473"/>
      <c r="H189" s="495"/>
      <c r="I189" s="612">
        <v>0</v>
      </c>
    </row>
    <row r="190" spans="1:9" s="468" customFormat="1" ht="108.75" customHeight="1" thickBot="1" thickTop="1">
      <c r="A190" s="507">
        <v>756</v>
      </c>
      <c r="B190" s="613" t="s">
        <v>36</v>
      </c>
      <c r="C190" s="465">
        <f aca="true" t="shared" si="7" ref="C190:F191">SUM(C191)</f>
        <v>399200</v>
      </c>
      <c r="D190" s="419">
        <f t="shared" si="7"/>
        <v>399200</v>
      </c>
      <c r="E190" s="466"/>
      <c r="F190" s="467">
        <f t="shared" si="7"/>
        <v>399200</v>
      </c>
      <c r="G190" s="466"/>
      <c r="H190" s="467"/>
      <c r="I190" s="423"/>
    </row>
    <row r="191" spans="1:9" ht="49.5" customHeight="1" thickTop="1">
      <c r="A191" s="508">
        <v>75647</v>
      </c>
      <c r="B191" s="522" t="s">
        <v>213</v>
      </c>
      <c r="C191" s="500">
        <f t="shared" si="7"/>
        <v>399200</v>
      </c>
      <c r="D191" s="501">
        <f t="shared" si="7"/>
        <v>399200</v>
      </c>
      <c r="E191" s="502"/>
      <c r="F191" s="503">
        <f t="shared" si="7"/>
        <v>399200</v>
      </c>
      <c r="G191" s="502"/>
      <c r="H191" s="503"/>
      <c r="I191" s="504"/>
    </row>
    <row r="192" spans="1:9" s="493" customFormat="1" ht="12">
      <c r="A192" s="469"/>
      <c r="B192" s="470" t="s">
        <v>160</v>
      </c>
      <c r="C192" s="471">
        <f>SUM(C193:C195)</f>
        <v>399200</v>
      </c>
      <c r="D192" s="472">
        <f>SUM(D193:D195)</f>
        <v>399200</v>
      </c>
      <c r="E192" s="473"/>
      <c r="F192" s="607">
        <f>SUM(F193:F195)</f>
        <v>399200</v>
      </c>
      <c r="G192" s="608"/>
      <c r="H192" s="495"/>
      <c r="I192" s="496"/>
    </row>
    <row r="193" spans="1:9" s="485" customFormat="1" ht="12.75">
      <c r="A193" s="477"/>
      <c r="B193" s="478" t="s">
        <v>192</v>
      </c>
      <c r="C193" s="479">
        <f>SUM(D193:E193)</f>
        <v>94800</v>
      </c>
      <c r="D193" s="480">
        <f>F193+H193</f>
        <v>94800</v>
      </c>
      <c r="E193" s="481"/>
      <c r="F193" s="499">
        <v>94800</v>
      </c>
      <c r="G193" s="481"/>
      <c r="H193" s="482"/>
      <c r="I193" s="505"/>
    </row>
    <row r="194" spans="1:9" s="485" customFormat="1" ht="12.75">
      <c r="A194" s="477"/>
      <c r="B194" s="478" t="s">
        <v>193</v>
      </c>
      <c r="C194" s="479"/>
      <c r="D194" s="480"/>
      <c r="E194" s="481"/>
      <c r="F194" s="499"/>
      <c r="G194" s="481"/>
      <c r="H194" s="482"/>
      <c r="I194" s="505"/>
    </row>
    <row r="195" spans="1:9" s="485" customFormat="1" ht="13.5" thickBot="1">
      <c r="A195" s="477"/>
      <c r="B195" s="478" t="s">
        <v>161</v>
      </c>
      <c r="C195" s="479">
        <f>SUM(D195:E195)</f>
        <v>304400</v>
      </c>
      <c r="D195" s="480">
        <f>F195+H195</f>
        <v>304400</v>
      </c>
      <c r="E195" s="481"/>
      <c r="F195" s="499">
        <v>304400</v>
      </c>
      <c r="G195" s="481"/>
      <c r="H195" s="482"/>
      <c r="I195" s="505"/>
    </row>
    <row r="196" spans="1:9" s="468" customFormat="1" ht="32.25" customHeight="1" thickBot="1" thickTop="1">
      <c r="A196" s="507">
        <v>757</v>
      </c>
      <c r="B196" s="464" t="s">
        <v>38</v>
      </c>
      <c r="C196" s="465">
        <f aca="true" t="shared" si="8" ref="C196:F197">SUM(C197)</f>
        <v>4050000</v>
      </c>
      <c r="D196" s="419">
        <f t="shared" si="8"/>
        <v>4050000</v>
      </c>
      <c r="E196" s="466"/>
      <c r="F196" s="467">
        <f t="shared" si="8"/>
        <v>4050000</v>
      </c>
      <c r="G196" s="466"/>
      <c r="H196" s="467"/>
      <c r="I196" s="423"/>
    </row>
    <row r="197" spans="1:9" ht="30.75" customHeight="1" thickTop="1">
      <c r="A197" s="508">
        <v>75705</v>
      </c>
      <c r="B197" s="522" t="s">
        <v>214</v>
      </c>
      <c r="C197" s="500">
        <f t="shared" si="8"/>
        <v>4050000</v>
      </c>
      <c r="D197" s="501">
        <f t="shared" si="8"/>
        <v>4050000</v>
      </c>
      <c r="E197" s="502"/>
      <c r="F197" s="503">
        <f t="shared" si="8"/>
        <v>4050000</v>
      </c>
      <c r="G197" s="502"/>
      <c r="H197" s="503"/>
      <c r="I197" s="504"/>
    </row>
    <row r="198" spans="1:9" ht="18" customHeight="1">
      <c r="A198" s="469"/>
      <c r="B198" s="494" t="s">
        <v>160</v>
      </c>
      <c r="C198" s="471">
        <f>SUM(C199)</f>
        <v>4050000</v>
      </c>
      <c r="D198" s="472">
        <f>SUM(D199)</f>
        <v>4050000</v>
      </c>
      <c r="E198" s="473"/>
      <c r="F198" s="474">
        <f>SUM(F199)</f>
        <v>4050000</v>
      </c>
      <c r="G198" s="509"/>
      <c r="H198" s="510"/>
      <c r="I198" s="511"/>
    </row>
    <row r="199" spans="1:9" ht="19.5" customHeight="1" thickBot="1">
      <c r="A199" s="469"/>
      <c r="B199" s="498" t="s">
        <v>215</v>
      </c>
      <c r="C199" s="479">
        <f>SUM(D199:E199)</f>
        <v>4050000</v>
      </c>
      <c r="D199" s="480">
        <f>F199+H199</f>
        <v>4050000</v>
      </c>
      <c r="E199" s="481"/>
      <c r="F199" s="499">
        <v>4050000</v>
      </c>
      <c r="G199" s="475"/>
      <c r="H199" s="474"/>
      <c r="I199" s="476"/>
    </row>
    <row r="200" spans="1:9" s="538" customFormat="1" ht="30.75" customHeight="1" thickBot="1" thickTop="1">
      <c r="A200" s="507">
        <v>758</v>
      </c>
      <c r="B200" s="464" t="s">
        <v>40</v>
      </c>
      <c r="C200" s="465">
        <f>SUM(C204+C201)</f>
        <v>4238910</v>
      </c>
      <c r="D200" s="419">
        <f>SUM(D204+D201)</f>
        <v>4238910</v>
      </c>
      <c r="E200" s="466"/>
      <c r="F200" s="467">
        <f>SUM(F204+F201)</f>
        <v>2500000</v>
      </c>
      <c r="G200" s="466"/>
      <c r="H200" s="467">
        <f>H201+H204</f>
        <v>1738910</v>
      </c>
      <c r="I200" s="423"/>
    </row>
    <row r="201" spans="1:9" ht="24" customHeight="1" thickTop="1">
      <c r="A201" s="508">
        <v>75818</v>
      </c>
      <c r="B201" s="522" t="s">
        <v>216</v>
      </c>
      <c r="C201" s="500">
        <f>SUM(C203:C203)</f>
        <v>2500000</v>
      </c>
      <c r="D201" s="501">
        <f>SUM(D203:D203)</f>
        <v>2500000</v>
      </c>
      <c r="E201" s="502"/>
      <c r="F201" s="503">
        <f>SUM(F203:F203)</f>
        <v>2500000</v>
      </c>
      <c r="G201" s="502"/>
      <c r="H201" s="503"/>
      <c r="I201" s="504"/>
    </row>
    <row r="202" spans="1:9" ht="18" customHeight="1">
      <c r="A202" s="469"/>
      <c r="B202" s="494" t="s">
        <v>160</v>
      </c>
      <c r="C202" s="471">
        <f>SUM(C203)</f>
        <v>2500000</v>
      </c>
      <c r="D202" s="472">
        <f>SUM(D203)</f>
        <v>2500000</v>
      </c>
      <c r="E202" s="473"/>
      <c r="F202" s="474">
        <f>SUM(F203)</f>
        <v>2500000</v>
      </c>
      <c r="G202" s="509"/>
      <c r="H202" s="474"/>
      <c r="I202" s="511"/>
    </row>
    <row r="203" spans="1:9" ht="16.5" customHeight="1">
      <c r="A203" s="469"/>
      <c r="B203" s="498" t="s">
        <v>161</v>
      </c>
      <c r="C203" s="479">
        <f>SUM(D203:E203)</f>
        <v>2500000</v>
      </c>
      <c r="D203" s="480">
        <f>F203+H203</f>
        <v>2500000</v>
      </c>
      <c r="E203" s="481"/>
      <c r="F203" s="499">
        <v>2500000</v>
      </c>
      <c r="G203" s="475"/>
      <c r="H203" s="499"/>
      <c r="I203" s="476"/>
    </row>
    <row r="204" spans="1:9" ht="34.5" customHeight="1">
      <c r="A204" s="508">
        <v>75832</v>
      </c>
      <c r="B204" s="522" t="s">
        <v>217</v>
      </c>
      <c r="C204" s="500">
        <f>SUM(C206:C206)</f>
        <v>1738910</v>
      </c>
      <c r="D204" s="501">
        <f>SUM(D206:D206)</f>
        <v>1738910</v>
      </c>
      <c r="E204" s="502"/>
      <c r="F204" s="503"/>
      <c r="G204" s="502"/>
      <c r="H204" s="503">
        <f>SUM(H206:H206)</f>
        <v>1738910</v>
      </c>
      <c r="I204" s="504"/>
    </row>
    <row r="205" spans="1:9" ht="12.75">
      <c r="A205" s="469"/>
      <c r="B205" s="494" t="s">
        <v>160</v>
      </c>
      <c r="C205" s="471">
        <f>SUM(C206)</f>
        <v>1738910</v>
      </c>
      <c r="D205" s="472">
        <f>SUM(D206)</f>
        <v>1738910</v>
      </c>
      <c r="E205" s="473"/>
      <c r="F205" s="474"/>
      <c r="G205" s="509"/>
      <c r="H205" s="474">
        <f>SUM(H206)</f>
        <v>1738910</v>
      </c>
      <c r="I205" s="511"/>
    </row>
    <row r="206" spans="1:9" ht="14.25" customHeight="1">
      <c r="A206" s="544"/>
      <c r="B206" s="524" t="s">
        <v>161</v>
      </c>
      <c r="C206" s="512">
        <f>SUM(D206:E206)</f>
        <v>1738910</v>
      </c>
      <c r="D206" s="525">
        <f>F206+H206</f>
        <v>1738910</v>
      </c>
      <c r="E206" s="526"/>
      <c r="F206" s="527"/>
      <c r="G206" s="576"/>
      <c r="H206" s="527">
        <v>1738910</v>
      </c>
      <c r="I206" s="578"/>
    </row>
    <row r="207" spans="1:9" s="468" customFormat="1" ht="26.25" thickBot="1">
      <c r="A207" s="531">
        <v>801</v>
      </c>
      <c r="B207" s="532" t="s">
        <v>42</v>
      </c>
      <c r="C207" s="533">
        <f>C208+C217+C223+C235+C242+C248+C263+C270+C276+C284+C290+C305+C281+C257+C296+C299+C229</f>
        <v>93872617</v>
      </c>
      <c r="D207" s="614">
        <f>D208+D217+D223+D235+D242+D248+D263+D270+D276+D284+D290+D305+D281+D257+D296+D299+D229</f>
        <v>93872617</v>
      </c>
      <c r="E207" s="535"/>
      <c r="F207" s="536">
        <f>F208+F217+F223+F235+F242+F248+F263+F270+F276+F284+F290+F305+F281+F257+F296+F299+F229</f>
        <v>54999117</v>
      </c>
      <c r="G207" s="535"/>
      <c r="H207" s="536">
        <f>H208+H217+H223+H235+H242+H248+H263+H270+H276+H284+H290+H305+H281+H257+H296+H299+H229</f>
        <v>38873500</v>
      </c>
      <c r="I207" s="537"/>
    </row>
    <row r="208" spans="1:9" ht="15.75" customHeight="1" thickTop="1">
      <c r="A208" s="508">
        <v>80101</v>
      </c>
      <c r="B208" s="522" t="s">
        <v>218</v>
      </c>
      <c r="C208" s="500">
        <f>C209+C215</f>
        <v>24566200</v>
      </c>
      <c r="D208" s="501">
        <f>D209+D215</f>
        <v>24566200</v>
      </c>
      <c r="E208" s="502"/>
      <c r="F208" s="503">
        <f>F209+F215</f>
        <v>24566200</v>
      </c>
      <c r="G208" s="502"/>
      <c r="H208" s="503"/>
      <c r="I208" s="504"/>
    </row>
    <row r="209" spans="1:9" ht="11.25" customHeight="1">
      <c r="A209" s="469"/>
      <c r="B209" s="494" t="s">
        <v>160</v>
      </c>
      <c r="C209" s="471">
        <f>SUM(C210:C213)</f>
        <v>24566200</v>
      </c>
      <c r="D209" s="472">
        <f>SUM(D210:D213)</f>
        <v>24566200</v>
      </c>
      <c r="E209" s="473"/>
      <c r="F209" s="474">
        <f>SUM(F210:F213)</f>
        <v>24566200</v>
      </c>
      <c r="G209" s="509"/>
      <c r="H209" s="474"/>
      <c r="I209" s="511"/>
    </row>
    <row r="210" spans="1:9" ht="12" customHeight="1">
      <c r="A210" s="469"/>
      <c r="B210" s="478" t="s">
        <v>192</v>
      </c>
      <c r="C210" s="479">
        <f>SUM(D210:E210)</f>
        <v>19709000</v>
      </c>
      <c r="D210" s="480">
        <f>F210+H210</f>
        <v>19709000</v>
      </c>
      <c r="E210" s="481"/>
      <c r="F210" s="499">
        <v>19709000</v>
      </c>
      <c r="G210" s="475"/>
      <c r="H210" s="482"/>
      <c r="I210" s="476"/>
    </row>
    <row r="211" spans="1:9" ht="12" customHeight="1">
      <c r="A211" s="469"/>
      <c r="B211" s="478" t="s">
        <v>193</v>
      </c>
      <c r="C211" s="479"/>
      <c r="D211" s="480"/>
      <c r="E211" s="481"/>
      <c r="F211" s="499"/>
      <c r="G211" s="475"/>
      <c r="H211" s="482"/>
      <c r="I211" s="476"/>
    </row>
    <row r="212" spans="1:9" ht="10.5" customHeight="1">
      <c r="A212" s="469"/>
      <c r="B212" s="498" t="s">
        <v>178</v>
      </c>
      <c r="C212" s="479">
        <f>SUM(D212:E212)</f>
        <v>650000</v>
      </c>
      <c r="D212" s="480">
        <f>F212+H212</f>
        <v>650000</v>
      </c>
      <c r="E212" s="481"/>
      <c r="F212" s="499">
        <v>650000</v>
      </c>
      <c r="G212" s="475"/>
      <c r="H212" s="482"/>
      <c r="I212" s="476"/>
    </row>
    <row r="213" spans="1:9" ht="11.25" customHeight="1">
      <c r="A213" s="469"/>
      <c r="B213" s="498" t="s">
        <v>161</v>
      </c>
      <c r="C213" s="479">
        <f>SUM(D213:E213)</f>
        <v>4207200</v>
      </c>
      <c r="D213" s="480">
        <f>F213+H213</f>
        <v>4207200</v>
      </c>
      <c r="E213" s="481"/>
      <c r="F213" s="499">
        <v>4207200</v>
      </c>
      <c r="G213" s="475"/>
      <c r="H213" s="482"/>
      <c r="I213" s="476"/>
    </row>
    <row r="214" spans="1:9" ht="11.25" customHeight="1">
      <c r="A214" s="469"/>
      <c r="B214" s="478" t="s">
        <v>181</v>
      </c>
      <c r="C214" s="479">
        <f>SUM(D214:E214)</f>
        <v>88800</v>
      </c>
      <c r="D214" s="480">
        <f>F214+H214</f>
        <v>88800</v>
      </c>
      <c r="E214" s="481"/>
      <c r="F214" s="499">
        <v>88800</v>
      </c>
      <c r="G214" s="475"/>
      <c r="H214" s="482"/>
      <c r="I214" s="476"/>
    </row>
    <row r="215" spans="1:9" ht="12.75" customHeight="1" hidden="1">
      <c r="A215" s="469"/>
      <c r="B215" s="470" t="s">
        <v>219</v>
      </c>
      <c r="C215" s="471">
        <f>SUM(C216)</f>
        <v>0</v>
      </c>
      <c r="D215" s="472">
        <f>F215+H215</f>
        <v>0</v>
      </c>
      <c r="E215" s="473"/>
      <c r="F215" s="474">
        <f>SUM(F216)</f>
        <v>0</v>
      </c>
      <c r="G215" s="475"/>
      <c r="H215" s="474"/>
      <c r="I215" s="476"/>
    </row>
    <row r="216" spans="1:9" s="485" customFormat="1" ht="12" customHeight="1" hidden="1">
      <c r="A216" s="523"/>
      <c r="B216" s="573" t="s">
        <v>171</v>
      </c>
      <c r="C216" s="512">
        <f>SUM(D216:E216)</f>
        <v>0</v>
      </c>
      <c r="D216" s="525">
        <f>F216+H216</f>
        <v>0</v>
      </c>
      <c r="E216" s="526"/>
      <c r="F216" s="527">
        <v>0</v>
      </c>
      <c r="G216" s="528"/>
      <c r="H216" s="529"/>
      <c r="I216" s="530"/>
    </row>
    <row r="217" spans="1:9" s="493" customFormat="1" ht="23.25" customHeight="1">
      <c r="A217" s="508">
        <v>80102</v>
      </c>
      <c r="B217" s="522" t="s">
        <v>220</v>
      </c>
      <c r="C217" s="615">
        <f>SUM(C218)</f>
        <v>2148800</v>
      </c>
      <c r="D217" s="616">
        <f>SUM(D218)</f>
        <v>2148800</v>
      </c>
      <c r="E217" s="617"/>
      <c r="F217" s="618"/>
      <c r="G217" s="617"/>
      <c r="H217" s="618">
        <f>SUM(H218)</f>
        <v>2148800</v>
      </c>
      <c r="I217" s="619"/>
    </row>
    <row r="218" spans="1:9" ht="12.75">
      <c r="A218" s="469"/>
      <c r="B218" s="494" t="s">
        <v>160</v>
      </c>
      <c r="C218" s="471">
        <f>SUM(C219:C221)</f>
        <v>2148800</v>
      </c>
      <c r="D218" s="472">
        <f>SUM(D219:D221)</f>
        <v>2148800</v>
      </c>
      <c r="E218" s="473"/>
      <c r="F218" s="474"/>
      <c r="G218" s="509"/>
      <c r="H218" s="474">
        <f>SUM(H219:H221)</f>
        <v>2148800</v>
      </c>
      <c r="I218" s="511"/>
    </row>
    <row r="219" spans="1:9" ht="12">
      <c r="A219" s="469"/>
      <c r="B219" s="478" t="s">
        <v>192</v>
      </c>
      <c r="C219" s="479">
        <f>SUM(D219:E219)</f>
        <v>1874300</v>
      </c>
      <c r="D219" s="480">
        <f>F219+H219</f>
        <v>1874300</v>
      </c>
      <c r="E219" s="481"/>
      <c r="F219" s="499"/>
      <c r="G219" s="473"/>
      <c r="H219" s="499">
        <v>1874300</v>
      </c>
      <c r="I219" s="496"/>
    </row>
    <row r="220" spans="1:9" ht="12">
      <c r="A220" s="469"/>
      <c r="B220" s="478" t="s">
        <v>193</v>
      </c>
      <c r="C220" s="479"/>
      <c r="D220" s="480"/>
      <c r="E220" s="481"/>
      <c r="F220" s="499"/>
      <c r="G220" s="473"/>
      <c r="H220" s="499"/>
      <c r="I220" s="496"/>
    </row>
    <row r="221" spans="1:9" ht="12">
      <c r="A221" s="469"/>
      <c r="B221" s="498" t="s">
        <v>161</v>
      </c>
      <c r="C221" s="479">
        <f>SUM(D221:E221)</f>
        <v>274500</v>
      </c>
      <c r="D221" s="480">
        <f>F221+H221</f>
        <v>274500</v>
      </c>
      <c r="E221" s="481"/>
      <c r="F221" s="499"/>
      <c r="G221" s="473"/>
      <c r="H221" s="499">
        <v>274500</v>
      </c>
      <c r="I221" s="496"/>
    </row>
    <row r="222" spans="1:9" ht="12">
      <c r="A222" s="469"/>
      <c r="B222" s="478" t="s">
        <v>181</v>
      </c>
      <c r="C222" s="479">
        <f>SUM(D222:E222)</f>
        <v>2000</v>
      </c>
      <c r="D222" s="480">
        <f>F222+H222</f>
        <v>2000</v>
      </c>
      <c r="E222" s="481"/>
      <c r="F222" s="499"/>
      <c r="G222" s="473"/>
      <c r="H222" s="499">
        <v>2000</v>
      </c>
      <c r="I222" s="496"/>
    </row>
    <row r="223" spans="1:9" ht="12">
      <c r="A223" s="620">
        <v>80104</v>
      </c>
      <c r="B223" s="522" t="s">
        <v>221</v>
      </c>
      <c r="C223" s="500">
        <f>SUM(C224)</f>
        <v>9707600</v>
      </c>
      <c r="D223" s="501">
        <f>SUM(D224)</f>
        <v>9707600</v>
      </c>
      <c r="E223" s="502"/>
      <c r="F223" s="503">
        <f>SUM(F224)</f>
        <v>9707600</v>
      </c>
      <c r="G223" s="502"/>
      <c r="H223" s="503"/>
      <c r="I223" s="504"/>
    </row>
    <row r="224" spans="1:9" ht="12.75">
      <c r="A224" s="549"/>
      <c r="B224" s="494" t="s">
        <v>160</v>
      </c>
      <c r="C224" s="471">
        <f>SUM(C225:C228)</f>
        <v>9707600</v>
      </c>
      <c r="D224" s="472">
        <f>SUM(D225:D228)</f>
        <v>9707600</v>
      </c>
      <c r="E224" s="473"/>
      <c r="F224" s="474">
        <f>SUM(F225:F228)</f>
        <v>9707600</v>
      </c>
      <c r="G224" s="509"/>
      <c r="H224" s="474"/>
      <c r="I224" s="511"/>
    </row>
    <row r="225" spans="1:9" ht="12">
      <c r="A225" s="469"/>
      <c r="B225" s="478" t="s">
        <v>192</v>
      </c>
      <c r="C225" s="479">
        <f>SUM(D225:E225)</f>
        <v>132500</v>
      </c>
      <c r="D225" s="480">
        <f>F225+H225</f>
        <v>132500</v>
      </c>
      <c r="E225" s="481"/>
      <c r="F225" s="499">
        <v>132500</v>
      </c>
      <c r="G225" s="473"/>
      <c r="H225" s="499"/>
      <c r="I225" s="496"/>
    </row>
    <row r="226" spans="1:9" ht="10.5" customHeight="1">
      <c r="A226" s="469"/>
      <c r="B226" s="478" t="s">
        <v>193</v>
      </c>
      <c r="C226" s="479"/>
      <c r="D226" s="480"/>
      <c r="E226" s="481"/>
      <c r="F226" s="499"/>
      <c r="G226" s="473"/>
      <c r="H226" s="499"/>
      <c r="I226" s="496"/>
    </row>
    <row r="227" spans="1:9" ht="12">
      <c r="A227" s="469"/>
      <c r="B227" s="621" t="s">
        <v>178</v>
      </c>
      <c r="C227" s="479">
        <f>SUM(D227:E227)</f>
        <v>9567200</v>
      </c>
      <c r="D227" s="480">
        <f>F227+H227</f>
        <v>9567200</v>
      </c>
      <c r="E227" s="481"/>
      <c r="F227" s="609">
        <v>9567200</v>
      </c>
      <c r="G227" s="473"/>
      <c r="H227" s="609"/>
      <c r="I227" s="496"/>
    </row>
    <row r="228" spans="1:9" ht="12">
      <c r="A228" s="544"/>
      <c r="B228" s="524" t="s">
        <v>161</v>
      </c>
      <c r="C228" s="512">
        <f>SUM(D228:E228)</f>
        <v>7900</v>
      </c>
      <c r="D228" s="525">
        <f>F228+H228</f>
        <v>7900</v>
      </c>
      <c r="E228" s="526"/>
      <c r="F228" s="527">
        <v>7900</v>
      </c>
      <c r="G228" s="545"/>
      <c r="H228" s="527"/>
      <c r="I228" s="622"/>
    </row>
    <row r="229" spans="1:9" s="493" customFormat="1" ht="12.75">
      <c r="A229" s="508">
        <v>80105</v>
      </c>
      <c r="B229" s="522" t="s">
        <v>222</v>
      </c>
      <c r="C229" s="615">
        <f>SUM(C230)</f>
        <v>403800</v>
      </c>
      <c r="D229" s="616">
        <f>SUM(D230)</f>
        <v>403800</v>
      </c>
      <c r="E229" s="617"/>
      <c r="F229" s="618"/>
      <c r="G229" s="617"/>
      <c r="H229" s="618">
        <f>SUM(H230)</f>
        <v>403800</v>
      </c>
      <c r="I229" s="619"/>
    </row>
    <row r="230" spans="1:9" ht="12.75">
      <c r="A230" s="469"/>
      <c r="B230" s="494" t="s">
        <v>160</v>
      </c>
      <c r="C230" s="471">
        <f>SUM(C231:C233)</f>
        <v>403800</v>
      </c>
      <c r="D230" s="472">
        <f>SUM(D231:D233)</f>
        <v>403800</v>
      </c>
      <c r="E230" s="473"/>
      <c r="F230" s="474"/>
      <c r="G230" s="509"/>
      <c r="H230" s="474">
        <f>SUM(H231:H233)</f>
        <v>403800</v>
      </c>
      <c r="I230" s="511"/>
    </row>
    <row r="231" spans="1:9" ht="12">
      <c r="A231" s="469"/>
      <c r="B231" s="478" t="s">
        <v>192</v>
      </c>
      <c r="C231" s="479">
        <f>SUM(D231:E231)</f>
        <v>353300</v>
      </c>
      <c r="D231" s="480">
        <f>F231+H231</f>
        <v>353300</v>
      </c>
      <c r="E231" s="481"/>
      <c r="F231" s="499"/>
      <c r="G231" s="473"/>
      <c r="H231" s="499">
        <v>353300</v>
      </c>
      <c r="I231" s="496"/>
    </row>
    <row r="232" spans="1:9" ht="12">
      <c r="A232" s="469"/>
      <c r="B232" s="478" t="s">
        <v>193</v>
      </c>
      <c r="C232" s="479"/>
      <c r="D232" s="480"/>
      <c r="E232" s="481"/>
      <c r="F232" s="499"/>
      <c r="G232" s="473"/>
      <c r="H232" s="499"/>
      <c r="I232" s="496"/>
    </row>
    <row r="233" spans="1:9" ht="12">
      <c r="A233" s="469"/>
      <c r="B233" s="498" t="s">
        <v>161</v>
      </c>
      <c r="C233" s="479">
        <f>SUM(D233:E233)</f>
        <v>50500</v>
      </c>
      <c r="D233" s="480">
        <f>F233+H233</f>
        <v>50500</v>
      </c>
      <c r="E233" s="481"/>
      <c r="F233" s="499"/>
      <c r="G233" s="473"/>
      <c r="H233" s="499">
        <v>50500</v>
      </c>
      <c r="I233" s="496"/>
    </row>
    <row r="234" spans="1:9" ht="12">
      <c r="A234" s="469"/>
      <c r="B234" s="478" t="s">
        <v>181</v>
      </c>
      <c r="C234" s="479">
        <f>SUM(D234:E234)</f>
        <v>2000</v>
      </c>
      <c r="D234" s="480">
        <f>F234+H234</f>
        <v>2000</v>
      </c>
      <c r="E234" s="481"/>
      <c r="F234" s="499"/>
      <c r="G234" s="473"/>
      <c r="H234" s="499">
        <v>2000</v>
      </c>
      <c r="I234" s="496"/>
    </row>
    <row r="235" spans="1:9" ht="12">
      <c r="A235" s="508">
        <v>80110</v>
      </c>
      <c r="B235" s="522" t="s">
        <v>223</v>
      </c>
      <c r="C235" s="500">
        <f>SUM(C236)</f>
        <v>17029300</v>
      </c>
      <c r="D235" s="501">
        <f>SUM(D236)</f>
        <v>17029300</v>
      </c>
      <c r="E235" s="502"/>
      <c r="F235" s="503">
        <f>SUM(F236)</f>
        <v>17029300</v>
      </c>
      <c r="G235" s="502"/>
      <c r="H235" s="585"/>
      <c r="I235" s="504"/>
    </row>
    <row r="236" spans="1:9" ht="12.75">
      <c r="A236" s="469"/>
      <c r="B236" s="494" t="s">
        <v>160</v>
      </c>
      <c r="C236" s="471">
        <f>SUM(C237:C240)</f>
        <v>17029300</v>
      </c>
      <c r="D236" s="472">
        <f>SUM(D237:D240)</f>
        <v>17029300</v>
      </c>
      <c r="E236" s="473"/>
      <c r="F236" s="474">
        <f>SUM(F237:F240)</f>
        <v>17029300</v>
      </c>
      <c r="G236" s="509"/>
      <c r="H236" s="540"/>
      <c r="I236" s="511"/>
    </row>
    <row r="237" spans="1:9" ht="11.25" customHeight="1">
      <c r="A237" s="469"/>
      <c r="B237" s="478" t="s">
        <v>192</v>
      </c>
      <c r="C237" s="479">
        <f>SUM(D237:E237)</f>
        <v>14141000</v>
      </c>
      <c r="D237" s="480">
        <f>F237+H237</f>
        <v>14141000</v>
      </c>
      <c r="E237" s="481"/>
      <c r="F237" s="499">
        <v>14141000</v>
      </c>
      <c r="G237" s="473"/>
      <c r="H237" s="499"/>
      <c r="I237" s="496"/>
    </row>
    <row r="238" spans="1:9" ht="11.25" customHeight="1">
      <c r="A238" s="469"/>
      <c r="B238" s="478" t="s">
        <v>193</v>
      </c>
      <c r="C238" s="479"/>
      <c r="D238" s="480"/>
      <c r="E238" s="481"/>
      <c r="F238" s="499"/>
      <c r="G238" s="473"/>
      <c r="H238" s="499"/>
      <c r="I238" s="496"/>
    </row>
    <row r="239" spans="1:9" ht="11.25" customHeight="1">
      <c r="A239" s="469"/>
      <c r="B239" s="498" t="s">
        <v>178</v>
      </c>
      <c r="C239" s="479">
        <f>SUM(D239:E239)</f>
        <v>280000</v>
      </c>
      <c r="D239" s="480">
        <f>F239+H239</f>
        <v>280000</v>
      </c>
      <c r="E239" s="481"/>
      <c r="F239" s="499">
        <v>280000</v>
      </c>
      <c r="G239" s="473"/>
      <c r="H239" s="499"/>
      <c r="I239" s="496"/>
    </row>
    <row r="240" spans="1:9" ht="11.25" customHeight="1">
      <c r="A240" s="469"/>
      <c r="B240" s="498" t="s">
        <v>161</v>
      </c>
      <c r="C240" s="479">
        <f>SUM(D240:E240)</f>
        <v>2608300</v>
      </c>
      <c r="D240" s="480">
        <f>F240+H240</f>
        <v>2608300</v>
      </c>
      <c r="E240" s="481"/>
      <c r="F240" s="499">
        <v>2608300</v>
      </c>
      <c r="G240" s="473"/>
      <c r="H240" s="499"/>
      <c r="I240" s="496"/>
    </row>
    <row r="241" spans="1:9" ht="12" hidden="1">
      <c r="A241" s="469"/>
      <c r="B241" s="478" t="s">
        <v>181</v>
      </c>
      <c r="C241" s="479">
        <f>SUM(D241:E241)</f>
        <v>0</v>
      </c>
      <c r="D241" s="480">
        <f>F241+H241</f>
        <v>0</v>
      </c>
      <c r="E241" s="481"/>
      <c r="F241" s="499">
        <v>0</v>
      </c>
      <c r="G241" s="473"/>
      <c r="H241" s="499"/>
      <c r="I241" s="496"/>
    </row>
    <row r="242" spans="1:9" s="485" customFormat="1" ht="12">
      <c r="A242" s="508">
        <v>80111</v>
      </c>
      <c r="B242" s="522" t="s">
        <v>224</v>
      </c>
      <c r="C242" s="500">
        <f>SUM(C243)</f>
        <v>1677300</v>
      </c>
      <c r="D242" s="501">
        <f>SUM(D243)</f>
        <v>1677300</v>
      </c>
      <c r="E242" s="502"/>
      <c r="F242" s="574"/>
      <c r="G242" s="575"/>
      <c r="H242" s="503">
        <f>SUM(H243)</f>
        <v>1677300</v>
      </c>
      <c r="I242" s="504"/>
    </row>
    <row r="243" spans="1:9" ht="12.75">
      <c r="A243" s="469"/>
      <c r="B243" s="494" t="s">
        <v>160</v>
      </c>
      <c r="C243" s="471">
        <f>SUM(C244:C246)</f>
        <v>1677300</v>
      </c>
      <c r="D243" s="472">
        <f>SUM(D244:D246)</f>
        <v>1677300</v>
      </c>
      <c r="E243" s="473"/>
      <c r="F243" s="474"/>
      <c r="G243" s="509"/>
      <c r="H243" s="474">
        <f>SUM(H244:H246)</f>
        <v>1677300</v>
      </c>
      <c r="I243" s="511"/>
    </row>
    <row r="244" spans="1:9" ht="10.5" customHeight="1">
      <c r="A244" s="469"/>
      <c r="B244" s="478" t="s">
        <v>192</v>
      </c>
      <c r="C244" s="479">
        <f>SUM(D244:E244)</f>
        <v>1422800</v>
      </c>
      <c r="D244" s="480">
        <f>F244+H244</f>
        <v>1422800</v>
      </c>
      <c r="E244" s="481"/>
      <c r="F244" s="499"/>
      <c r="G244" s="473"/>
      <c r="H244" s="499">
        <v>1422800</v>
      </c>
      <c r="I244" s="496"/>
    </row>
    <row r="245" spans="1:9" ht="10.5" customHeight="1">
      <c r="A245" s="469"/>
      <c r="B245" s="478" t="s">
        <v>193</v>
      </c>
      <c r="C245" s="479"/>
      <c r="D245" s="480"/>
      <c r="E245" s="481"/>
      <c r="F245" s="499"/>
      <c r="G245" s="473"/>
      <c r="H245" s="499"/>
      <c r="I245" s="496"/>
    </row>
    <row r="246" spans="1:9" ht="10.5" customHeight="1">
      <c r="A246" s="469"/>
      <c r="B246" s="498" t="s">
        <v>161</v>
      </c>
      <c r="C246" s="479">
        <f>SUM(D246:E246)</f>
        <v>254500</v>
      </c>
      <c r="D246" s="480">
        <f>F246+H246</f>
        <v>254500</v>
      </c>
      <c r="E246" s="481"/>
      <c r="F246" s="499"/>
      <c r="G246" s="473"/>
      <c r="H246" s="499">
        <v>254500</v>
      </c>
      <c r="I246" s="496"/>
    </row>
    <row r="247" spans="1:9" ht="10.5" customHeight="1">
      <c r="A247" s="469"/>
      <c r="B247" s="478" t="s">
        <v>181</v>
      </c>
      <c r="C247" s="479">
        <f>SUM(D247:E247)</f>
        <v>5000</v>
      </c>
      <c r="D247" s="480">
        <f>F247+H247</f>
        <v>5000</v>
      </c>
      <c r="E247" s="481"/>
      <c r="F247" s="499"/>
      <c r="G247" s="473"/>
      <c r="H247" s="499">
        <v>5000</v>
      </c>
      <c r="I247" s="496"/>
    </row>
    <row r="248" spans="1:9" s="485" customFormat="1" ht="12.75" customHeight="1">
      <c r="A248" s="508">
        <v>80120</v>
      </c>
      <c r="B248" s="522" t="s">
        <v>225</v>
      </c>
      <c r="C248" s="500">
        <f>C249+C255</f>
        <v>11159100</v>
      </c>
      <c r="D248" s="501">
        <f>D249+D255</f>
        <v>11159100</v>
      </c>
      <c r="E248" s="502"/>
      <c r="F248" s="574"/>
      <c r="G248" s="575"/>
      <c r="H248" s="503">
        <f>H249+H255</f>
        <v>11159100</v>
      </c>
      <c r="I248" s="504"/>
    </row>
    <row r="249" spans="1:9" ht="12.75">
      <c r="A249" s="469"/>
      <c r="B249" s="494" t="s">
        <v>160</v>
      </c>
      <c r="C249" s="471">
        <f>SUM(C250:C253)</f>
        <v>11159100</v>
      </c>
      <c r="D249" s="472">
        <f>SUM(D250:D253)</f>
        <v>11159100</v>
      </c>
      <c r="E249" s="473"/>
      <c r="F249" s="474"/>
      <c r="G249" s="509"/>
      <c r="H249" s="474">
        <f>SUM(H250:H253)</f>
        <v>11159100</v>
      </c>
      <c r="I249" s="511"/>
    </row>
    <row r="250" spans="1:9" ht="12">
      <c r="A250" s="469"/>
      <c r="B250" s="478" t="s">
        <v>192</v>
      </c>
      <c r="C250" s="479">
        <f>SUM(D250:E250)</f>
        <v>8614500</v>
      </c>
      <c r="D250" s="480">
        <f>F250+H250</f>
        <v>8614500</v>
      </c>
      <c r="E250" s="481"/>
      <c r="F250" s="499"/>
      <c r="G250" s="473"/>
      <c r="H250" s="499">
        <v>8614500</v>
      </c>
      <c r="I250" s="496"/>
    </row>
    <row r="251" spans="1:9" ht="11.25" customHeight="1">
      <c r="A251" s="469"/>
      <c r="B251" s="478" t="s">
        <v>193</v>
      </c>
      <c r="C251" s="479"/>
      <c r="D251" s="480"/>
      <c r="E251" s="481"/>
      <c r="F251" s="499"/>
      <c r="G251" s="473"/>
      <c r="H251" s="499"/>
      <c r="I251" s="496"/>
    </row>
    <row r="252" spans="1:9" ht="11.25" customHeight="1">
      <c r="A252" s="469"/>
      <c r="B252" s="498" t="s">
        <v>178</v>
      </c>
      <c r="C252" s="479">
        <f>SUM(D252:E252)</f>
        <v>932000</v>
      </c>
      <c r="D252" s="480">
        <f>F252+H252</f>
        <v>932000</v>
      </c>
      <c r="E252" s="481"/>
      <c r="F252" s="499"/>
      <c r="G252" s="473"/>
      <c r="H252" s="499">
        <v>932000</v>
      </c>
      <c r="I252" s="496"/>
    </row>
    <row r="253" spans="1:9" ht="11.25" customHeight="1">
      <c r="A253" s="469"/>
      <c r="B253" s="498" t="s">
        <v>161</v>
      </c>
      <c r="C253" s="479">
        <f>SUM(D253:E253)</f>
        <v>1612600</v>
      </c>
      <c r="D253" s="480">
        <f>F253+H253</f>
        <v>1612600</v>
      </c>
      <c r="E253" s="481"/>
      <c r="F253" s="499"/>
      <c r="G253" s="473"/>
      <c r="H253" s="499">
        <v>1612600</v>
      </c>
      <c r="I253" s="496"/>
    </row>
    <row r="254" spans="1:9" ht="12">
      <c r="A254" s="469"/>
      <c r="B254" s="478" t="s">
        <v>181</v>
      </c>
      <c r="C254" s="479">
        <f>SUM(D254:E254)</f>
        <v>36200</v>
      </c>
      <c r="D254" s="480">
        <f>F254+H254</f>
        <v>36200</v>
      </c>
      <c r="E254" s="481"/>
      <c r="F254" s="499"/>
      <c r="G254" s="473"/>
      <c r="H254" s="499">
        <v>36200</v>
      </c>
      <c r="I254" s="496"/>
    </row>
    <row r="255" spans="1:9" ht="12.75" hidden="1">
      <c r="A255" s="469"/>
      <c r="B255" s="470" t="s">
        <v>219</v>
      </c>
      <c r="C255" s="471">
        <f>SUM(C256)</f>
        <v>0</v>
      </c>
      <c r="D255" s="472">
        <f>F255+H255</f>
        <v>0</v>
      </c>
      <c r="E255" s="473"/>
      <c r="F255" s="474"/>
      <c r="G255" s="475"/>
      <c r="H255" s="474">
        <f>SUM(H256)</f>
        <v>0</v>
      </c>
      <c r="I255" s="476"/>
    </row>
    <row r="256" spans="1:9" s="485" customFormat="1" ht="12" hidden="1">
      <c r="A256" s="477"/>
      <c r="B256" s="478" t="s">
        <v>171</v>
      </c>
      <c r="C256" s="479">
        <f>SUM(D256:E256)</f>
        <v>0</v>
      </c>
      <c r="D256" s="480">
        <f>F256+H256</f>
        <v>0</v>
      </c>
      <c r="E256" s="481"/>
      <c r="F256" s="499"/>
      <c r="G256" s="481"/>
      <c r="H256" s="499">
        <v>0</v>
      </c>
      <c r="I256" s="505"/>
    </row>
    <row r="257" spans="1:9" s="485" customFormat="1" ht="12">
      <c r="A257" s="508">
        <v>80123</v>
      </c>
      <c r="B257" s="522" t="s">
        <v>226</v>
      </c>
      <c r="C257" s="500">
        <f>SUM(C258)</f>
        <v>1508200</v>
      </c>
      <c r="D257" s="501">
        <f>SUM(D258)</f>
        <v>1508200</v>
      </c>
      <c r="E257" s="502"/>
      <c r="F257" s="574"/>
      <c r="G257" s="575"/>
      <c r="H257" s="503">
        <f>SUM(H258)</f>
        <v>1508200</v>
      </c>
      <c r="I257" s="504"/>
    </row>
    <row r="258" spans="1:9" ht="12.75">
      <c r="A258" s="469"/>
      <c r="B258" s="494" t="s">
        <v>160</v>
      </c>
      <c r="C258" s="471">
        <f>SUM(C259:C261)</f>
        <v>1508200</v>
      </c>
      <c r="D258" s="472">
        <f>SUM(D259:D261)</f>
        <v>1508200</v>
      </c>
      <c r="E258" s="473"/>
      <c r="F258" s="474"/>
      <c r="G258" s="509"/>
      <c r="H258" s="474">
        <f>SUM(H259:H261)</f>
        <v>1508200</v>
      </c>
      <c r="I258" s="511"/>
    </row>
    <row r="259" spans="1:9" ht="9.75" customHeight="1">
      <c r="A259" s="469"/>
      <c r="B259" s="478" t="s">
        <v>192</v>
      </c>
      <c r="C259" s="479">
        <f>SUM(D259:E259)</f>
        <v>1307900</v>
      </c>
      <c r="D259" s="480">
        <f>F259+H259</f>
        <v>1307900</v>
      </c>
      <c r="E259" s="481"/>
      <c r="F259" s="499"/>
      <c r="G259" s="473"/>
      <c r="H259" s="499">
        <v>1307900</v>
      </c>
      <c r="I259" s="496"/>
    </row>
    <row r="260" spans="1:9" ht="9.75" customHeight="1">
      <c r="A260" s="469"/>
      <c r="B260" s="478" t="s">
        <v>193</v>
      </c>
      <c r="C260" s="479"/>
      <c r="D260" s="480"/>
      <c r="E260" s="481"/>
      <c r="F260" s="499"/>
      <c r="G260" s="473"/>
      <c r="H260" s="499"/>
      <c r="I260" s="496"/>
    </row>
    <row r="261" spans="1:9" ht="9.75" customHeight="1">
      <c r="A261" s="469"/>
      <c r="B261" s="498" t="s">
        <v>161</v>
      </c>
      <c r="C261" s="479">
        <f>SUM(D261:E261)</f>
        <v>200300</v>
      </c>
      <c r="D261" s="480">
        <f>F261+H261</f>
        <v>200300</v>
      </c>
      <c r="E261" s="481"/>
      <c r="F261" s="499"/>
      <c r="G261" s="473"/>
      <c r="H261" s="499">
        <v>200300</v>
      </c>
      <c r="I261" s="496"/>
    </row>
    <row r="262" spans="1:9" ht="9.75" customHeight="1">
      <c r="A262" s="469"/>
      <c r="B262" s="478" t="s">
        <v>181</v>
      </c>
      <c r="C262" s="479">
        <f>SUM(D262:E262)</f>
        <v>3400</v>
      </c>
      <c r="D262" s="480">
        <f>F262+H262</f>
        <v>3400</v>
      </c>
      <c r="E262" s="481"/>
      <c r="F262" s="499"/>
      <c r="G262" s="473"/>
      <c r="H262" s="499">
        <v>3400</v>
      </c>
      <c r="I262" s="496"/>
    </row>
    <row r="263" spans="1:9" s="485" customFormat="1" ht="13.5" customHeight="1">
      <c r="A263" s="508">
        <v>80130</v>
      </c>
      <c r="B263" s="522" t="s">
        <v>227</v>
      </c>
      <c r="C263" s="500">
        <f>SUM(C264)</f>
        <v>15462700</v>
      </c>
      <c r="D263" s="501">
        <f>SUM(D264)</f>
        <v>15462700</v>
      </c>
      <c r="E263" s="502"/>
      <c r="F263" s="574"/>
      <c r="G263" s="575"/>
      <c r="H263" s="503">
        <f>SUM(H264)</f>
        <v>15462700</v>
      </c>
      <c r="I263" s="504"/>
    </row>
    <row r="264" spans="1:9" ht="10.5" customHeight="1">
      <c r="A264" s="469"/>
      <c r="B264" s="494" t="s">
        <v>160</v>
      </c>
      <c r="C264" s="471">
        <f>SUM(C265:C268)</f>
        <v>15462700</v>
      </c>
      <c r="D264" s="472">
        <f>SUM(D265:D268)</f>
        <v>15462700</v>
      </c>
      <c r="E264" s="473"/>
      <c r="F264" s="474"/>
      <c r="G264" s="509"/>
      <c r="H264" s="474">
        <f>SUM(H265:H268)</f>
        <v>15462700</v>
      </c>
      <c r="I264" s="511"/>
    </row>
    <row r="265" spans="1:9" ht="12">
      <c r="A265" s="469"/>
      <c r="B265" s="478" t="s">
        <v>192</v>
      </c>
      <c r="C265" s="479">
        <f>SUM(D265:E265)</f>
        <v>11865200</v>
      </c>
      <c r="D265" s="480">
        <f>F265+H265</f>
        <v>11865200</v>
      </c>
      <c r="E265" s="481"/>
      <c r="F265" s="499"/>
      <c r="G265" s="473"/>
      <c r="H265" s="499">
        <v>11865200</v>
      </c>
      <c r="I265" s="496"/>
    </row>
    <row r="266" spans="1:9" ht="11.25" customHeight="1">
      <c r="A266" s="469"/>
      <c r="B266" s="478" t="s">
        <v>193</v>
      </c>
      <c r="C266" s="479"/>
      <c r="D266" s="480"/>
      <c r="E266" s="481"/>
      <c r="F266" s="499"/>
      <c r="G266" s="473"/>
      <c r="H266" s="499"/>
      <c r="I266" s="496"/>
    </row>
    <row r="267" spans="1:9" ht="11.25" customHeight="1">
      <c r="A267" s="544"/>
      <c r="B267" s="524" t="s">
        <v>178</v>
      </c>
      <c r="C267" s="512">
        <f>SUM(D267:E267)</f>
        <v>1100000</v>
      </c>
      <c r="D267" s="525">
        <f>F267+H267</f>
        <v>1100000</v>
      </c>
      <c r="E267" s="526"/>
      <c r="F267" s="527"/>
      <c r="G267" s="545"/>
      <c r="H267" s="527">
        <v>1100000</v>
      </c>
      <c r="I267" s="622"/>
    </row>
    <row r="268" spans="1:9" ht="12">
      <c r="A268" s="469"/>
      <c r="B268" s="498" t="s">
        <v>161</v>
      </c>
      <c r="C268" s="479">
        <f>SUM(D268:E268)</f>
        <v>2497500</v>
      </c>
      <c r="D268" s="480">
        <f>F268+H268</f>
        <v>2497500</v>
      </c>
      <c r="E268" s="481"/>
      <c r="F268" s="499"/>
      <c r="G268" s="473"/>
      <c r="H268" s="499">
        <v>2497500</v>
      </c>
      <c r="I268" s="496"/>
    </row>
    <row r="269" spans="1:9" ht="12" customHeight="1">
      <c r="A269" s="469"/>
      <c r="B269" s="478" t="s">
        <v>181</v>
      </c>
      <c r="C269" s="479">
        <f>SUM(D269:E269)</f>
        <v>59000</v>
      </c>
      <c r="D269" s="480">
        <f>F269+H269</f>
        <v>59000</v>
      </c>
      <c r="E269" s="481"/>
      <c r="F269" s="499"/>
      <c r="G269" s="473"/>
      <c r="H269" s="499">
        <v>59000</v>
      </c>
      <c r="I269" s="496"/>
    </row>
    <row r="270" spans="1:9" s="485" customFormat="1" ht="24" hidden="1">
      <c r="A270" s="508">
        <v>80131</v>
      </c>
      <c r="B270" s="522" t="s">
        <v>228</v>
      </c>
      <c r="C270" s="500">
        <f>SUM(C271)</f>
        <v>0</v>
      </c>
      <c r="D270" s="501">
        <f>SUM(D271)</f>
        <v>0</v>
      </c>
      <c r="E270" s="502"/>
      <c r="F270" s="574"/>
      <c r="G270" s="575"/>
      <c r="H270" s="503"/>
      <c r="I270" s="504"/>
    </row>
    <row r="271" spans="1:9" ht="12.75" hidden="1">
      <c r="A271" s="469"/>
      <c r="B271" s="494" t="s">
        <v>160</v>
      </c>
      <c r="C271" s="471">
        <f>SUM(C272:C275)</f>
        <v>0</v>
      </c>
      <c r="D271" s="472">
        <f>SUM(D272:D275)</f>
        <v>0</v>
      </c>
      <c r="E271" s="473"/>
      <c r="F271" s="474"/>
      <c r="G271" s="509"/>
      <c r="H271" s="474"/>
      <c r="I271" s="511"/>
    </row>
    <row r="272" spans="1:9" ht="12.75" hidden="1">
      <c r="A272" s="469"/>
      <c r="B272" s="478" t="s">
        <v>192</v>
      </c>
      <c r="C272" s="479">
        <f>SUM(D272:E272)</f>
        <v>0</v>
      </c>
      <c r="D272" s="480">
        <f>F272+H272</f>
        <v>0</v>
      </c>
      <c r="E272" s="481"/>
      <c r="F272" s="482"/>
      <c r="G272" s="475"/>
      <c r="H272" s="482"/>
      <c r="I272" s="476"/>
    </row>
    <row r="273" spans="1:9" ht="12.75" hidden="1">
      <c r="A273" s="469"/>
      <c r="B273" s="478" t="s">
        <v>193</v>
      </c>
      <c r="C273" s="479"/>
      <c r="D273" s="480"/>
      <c r="E273" s="481"/>
      <c r="F273" s="482"/>
      <c r="G273" s="475"/>
      <c r="H273" s="482"/>
      <c r="I273" s="476"/>
    </row>
    <row r="274" spans="1:9" ht="12.75" hidden="1">
      <c r="A274" s="469"/>
      <c r="B274" s="498" t="s">
        <v>178</v>
      </c>
      <c r="C274" s="479">
        <f>SUM(D274:E274)</f>
        <v>0</v>
      </c>
      <c r="D274" s="480">
        <f>F274+H274</f>
        <v>0</v>
      </c>
      <c r="E274" s="481"/>
      <c r="F274" s="482"/>
      <c r="G274" s="475"/>
      <c r="H274" s="482"/>
      <c r="I274" s="476"/>
    </row>
    <row r="275" spans="1:9" ht="12.75" hidden="1">
      <c r="A275" s="544"/>
      <c r="B275" s="524" t="s">
        <v>161</v>
      </c>
      <c r="C275" s="512">
        <f>SUM(D275:E275)</f>
        <v>0</v>
      </c>
      <c r="D275" s="525">
        <f>F275+H275</f>
        <v>0</v>
      </c>
      <c r="E275" s="526"/>
      <c r="F275" s="529"/>
      <c r="G275" s="576"/>
      <c r="H275" s="529"/>
      <c r="I275" s="578"/>
    </row>
    <row r="276" spans="1:9" s="485" customFormat="1" ht="36">
      <c r="A276" s="508">
        <v>80132</v>
      </c>
      <c r="B276" s="522" t="s">
        <v>229</v>
      </c>
      <c r="C276" s="500">
        <f>SUM(C277)</f>
        <v>193400</v>
      </c>
      <c r="D276" s="501">
        <f>SUM(D277)</f>
        <v>193400</v>
      </c>
      <c r="E276" s="502"/>
      <c r="F276" s="574"/>
      <c r="G276" s="575"/>
      <c r="H276" s="503">
        <f>SUM(H277)</f>
        <v>193400</v>
      </c>
      <c r="I276" s="504"/>
    </row>
    <row r="277" spans="1:9" ht="12.75">
      <c r="A277" s="469"/>
      <c r="B277" s="494" t="s">
        <v>160</v>
      </c>
      <c r="C277" s="471">
        <f>SUM(C278:C280)</f>
        <v>193400</v>
      </c>
      <c r="D277" s="472">
        <f>SUM(D278:D280)</f>
        <v>193400</v>
      </c>
      <c r="E277" s="473"/>
      <c r="F277" s="474"/>
      <c r="G277" s="509"/>
      <c r="H277" s="474">
        <f>SUM(H278:H280)</f>
        <v>193400</v>
      </c>
      <c r="I277" s="511"/>
    </row>
    <row r="278" spans="1:9" ht="12">
      <c r="A278" s="469"/>
      <c r="B278" s="478" t="s">
        <v>192</v>
      </c>
      <c r="C278" s="479">
        <f>SUM(D278:E278)</f>
        <v>170500</v>
      </c>
      <c r="D278" s="480">
        <f>F278+H278</f>
        <v>170500</v>
      </c>
      <c r="E278" s="481"/>
      <c r="F278" s="499"/>
      <c r="G278" s="473"/>
      <c r="H278" s="499">
        <v>170500</v>
      </c>
      <c r="I278" s="496"/>
    </row>
    <row r="279" spans="1:9" ht="12">
      <c r="A279" s="469"/>
      <c r="B279" s="478" t="s">
        <v>193</v>
      </c>
      <c r="C279" s="479"/>
      <c r="D279" s="480"/>
      <c r="E279" s="481"/>
      <c r="F279" s="499"/>
      <c r="G279" s="473"/>
      <c r="H279" s="499"/>
      <c r="I279" s="496"/>
    </row>
    <row r="280" spans="1:9" ht="12">
      <c r="A280" s="469"/>
      <c r="B280" s="498" t="s">
        <v>161</v>
      </c>
      <c r="C280" s="479">
        <f>SUM(D280:E280)</f>
        <v>22900</v>
      </c>
      <c r="D280" s="480">
        <f>F280+H280</f>
        <v>22900</v>
      </c>
      <c r="E280" s="481"/>
      <c r="F280" s="499"/>
      <c r="G280" s="473"/>
      <c r="H280" s="499">
        <v>22900</v>
      </c>
      <c r="I280" s="496"/>
    </row>
    <row r="281" spans="1:9" s="485" customFormat="1" ht="24" hidden="1">
      <c r="A281" s="508">
        <v>80133</v>
      </c>
      <c r="B281" s="522" t="s">
        <v>230</v>
      </c>
      <c r="C281" s="500">
        <f>SUM(C282)</f>
        <v>0</v>
      </c>
      <c r="D281" s="501">
        <f>SUM(D282)</f>
        <v>0</v>
      </c>
      <c r="E281" s="502"/>
      <c r="F281" s="574"/>
      <c r="G281" s="575"/>
      <c r="H281" s="503">
        <f>SUM(H282)</f>
        <v>0</v>
      </c>
      <c r="I281" s="504"/>
    </row>
    <row r="282" spans="1:9" ht="12.75" hidden="1">
      <c r="A282" s="549"/>
      <c r="B282" s="550" t="s">
        <v>160</v>
      </c>
      <c r="C282" s="514">
        <f>SUM(C283)</f>
        <v>0</v>
      </c>
      <c r="D282" s="551">
        <f>SUM(D283)</f>
        <v>0</v>
      </c>
      <c r="E282" s="552"/>
      <c r="F282" s="553"/>
      <c r="G282" s="623"/>
      <c r="H282" s="553">
        <f>SUM(H283)</f>
        <v>0</v>
      </c>
      <c r="I282" s="624"/>
    </row>
    <row r="283" spans="1:9" ht="12.75" hidden="1">
      <c r="A283" s="544"/>
      <c r="B283" s="524" t="s">
        <v>178</v>
      </c>
      <c r="C283" s="512">
        <f>SUM(D283:E283)</f>
        <v>0</v>
      </c>
      <c r="D283" s="525">
        <f>F283+H283</f>
        <v>0</v>
      </c>
      <c r="E283" s="526"/>
      <c r="F283" s="529"/>
      <c r="G283" s="576"/>
      <c r="H283" s="529"/>
      <c r="I283" s="578"/>
    </row>
    <row r="284" spans="1:11" s="485" customFormat="1" ht="24">
      <c r="A284" s="508">
        <v>80134</v>
      </c>
      <c r="B284" s="522" t="s">
        <v>231</v>
      </c>
      <c r="C284" s="500">
        <f>SUM(C285)</f>
        <v>1160800</v>
      </c>
      <c r="D284" s="501">
        <f>SUM(D285)</f>
        <v>1160800</v>
      </c>
      <c r="E284" s="502"/>
      <c r="F284" s="574"/>
      <c r="G284" s="575"/>
      <c r="H284" s="503">
        <f>SUM(H285)</f>
        <v>1160800</v>
      </c>
      <c r="I284" s="504"/>
      <c r="J284" s="625"/>
      <c r="K284" s="626"/>
    </row>
    <row r="285" spans="1:9" ht="12.75">
      <c r="A285" s="549"/>
      <c r="B285" s="550" t="s">
        <v>160</v>
      </c>
      <c r="C285" s="514">
        <f>SUM(C286:C288)</f>
        <v>1160800</v>
      </c>
      <c r="D285" s="551">
        <f>SUM(D286:D288)</f>
        <v>1160800</v>
      </c>
      <c r="E285" s="552"/>
      <c r="F285" s="553"/>
      <c r="G285" s="623"/>
      <c r="H285" s="553">
        <f>SUM(H286:H288)</f>
        <v>1160800</v>
      </c>
      <c r="I285" s="624"/>
    </row>
    <row r="286" spans="1:9" ht="12">
      <c r="A286" s="469"/>
      <c r="B286" s="478" t="s">
        <v>192</v>
      </c>
      <c r="C286" s="479">
        <f>SUM(D286:E286)</f>
        <v>1029300</v>
      </c>
      <c r="D286" s="480">
        <f>F286+H286</f>
        <v>1029300</v>
      </c>
      <c r="E286" s="481"/>
      <c r="F286" s="499"/>
      <c r="G286" s="473"/>
      <c r="H286" s="499">
        <v>1029300</v>
      </c>
      <c r="I286" s="496"/>
    </row>
    <row r="287" spans="1:9" ht="12">
      <c r="A287" s="469"/>
      <c r="B287" s="478" t="s">
        <v>193</v>
      </c>
      <c r="C287" s="479"/>
      <c r="D287" s="480"/>
      <c r="E287" s="481"/>
      <c r="F287" s="499"/>
      <c r="G287" s="473"/>
      <c r="H287" s="499"/>
      <c r="I287" s="496"/>
    </row>
    <row r="288" spans="1:9" ht="12">
      <c r="A288" s="469"/>
      <c r="B288" s="498" t="s">
        <v>161</v>
      </c>
      <c r="C288" s="479">
        <f>SUM(D288:E288)</f>
        <v>131500</v>
      </c>
      <c r="D288" s="480">
        <f>F288+H288</f>
        <v>131500</v>
      </c>
      <c r="E288" s="481"/>
      <c r="F288" s="499"/>
      <c r="G288" s="473"/>
      <c r="H288" s="499">
        <v>131500</v>
      </c>
      <c r="I288" s="496"/>
    </row>
    <row r="289" spans="1:9" ht="12" customHeight="1">
      <c r="A289" s="544"/>
      <c r="B289" s="573" t="s">
        <v>181</v>
      </c>
      <c r="C289" s="512">
        <f>SUM(D289:E289)</f>
        <v>700</v>
      </c>
      <c r="D289" s="525">
        <f>F289+H289</f>
        <v>700</v>
      </c>
      <c r="E289" s="526"/>
      <c r="F289" s="527"/>
      <c r="G289" s="545"/>
      <c r="H289" s="527">
        <v>700</v>
      </c>
      <c r="I289" s="622"/>
    </row>
    <row r="290" spans="1:9" s="485" customFormat="1" ht="63" customHeight="1">
      <c r="A290" s="508">
        <v>80140</v>
      </c>
      <c r="B290" s="522" t="s">
        <v>232</v>
      </c>
      <c r="C290" s="500">
        <f>SUM(C291)</f>
        <v>3000000</v>
      </c>
      <c r="D290" s="501">
        <f>SUM(D291)</f>
        <v>3000000</v>
      </c>
      <c r="E290" s="502"/>
      <c r="F290" s="574"/>
      <c r="G290" s="575"/>
      <c r="H290" s="503">
        <f>SUM(H291)</f>
        <v>3000000</v>
      </c>
      <c r="I290" s="504"/>
    </row>
    <row r="291" spans="1:9" ht="12" customHeight="1">
      <c r="A291" s="469"/>
      <c r="B291" s="494" t="s">
        <v>160</v>
      </c>
      <c r="C291" s="471">
        <f>SUM(C292:C294)</f>
        <v>3000000</v>
      </c>
      <c r="D291" s="472">
        <f>SUM(D292:D294)</f>
        <v>3000000</v>
      </c>
      <c r="E291" s="473"/>
      <c r="F291" s="474"/>
      <c r="G291" s="509"/>
      <c r="H291" s="474">
        <f>SUM(H292:H294)</f>
        <v>3000000</v>
      </c>
      <c r="I291" s="511"/>
    </row>
    <row r="292" spans="1:9" ht="12">
      <c r="A292" s="469"/>
      <c r="B292" s="478" t="s">
        <v>192</v>
      </c>
      <c r="C292" s="479">
        <f>SUM(D292:E292)</f>
        <v>2596600</v>
      </c>
      <c r="D292" s="480">
        <f>F292+H292</f>
        <v>2596600</v>
      </c>
      <c r="E292" s="481"/>
      <c r="F292" s="499"/>
      <c r="G292" s="473"/>
      <c r="H292" s="499">
        <v>2596600</v>
      </c>
      <c r="I292" s="496"/>
    </row>
    <row r="293" spans="1:9" ht="12">
      <c r="A293" s="469"/>
      <c r="B293" s="478" t="s">
        <v>193</v>
      </c>
      <c r="C293" s="479"/>
      <c r="D293" s="480"/>
      <c r="E293" s="481"/>
      <c r="F293" s="499"/>
      <c r="G293" s="473"/>
      <c r="H293" s="499"/>
      <c r="I293" s="496"/>
    </row>
    <row r="294" spans="1:9" ht="9.75" customHeight="1">
      <c r="A294" s="469"/>
      <c r="B294" s="498" t="s">
        <v>161</v>
      </c>
      <c r="C294" s="479">
        <f>SUM(D294:E294)</f>
        <v>403400</v>
      </c>
      <c r="D294" s="480">
        <f>F294+H294</f>
        <v>403400</v>
      </c>
      <c r="E294" s="481"/>
      <c r="F294" s="499"/>
      <c r="G294" s="473"/>
      <c r="H294" s="499">
        <v>403400</v>
      </c>
      <c r="I294" s="496"/>
    </row>
    <row r="295" spans="1:9" ht="12">
      <c r="A295" s="544"/>
      <c r="B295" s="573" t="s">
        <v>181</v>
      </c>
      <c r="C295" s="512">
        <f>SUM(D295:E295)</f>
        <v>5000</v>
      </c>
      <c r="D295" s="525">
        <f>F295+H295</f>
        <v>5000</v>
      </c>
      <c r="E295" s="526"/>
      <c r="F295" s="527"/>
      <c r="G295" s="545"/>
      <c r="H295" s="527">
        <v>5000</v>
      </c>
      <c r="I295" s="622"/>
    </row>
    <row r="296" spans="1:9" ht="24.75" customHeight="1">
      <c r="A296" s="508">
        <v>80145</v>
      </c>
      <c r="B296" s="522" t="s">
        <v>233</v>
      </c>
      <c r="C296" s="500">
        <f>SUM(C297)</f>
        <v>14000</v>
      </c>
      <c r="D296" s="501">
        <f>SUM(D297)</f>
        <v>14000</v>
      </c>
      <c r="E296" s="502"/>
      <c r="F296" s="503">
        <f>SUM(F297)</f>
        <v>7000</v>
      </c>
      <c r="G296" s="502"/>
      <c r="H296" s="503">
        <f>SUM(H297)</f>
        <v>7000</v>
      </c>
      <c r="I296" s="504"/>
    </row>
    <row r="297" spans="1:9" ht="12.75">
      <c r="A297" s="549"/>
      <c r="B297" s="550" t="s">
        <v>160</v>
      </c>
      <c r="C297" s="514">
        <f>SUM(C298)</f>
        <v>14000</v>
      </c>
      <c r="D297" s="551">
        <f>SUM(D298)</f>
        <v>14000</v>
      </c>
      <c r="E297" s="627"/>
      <c r="F297" s="553">
        <f>SUM(F298)</f>
        <v>7000</v>
      </c>
      <c r="G297" s="623"/>
      <c r="H297" s="553">
        <f>SUM(H298)</f>
        <v>7000</v>
      </c>
      <c r="I297" s="624"/>
    </row>
    <row r="298" spans="1:9" ht="12">
      <c r="A298" s="469"/>
      <c r="B298" s="498" t="s">
        <v>161</v>
      </c>
      <c r="C298" s="479">
        <f>SUM(D298:E298)</f>
        <v>14000</v>
      </c>
      <c r="D298" s="525">
        <f>F298+H298</f>
        <v>14000</v>
      </c>
      <c r="E298" s="481"/>
      <c r="F298" s="499">
        <v>7000</v>
      </c>
      <c r="G298" s="473"/>
      <c r="H298" s="499">
        <v>7000</v>
      </c>
      <c r="I298" s="496"/>
    </row>
    <row r="299" spans="1:9" ht="36" customHeight="1">
      <c r="A299" s="508">
        <v>80146</v>
      </c>
      <c r="B299" s="522" t="s">
        <v>234</v>
      </c>
      <c r="C299" s="500">
        <f>SUM(C300)</f>
        <v>497100</v>
      </c>
      <c r="D299" s="501">
        <f>SUM(D300)</f>
        <v>497100</v>
      </c>
      <c r="E299" s="502"/>
      <c r="F299" s="503">
        <f>SUM(F300)</f>
        <v>271200</v>
      </c>
      <c r="G299" s="502"/>
      <c r="H299" s="503">
        <f>SUM(H300)</f>
        <v>225900</v>
      </c>
      <c r="I299" s="504"/>
    </row>
    <row r="300" spans="1:9" ht="12.75">
      <c r="A300" s="549"/>
      <c r="B300" s="550" t="s">
        <v>160</v>
      </c>
      <c r="C300" s="514">
        <f>SUM(C301:C304)</f>
        <v>497100</v>
      </c>
      <c r="D300" s="551">
        <f>SUM(D301:D304)</f>
        <v>497100</v>
      </c>
      <c r="E300" s="552"/>
      <c r="F300" s="553">
        <f>SUM(F301:F304)</f>
        <v>271200</v>
      </c>
      <c r="G300" s="623"/>
      <c r="H300" s="553">
        <f>SUM(H301:H304)</f>
        <v>225900</v>
      </c>
      <c r="I300" s="624"/>
    </row>
    <row r="301" spans="1:9" ht="12">
      <c r="A301" s="469"/>
      <c r="B301" s="478" t="s">
        <v>192</v>
      </c>
      <c r="C301" s="479">
        <f>SUM(D301:E301)</f>
        <v>222300</v>
      </c>
      <c r="D301" s="480">
        <f>F301+H301</f>
        <v>222300</v>
      </c>
      <c r="E301" s="481"/>
      <c r="F301" s="499">
        <v>109900</v>
      </c>
      <c r="G301" s="473"/>
      <c r="H301" s="499">
        <v>112400</v>
      </c>
      <c r="I301" s="496"/>
    </row>
    <row r="302" spans="1:9" ht="12">
      <c r="A302" s="469"/>
      <c r="B302" s="478" t="s">
        <v>193</v>
      </c>
      <c r="C302" s="479"/>
      <c r="D302" s="480"/>
      <c r="E302" s="481"/>
      <c r="F302" s="499"/>
      <c r="G302" s="473"/>
      <c r="H302" s="499"/>
      <c r="I302" s="496"/>
    </row>
    <row r="303" spans="1:9" ht="12">
      <c r="A303" s="469"/>
      <c r="B303" s="478" t="s">
        <v>235</v>
      </c>
      <c r="C303" s="479">
        <f>SUM(D303:E303)</f>
        <v>44000</v>
      </c>
      <c r="D303" s="480">
        <f>F303+H303</f>
        <v>44000</v>
      </c>
      <c r="E303" s="481"/>
      <c r="F303" s="499">
        <v>44000</v>
      </c>
      <c r="G303" s="473"/>
      <c r="H303" s="499"/>
      <c r="I303" s="496"/>
    </row>
    <row r="304" spans="1:9" ht="12">
      <c r="A304" s="469"/>
      <c r="B304" s="498" t="s">
        <v>161</v>
      </c>
      <c r="C304" s="479">
        <f>SUM(D304:E304)</f>
        <v>230800</v>
      </c>
      <c r="D304" s="480">
        <f>F304+H304</f>
        <v>230800</v>
      </c>
      <c r="E304" s="481"/>
      <c r="F304" s="499">
        <v>117300</v>
      </c>
      <c r="G304" s="473"/>
      <c r="H304" s="499">
        <v>113500</v>
      </c>
      <c r="I304" s="496"/>
    </row>
    <row r="305" spans="1:9" ht="12">
      <c r="A305" s="508">
        <v>80195</v>
      </c>
      <c r="B305" s="522" t="s">
        <v>166</v>
      </c>
      <c r="C305" s="500">
        <f>SUM(C306)</f>
        <v>5344317</v>
      </c>
      <c r="D305" s="501">
        <f>SUM(D306)</f>
        <v>5344317</v>
      </c>
      <c r="E305" s="502"/>
      <c r="F305" s="503">
        <f>SUM(F306)</f>
        <v>3417817</v>
      </c>
      <c r="G305" s="502"/>
      <c r="H305" s="503">
        <f>SUM(H306)</f>
        <v>1926500</v>
      </c>
      <c r="I305" s="504"/>
    </row>
    <row r="306" spans="1:9" ht="12.75">
      <c r="A306" s="549"/>
      <c r="B306" s="550" t="s">
        <v>160</v>
      </c>
      <c r="C306" s="514">
        <f>SUM(C307:C310)</f>
        <v>5344317</v>
      </c>
      <c r="D306" s="551">
        <f>SUM(D307:D310)</f>
        <v>5344317</v>
      </c>
      <c r="E306" s="552"/>
      <c r="F306" s="553">
        <f>SUM(F307:F310)</f>
        <v>3417817</v>
      </c>
      <c r="G306" s="623"/>
      <c r="H306" s="553">
        <f>SUM(H307:H310)</f>
        <v>1926500</v>
      </c>
      <c r="I306" s="624"/>
    </row>
    <row r="307" spans="1:9" ht="12">
      <c r="A307" s="469"/>
      <c r="B307" s="478" t="s">
        <v>192</v>
      </c>
      <c r="C307" s="479">
        <f>SUM(D307:E307)</f>
        <v>1804317</v>
      </c>
      <c r="D307" s="480">
        <f>F307+H307</f>
        <v>1804317</v>
      </c>
      <c r="E307" s="481"/>
      <c r="F307" s="499">
        <v>1362817</v>
      </c>
      <c r="G307" s="473"/>
      <c r="H307" s="499">
        <v>441500</v>
      </c>
      <c r="I307" s="496"/>
    </row>
    <row r="308" spans="1:9" ht="10.5" customHeight="1">
      <c r="A308" s="469"/>
      <c r="B308" s="478" t="s">
        <v>193</v>
      </c>
      <c r="C308" s="479"/>
      <c r="D308" s="480"/>
      <c r="E308" s="481"/>
      <c r="F308" s="499"/>
      <c r="G308" s="473"/>
      <c r="H308" s="499"/>
      <c r="I308" s="496"/>
    </row>
    <row r="309" spans="1:9" ht="12">
      <c r="A309" s="469"/>
      <c r="B309" s="498" t="s">
        <v>178</v>
      </c>
      <c r="C309" s="479">
        <f>SUM(D309:E309)</f>
        <v>58000</v>
      </c>
      <c r="D309" s="480">
        <f>F309+H309</f>
        <v>58000</v>
      </c>
      <c r="E309" s="481"/>
      <c r="F309" s="499">
        <v>58000</v>
      </c>
      <c r="G309" s="473"/>
      <c r="H309" s="499"/>
      <c r="I309" s="496"/>
    </row>
    <row r="310" spans="1:9" ht="12">
      <c r="A310" s="469"/>
      <c r="B310" s="498" t="s">
        <v>161</v>
      </c>
      <c r="C310" s="479">
        <f>SUM(D310:E310)</f>
        <v>3482000</v>
      </c>
      <c r="D310" s="480">
        <f>F310+H310</f>
        <v>3482000</v>
      </c>
      <c r="E310" s="481"/>
      <c r="F310" s="499">
        <v>1997000</v>
      </c>
      <c r="G310" s="473"/>
      <c r="H310" s="499">
        <v>1485000</v>
      </c>
      <c r="I310" s="496"/>
    </row>
    <row r="311" spans="1:9" ht="12" customHeight="1" thickBot="1">
      <c r="A311" s="469"/>
      <c r="B311" s="498" t="s">
        <v>181</v>
      </c>
      <c r="C311" s="479">
        <f>SUM(D311:E311)</f>
        <v>1226000</v>
      </c>
      <c r="D311" s="480">
        <f>F311+H311</f>
        <v>1226000</v>
      </c>
      <c r="E311" s="481"/>
      <c r="F311" s="499">
        <v>626000</v>
      </c>
      <c r="G311" s="473"/>
      <c r="H311" s="499">
        <v>600000</v>
      </c>
      <c r="I311" s="496"/>
    </row>
    <row r="312" spans="1:9" ht="25.5" thickBot="1" thickTop="1">
      <c r="A312" s="580">
        <v>803</v>
      </c>
      <c r="B312" s="628" t="s">
        <v>236</v>
      </c>
      <c r="C312" s="629">
        <f>SUM(C313+C316)</f>
        <v>78500</v>
      </c>
      <c r="D312" s="630">
        <f>SUM(D313+D316)</f>
        <v>78500</v>
      </c>
      <c r="E312" s="631"/>
      <c r="F312" s="467">
        <f>SUM(F313+F316)</f>
        <v>78500</v>
      </c>
      <c r="G312" s="466"/>
      <c r="H312" s="467"/>
      <c r="I312" s="423"/>
    </row>
    <row r="313" spans="1:9" ht="24.75" thickTop="1">
      <c r="A313" s="508">
        <v>80309</v>
      </c>
      <c r="B313" s="522" t="s">
        <v>237</v>
      </c>
      <c r="C313" s="500">
        <f>SUM(C314)</f>
        <v>72500</v>
      </c>
      <c r="D313" s="501">
        <f>SUM(D314)</f>
        <v>72500</v>
      </c>
      <c r="E313" s="502"/>
      <c r="F313" s="503">
        <f>SUM(F314)</f>
        <v>72500</v>
      </c>
      <c r="G313" s="502"/>
      <c r="H313" s="503"/>
      <c r="I313" s="504"/>
    </row>
    <row r="314" spans="1:9" ht="12.75">
      <c r="A314" s="469"/>
      <c r="B314" s="494" t="s">
        <v>160</v>
      </c>
      <c r="C314" s="471">
        <f>SUM(C315)</f>
        <v>72500</v>
      </c>
      <c r="D314" s="472">
        <f>F314+H314</f>
        <v>72500</v>
      </c>
      <c r="E314" s="473"/>
      <c r="F314" s="474">
        <f>SUM(F315)</f>
        <v>72500</v>
      </c>
      <c r="G314" s="475"/>
      <c r="H314" s="474"/>
      <c r="I314" s="476"/>
    </row>
    <row r="315" spans="1:9" ht="12">
      <c r="A315" s="469"/>
      <c r="B315" s="498" t="s">
        <v>161</v>
      </c>
      <c r="C315" s="479">
        <f>SUM(D315:E315)</f>
        <v>72500</v>
      </c>
      <c r="D315" s="480">
        <f>F315+H315</f>
        <v>72500</v>
      </c>
      <c r="E315" s="481"/>
      <c r="F315" s="499">
        <v>72500</v>
      </c>
      <c r="G315" s="473"/>
      <c r="H315" s="499"/>
      <c r="I315" s="496"/>
    </row>
    <row r="316" spans="1:9" ht="12">
      <c r="A316" s="508">
        <v>80395</v>
      </c>
      <c r="B316" s="522" t="s">
        <v>166</v>
      </c>
      <c r="C316" s="500">
        <f>SUM(C317)</f>
        <v>6000</v>
      </c>
      <c r="D316" s="501">
        <f>SUM(D317)</f>
        <v>6000</v>
      </c>
      <c r="E316" s="502"/>
      <c r="F316" s="503">
        <f>SUM(F317)</f>
        <v>6000</v>
      </c>
      <c r="G316" s="502"/>
      <c r="H316" s="503"/>
      <c r="I316" s="504"/>
    </row>
    <row r="317" spans="1:9" ht="12.75">
      <c r="A317" s="469"/>
      <c r="B317" s="494" t="s">
        <v>160</v>
      </c>
      <c r="C317" s="471">
        <f>SUM(C318)</f>
        <v>6000</v>
      </c>
      <c r="D317" s="472">
        <f>F317+H317</f>
        <v>6000</v>
      </c>
      <c r="E317" s="473"/>
      <c r="F317" s="474">
        <f>SUM(F318)</f>
        <v>6000</v>
      </c>
      <c r="G317" s="475"/>
      <c r="H317" s="474"/>
      <c r="I317" s="476"/>
    </row>
    <row r="318" spans="1:9" ht="10.5" customHeight="1" thickBot="1">
      <c r="A318" s="469"/>
      <c r="B318" s="498" t="s">
        <v>178</v>
      </c>
      <c r="C318" s="479">
        <f>SUM(D318:E318)</f>
        <v>6000</v>
      </c>
      <c r="D318" s="480">
        <f>F318+H318</f>
        <v>6000</v>
      </c>
      <c r="E318" s="481"/>
      <c r="F318" s="499">
        <v>6000</v>
      </c>
      <c r="G318" s="473"/>
      <c r="H318" s="499"/>
      <c r="I318" s="496"/>
    </row>
    <row r="319" spans="1:9" s="468" customFormat="1" ht="26.25" thickTop="1">
      <c r="A319" s="600">
        <v>851</v>
      </c>
      <c r="B319" s="632" t="s">
        <v>46</v>
      </c>
      <c r="C319" s="601">
        <f>SUM(C331+C335+C352+C320+C346)</f>
        <v>1875700</v>
      </c>
      <c r="D319" s="633">
        <f>SUM(D331+D335+D352+D320)</f>
        <v>1866700</v>
      </c>
      <c r="E319" s="603">
        <f>SUM(E331+E335+E352+E320+E346)</f>
        <v>9000</v>
      </c>
      <c r="F319" s="604">
        <f>SUM(F331+F335+F352+F320)</f>
        <v>1866700</v>
      </c>
      <c r="G319" s="634"/>
      <c r="H319" s="635"/>
      <c r="I319" s="605">
        <f>SUM(I331+I335+I339+I352+I346+I320+I324+I343)</f>
        <v>9000</v>
      </c>
    </row>
    <row r="320" spans="1:9" s="493" customFormat="1" ht="24">
      <c r="A320" s="589">
        <v>85149</v>
      </c>
      <c r="B320" s="606" t="s">
        <v>238</v>
      </c>
      <c r="C320" s="591">
        <f>SUM(C321)</f>
        <v>27000</v>
      </c>
      <c r="D320" s="592">
        <f>SUM(D321)</f>
        <v>27000</v>
      </c>
      <c r="E320" s="595"/>
      <c r="F320" s="594">
        <f>SUM(F321)</f>
        <v>27000</v>
      </c>
      <c r="G320" s="595"/>
      <c r="H320" s="594"/>
      <c r="I320" s="596"/>
    </row>
    <row r="321" spans="1:9" ht="12.75">
      <c r="A321" s="469"/>
      <c r="B321" s="494" t="s">
        <v>160</v>
      </c>
      <c r="C321" s="471">
        <f>SUM(C322:C323)</f>
        <v>27000</v>
      </c>
      <c r="D321" s="472">
        <f>SUM(D322:D323)</f>
        <v>27000</v>
      </c>
      <c r="E321" s="473"/>
      <c r="F321" s="474">
        <f>SUM(F322:F323)</f>
        <v>27000</v>
      </c>
      <c r="G321" s="475"/>
      <c r="H321" s="474"/>
      <c r="I321" s="476"/>
    </row>
    <row r="322" spans="1:9" ht="12">
      <c r="A322" s="469"/>
      <c r="B322" s="498" t="s">
        <v>178</v>
      </c>
      <c r="C322" s="479">
        <f>SUM(D322:E322)</f>
        <v>24000</v>
      </c>
      <c r="D322" s="480">
        <f>F322+H322</f>
        <v>24000</v>
      </c>
      <c r="E322" s="481"/>
      <c r="F322" s="499">
        <v>24000</v>
      </c>
      <c r="G322" s="473"/>
      <c r="H322" s="499"/>
      <c r="I322" s="496"/>
    </row>
    <row r="323" spans="1:9" ht="12">
      <c r="A323" s="469"/>
      <c r="B323" s="498" t="s">
        <v>161</v>
      </c>
      <c r="C323" s="479">
        <f>SUM(D323:E323)</f>
        <v>3000</v>
      </c>
      <c r="D323" s="480">
        <f>F323+H323</f>
        <v>3000</v>
      </c>
      <c r="E323" s="481"/>
      <c r="F323" s="499">
        <v>3000</v>
      </c>
      <c r="G323" s="473"/>
      <c r="H323" s="499"/>
      <c r="I323" s="496"/>
    </row>
    <row r="324" spans="1:9" ht="12" hidden="1">
      <c r="A324" s="508">
        <v>85132</v>
      </c>
      <c r="B324" s="522" t="s">
        <v>239</v>
      </c>
      <c r="C324" s="500">
        <f>SUM(C325+C329)</f>
        <v>0</v>
      </c>
      <c r="D324" s="501"/>
      <c r="E324" s="502">
        <f>SUM(E325+E329)</f>
        <v>0</v>
      </c>
      <c r="F324" s="503"/>
      <c r="G324" s="502"/>
      <c r="H324" s="503"/>
      <c r="I324" s="504">
        <f>SUM(I325+I329)</f>
        <v>0</v>
      </c>
    </row>
    <row r="325" spans="1:9" ht="12.75" hidden="1">
      <c r="A325" s="469"/>
      <c r="B325" s="494" t="s">
        <v>160</v>
      </c>
      <c r="C325" s="520">
        <f>SUM(C326:C328)</f>
        <v>0</v>
      </c>
      <c r="D325" s="521"/>
      <c r="E325" s="475">
        <f>SUM(E326:E328)</f>
        <v>0</v>
      </c>
      <c r="F325" s="474"/>
      <c r="G325" s="475"/>
      <c r="H325" s="474"/>
      <c r="I325" s="476">
        <f>SUM(I326:I328)</f>
        <v>0</v>
      </c>
    </row>
    <row r="326" spans="1:9" s="485" customFormat="1" ht="12.75" hidden="1">
      <c r="A326" s="477"/>
      <c r="B326" s="478" t="s">
        <v>192</v>
      </c>
      <c r="C326" s="479">
        <f>SUM(D326:E326)</f>
        <v>0</v>
      </c>
      <c r="D326" s="480"/>
      <c r="E326" s="481">
        <f>G326+I326</f>
        <v>0</v>
      </c>
      <c r="F326" s="482"/>
      <c r="G326" s="483"/>
      <c r="H326" s="482"/>
      <c r="I326" s="484">
        <v>0</v>
      </c>
    </row>
    <row r="327" spans="1:9" s="485" customFormat="1" ht="12.75" hidden="1">
      <c r="A327" s="477"/>
      <c r="B327" s="478" t="s">
        <v>193</v>
      </c>
      <c r="C327" s="479"/>
      <c r="D327" s="480"/>
      <c r="E327" s="481"/>
      <c r="F327" s="482"/>
      <c r="G327" s="483"/>
      <c r="H327" s="482"/>
      <c r="I327" s="484"/>
    </row>
    <row r="328" spans="1:9" ht="12.75" hidden="1">
      <c r="A328" s="469"/>
      <c r="B328" s="498" t="s">
        <v>161</v>
      </c>
      <c r="C328" s="479">
        <f>SUM(D328:E328)</f>
        <v>0</v>
      </c>
      <c r="D328" s="480"/>
      <c r="E328" s="481">
        <f>G328+I328</f>
        <v>0</v>
      </c>
      <c r="F328" s="482"/>
      <c r="G328" s="475"/>
      <c r="H328" s="482"/>
      <c r="I328" s="484">
        <v>0</v>
      </c>
    </row>
    <row r="329" spans="1:9" ht="12.75" hidden="1">
      <c r="A329" s="469"/>
      <c r="B329" s="470" t="s">
        <v>219</v>
      </c>
      <c r="C329" s="471">
        <f>SUM(C330)</f>
        <v>0</v>
      </c>
      <c r="D329" s="472"/>
      <c r="E329" s="473">
        <f>G329+I329</f>
        <v>0</v>
      </c>
      <c r="F329" s="474"/>
      <c r="G329" s="475"/>
      <c r="H329" s="474"/>
      <c r="I329" s="476">
        <f>SUM(I330)</f>
        <v>0</v>
      </c>
    </row>
    <row r="330" spans="1:9" s="485" customFormat="1" ht="12.75" hidden="1">
      <c r="A330" s="477"/>
      <c r="B330" s="478" t="s">
        <v>171</v>
      </c>
      <c r="C330" s="479">
        <f>SUM(D330:E330)</f>
        <v>0</v>
      </c>
      <c r="D330" s="480"/>
      <c r="E330" s="481">
        <f>G330+I330</f>
        <v>0</v>
      </c>
      <c r="F330" s="482"/>
      <c r="G330" s="483"/>
      <c r="H330" s="482"/>
      <c r="I330" s="484">
        <v>0</v>
      </c>
    </row>
    <row r="331" spans="1:9" s="493" customFormat="1" ht="27.75" customHeight="1">
      <c r="A331" s="508">
        <v>85153</v>
      </c>
      <c r="B331" s="522" t="s">
        <v>240</v>
      </c>
      <c r="C331" s="500">
        <f>SUM(C332)</f>
        <v>55000</v>
      </c>
      <c r="D331" s="501">
        <f>SUM(D332)</f>
        <v>55000</v>
      </c>
      <c r="E331" s="502"/>
      <c r="F331" s="618">
        <f>SUM(F332)</f>
        <v>55000</v>
      </c>
      <c r="G331" s="617"/>
      <c r="H331" s="618"/>
      <c r="I331" s="619"/>
    </row>
    <row r="332" spans="1:9" ht="12.75">
      <c r="A332" s="469"/>
      <c r="B332" s="494" t="s">
        <v>160</v>
      </c>
      <c r="C332" s="520">
        <f>SUM(C333:C334)</f>
        <v>55000</v>
      </c>
      <c r="D332" s="521">
        <f>SUM(D333:D334)</f>
        <v>55000</v>
      </c>
      <c r="E332" s="475"/>
      <c r="F332" s="474">
        <f>SUM(F333:F334)</f>
        <v>55000</v>
      </c>
      <c r="G332" s="475"/>
      <c r="H332" s="474"/>
      <c r="I332" s="476"/>
    </row>
    <row r="333" spans="1:9" s="485" customFormat="1" ht="12">
      <c r="A333" s="477"/>
      <c r="B333" s="498" t="s">
        <v>178</v>
      </c>
      <c r="C333" s="479">
        <f>SUM(D333:E333)</f>
        <v>45000</v>
      </c>
      <c r="D333" s="480">
        <f>F333+H333</f>
        <v>45000</v>
      </c>
      <c r="E333" s="481"/>
      <c r="F333" s="499">
        <v>45000</v>
      </c>
      <c r="G333" s="481"/>
      <c r="H333" s="499"/>
      <c r="I333" s="505"/>
    </row>
    <row r="334" spans="1:9" ht="12">
      <c r="A334" s="544"/>
      <c r="B334" s="524" t="s">
        <v>161</v>
      </c>
      <c r="C334" s="512">
        <f>SUM(D334:E334)</f>
        <v>10000</v>
      </c>
      <c r="D334" s="525">
        <f>F334+H334</f>
        <v>10000</v>
      </c>
      <c r="E334" s="526"/>
      <c r="F334" s="527">
        <v>10000</v>
      </c>
      <c r="G334" s="545"/>
      <c r="H334" s="527"/>
      <c r="I334" s="622"/>
    </row>
    <row r="335" spans="1:9" ht="24">
      <c r="A335" s="508">
        <v>85154</v>
      </c>
      <c r="B335" s="522" t="s">
        <v>241</v>
      </c>
      <c r="C335" s="500">
        <f>C336+C343</f>
        <v>1274400</v>
      </c>
      <c r="D335" s="501">
        <f>D336+D343</f>
        <v>1274400</v>
      </c>
      <c r="E335" s="502"/>
      <c r="F335" s="503">
        <f>F336+F343</f>
        <v>1274400</v>
      </c>
      <c r="G335" s="502"/>
      <c r="H335" s="503"/>
      <c r="I335" s="504"/>
    </row>
    <row r="336" spans="1:9" ht="16.5" customHeight="1">
      <c r="A336" s="469"/>
      <c r="B336" s="494" t="s">
        <v>160</v>
      </c>
      <c r="C336" s="520">
        <f>SUM(C337:C338)</f>
        <v>1174400</v>
      </c>
      <c r="D336" s="521">
        <f>SUM(D337:D338)</f>
        <v>1174400</v>
      </c>
      <c r="E336" s="475"/>
      <c r="F336" s="474">
        <f>0+F337+F338</f>
        <v>1174400</v>
      </c>
      <c r="G336" s="475"/>
      <c r="H336" s="474"/>
      <c r="I336" s="476"/>
    </row>
    <row r="337" spans="1:9" s="485" customFormat="1" ht="15" customHeight="1">
      <c r="A337" s="477"/>
      <c r="B337" s="498" t="s">
        <v>178</v>
      </c>
      <c r="C337" s="479">
        <f>SUM(D337:E337)</f>
        <v>620000</v>
      </c>
      <c r="D337" s="480">
        <f>F337+H337</f>
        <v>620000</v>
      </c>
      <c r="E337" s="481"/>
      <c r="F337" s="499">
        <v>620000</v>
      </c>
      <c r="G337" s="481"/>
      <c r="H337" s="499"/>
      <c r="I337" s="505"/>
    </row>
    <row r="338" spans="1:9" ht="15.75" customHeight="1">
      <c r="A338" s="469"/>
      <c r="B338" s="498" t="s">
        <v>161</v>
      </c>
      <c r="C338" s="479">
        <f>SUM(D338:E338)</f>
        <v>554400</v>
      </c>
      <c r="D338" s="480">
        <f>F338+H338</f>
        <v>554400</v>
      </c>
      <c r="E338" s="481"/>
      <c r="F338" s="499">
        <v>554400</v>
      </c>
      <c r="G338" s="473"/>
      <c r="H338" s="499"/>
      <c r="I338" s="496"/>
    </row>
    <row r="339" spans="1:9" ht="24" hidden="1">
      <c r="A339" s="589">
        <v>85149</v>
      </c>
      <c r="B339" s="606" t="s">
        <v>238</v>
      </c>
      <c r="C339" s="591">
        <f>SUM(C340)</f>
        <v>0</v>
      </c>
      <c r="D339" s="592">
        <f>SUM(D340)</f>
        <v>0</v>
      </c>
      <c r="E339" s="595"/>
      <c r="F339" s="594">
        <f>SUM(F340)</f>
        <v>0</v>
      </c>
      <c r="G339" s="636"/>
      <c r="H339" s="637"/>
      <c r="I339" s="638"/>
    </row>
    <row r="340" spans="1:9" ht="12.75" customHeight="1" hidden="1">
      <c r="A340" s="639"/>
      <c r="B340" s="640" t="s">
        <v>160</v>
      </c>
      <c r="C340" s="641">
        <f>SUM(C341:C342)</f>
        <v>0</v>
      </c>
      <c r="D340" s="642">
        <f>SUM(D341:D342)</f>
        <v>0</v>
      </c>
      <c r="E340" s="643"/>
      <c r="F340" s="644">
        <f>SUM(F341:F342)</f>
        <v>0</v>
      </c>
      <c r="G340" s="643"/>
      <c r="H340" s="644"/>
      <c r="I340" s="645"/>
    </row>
    <row r="341" spans="1:9" s="485" customFormat="1" ht="12.75" hidden="1">
      <c r="A341" s="477"/>
      <c r="B341" s="498" t="s">
        <v>178</v>
      </c>
      <c r="C341" s="479">
        <f>SUM(D341:E341)</f>
        <v>0</v>
      </c>
      <c r="D341" s="480">
        <f>F341+H341</f>
        <v>0</v>
      </c>
      <c r="E341" s="481"/>
      <c r="F341" s="482"/>
      <c r="G341" s="483"/>
      <c r="H341" s="482"/>
      <c r="I341" s="484"/>
    </row>
    <row r="342" spans="1:9" ht="12.75" hidden="1">
      <c r="A342" s="469"/>
      <c r="B342" s="498" t="s">
        <v>161</v>
      </c>
      <c r="C342" s="479">
        <f>SUM(D342:E342)</f>
        <v>0</v>
      </c>
      <c r="D342" s="480">
        <f>F342+H342</f>
        <v>0</v>
      </c>
      <c r="E342" s="481"/>
      <c r="F342" s="482"/>
      <c r="G342" s="475"/>
      <c r="H342" s="482"/>
      <c r="I342" s="476"/>
    </row>
    <row r="343" spans="1:9" s="493" customFormat="1" ht="13.5" customHeight="1">
      <c r="A343" s="469"/>
      <c r="B343" s="646" t="s">
        <v>156</v>
      </c>
      <c r="C343" s="471">
        <f>SUM(C344)</f>
        <v>100000</v>
      </c>
      <c r="D343" s="472">
        <f>D345</f>
        <v>100000</v>
      </c>
      <c r="E343" s="473"/>
      <c r="F343" s="495">
        <f>F345</f>
        <v>100000</v>
      </c>
      <c r="G343" s="473"/>
      <c r="H343" s="495"/>
      <c r="I343" s="496"/>
    </row>
    <row r="344" spans="1:9" ht="12.75" hidden="1">
      <c r="A344" s="469"/>
      <c r="B344" s="647" t="s">
        <v>160</v>
      </c>
      <c r="C344" s="471">
        <f>SUM(C345)</f>
        <v>100000</v>
      </c>
      <c r="D344" s="472"/>
      <c r="E344" s="473">
        <f>G344+I344</f>
        <v>0</v>
      </c>
      <c r="F344" s="474"/>
      <c r="G344" s="475"/>
      <c r="H344" s="474"/>
      <c r="I344" s="476">
        <f>SUM(I345)</f>
        <v>0</v>
      </c>
    </row>
    <row r="345" spans="1:9" ht="19.5" customHeight="1">
      <c r="A345" s="544"/>
      <c r="B345" s="648" t="s">
        <v>171</v>
      </c>
      <c r="C345" s="479">
        <f>SUM(D345:E345)</f>
        <v>100000</v>
      </c>
      <c r="D345" s="480">
        <f>F345</f>
        <v>100000</v>
      </c>
      <c r="E345" s="481"/>
      <c r="F345" s="499">
        <v>100000</v>
      </c>
      <c r="G345" s="475"/>
      <c r="H345" s="482"/>
      <c r="I345" s="505"/>
    </row>
    <row r="346" spans="1:9" ht="94.5" customHeight="1">
      <c r="A346" s="508">
        <v>85156</v>
      </c>
      <c r="B346" s="522" t="s">
        <v>242</v>
      </c>
      <c r="C346" s="500">
        <f>SUM(C347)</f>
        <v>9000</v>
      </c>
      <c r="D346" s="501">
        <f>SUM(D347)</f>
        <v>9000</v>
      </c>
      <c r="E346" s="502">
        <f>I346</f>
        <v>9000</v>
      </c>
      <c r="F346" s="503"/>
      <c r="G346" s="502"/>
      <c r="H346" s="503"/>
      <c r="I346" s="504">
        <f>I347</f>
        <v>9000</v>
      </c>
    </row>
    <row r="347" spans="1:9" ht="17.25" customHeight="1">
      <c r="A347" s="469"/>
      <c r="B347" s="494" t="s">
        <v>160</v>
      </c>
      <c r="C347" s="520">
        <f>SUM(C348:C350)</f>
        <v>9000</v>
      </c>
      <c r="D347" s="649">
        <f>SUM(D348:D350)</f>
        <v>9000</v>
      </c>
      <c r="E347" s="586">
        <f>SUM(E348:E350)</f>
        <v>9000</v>
      </c>
      <c r="F347" s="474"/>
      <c r="G347" s="475"/>
      <c r="H347" s="474"/>
      <c r="I347" s="476">
        <f>I350+I349</f>
        <v>9000</v>
      </c>
    </row>
    <row r="348" spans="1:9" s="485" customFormat="1" ht="11.25" customHeight="1">
      <c r="A348" s="477"/>
      <c r="B348" s="478" t="s">
        <v>192</v>
      </c>
      <c r="C348" s="479"/>
      <c r="D348" s="480"/>
      <c r="E348" s="481"/>
      <c r="F348" s="499"/>
      <c r="G348" s="481"/>
      <c r="H348" s="499"/>
      <c r="I348" s="505"/>
    </row>
    <row r="349" spans="1:9" s="485" customFormat="1" ht="13.5" customHeight="1">
      <c r="A349" s="477"/>
      <c r="B349" s="478" t="s">
        <v>193</v>
      </c>
      <c r="C349" s="479"/>
      <c r="D349" s="480"/>
      <c r="E349" s="481"/>
      <c r="F349" s="499"/>
      <c r="G349" s="481"/>
      <c r="H349" s="499"/>
      <c r="I349" s="505"/>
    </row>
    <row r="350" spans="1:9" ht="13.5" customHeight="1" hidden="1">
      <c r="A350" s="469"/>
      <c r="B350" s="498" t="s">
        <v>161</v>
      </c>
      <c r="C350" s="479">
        <f>SUM(D350)</f>
        <v>9000</v>
      </c>
      <c r="D350" s="480">
        <v>9000</v>
      </c>
      <c r="E350" s="587">
        <f>I350+F350</f>
        <v>9000</v>
      </c>
      <c r="F350" s="499"/>
      <c r="G350" s="473"/>
      <c r="H350" s="499"/>
      <c r="I350" s="505">
        <v>9000</v>
      </c>
    </row>
    <row r="351" spans="1:9" ht="4.5" customHeight="1" hidden="1">
      <c r="A351" s="469"/>
      <c r="B351" s="498" t="s">
        <v>170</v>
      </c>
      <c r="C351" s="479">
        <f>SUM(D351:E351)</f>
        <v>0</v>
      </c>
      <c r="D351" s="480">
        <f>F351+H351</f>
        <v>0</v>
      </c>
      <c r="E351" s="481"/>
      <c r="F351" s="499"/>
      <c r="G351" s="473"/>
      <c r="H351" s="499"/>
      <c r="I351" s="496"/>
    </row>
    <row r="352" spans="1:9" s="519" customFormat="1" ht="15.75" customHeight="1">
      <c r="A352" s="508">
        <v>85195</v>
      </c>
      <c r="B352" s="522" t="s">
        <v>166</v>
      </c>
      <c r="C352" s="500">
        <f>SUM(C353)</f>
        <v>510300</v>
      </c>
      <c r="D352" s="501">
        <f>SUM(D353)</f>
        <v>510300</v>
      </c>
      <c r="E352" s="502"/>
      <c r="F352" s="503">
        <f>SUM(F353)</f>
        <v>510300</v>
      </c>
      <c r="G352" s="502"/>
      <c r="H352" s="503"/>
      <c r="I352" s="504"/>
    </row>
    <row r="353" spans="1:9" ht="12.75">
      <c r="A353" s="469"/>
      <c r="B353" s="494" t="s">
        <v>160</v>
      </c>
      <c r="C353" s="520">
        <f>SUM(C354:C355)</f>
        <v>510300</v>
      </c>
      <c r="D353" s="521">
        <f>SUM(D354:D355)</f>
        <v>510300</v>
      </c>
      <c r="E353" s="475"/>
      <c r="F353" s="474">
        <f>SUM(F354:F355)</f>
        <v>510300</v>
      </c>
      <c r="G353" s="475"/>
      <c r="H353" s="474"/>
      <c r="I353" s="476"/>
    </row>
    <row r="354" spans="1:9" s="485" customFormat="1" ht="12">
      <c r="A354" s="477"/>
      <c r="B354" s="498" t="s">
        <v>178</v>
      </c>
      <c r="C354" s="479">
        <f>SUM(D354:E354)</f>
        <v>70000</v>
      </c>
      <c r="D354" s="480">
        <f>F354+H354</f>
        <v>70000</v>
      </c>
      <c r="E354" s="481"/>
      <c r="F354" s="499">
        <v>70000</v>
      </c>
      <c r="G354" s="481"/>
      <c r="H354" s="499"/>
      <c r="I354" s="505"/>
    </row>
    <row r="355" spans="1:9" ht="15.75" customHeight="1" thickBot="1">
      <c r="A355" s="469"/>
      <c r="B355" s="498" t="s">
        <v>161</v>
      </c>
      <c r="C355" s="479">
        <f>SUM(D355:E355)</f>
        <v>440300</v>
      </c>
      <c r="D355" s="480">
        <f>F355+H355</f>
        <v>440300</v>
      </c>
      <c r="E355" s="481"/>
      <c r="F355" s="499">
        <v>440300</v>
      </c>
      <c r="G355" s="473"/>
      <c r="H355" s="499"/>
      <c r="I355" s="496"/>
    </row>
    <row r="356" spans="1:9" s="468" customFormat="1" ht="27" thickBot="1" thickTop="1">
      <c r="A356" s="507">
        <v>852</v>
      </c>
      <c r="B356" s="464" t="s">
        <v>48</v>
      </c>
      <c r="C356" s="465">
        <f>C357+C367+C373+C388+C393+C396+C399+C406+C414+C417+C428+C423+C385+C364+C379</f>
        <v>38091002</v>
      </c>
      <c r="D356" s="419">
        <f>D357+D367+D373+D388+D393+D396+D399+D406+D414+D417+D428+D423+D385+D364</f>
        <v>19170002</v>
      </c>
      <c r="E356" s="650">
        <f>E357+E367+E373+E388+E393+E396+E399+E406+E414+E417+E428+E423+E385+E364+E379</f>
        <v>18921000</v>
      </c>
      <c r="F356" s="467">
        <f>F357+F367+F373+F388+F393+F396+F399+F406+F414+F417+F428+F423+F385+F364+F379</f>
        <v>15098741</v>
      </c>
      <c r="G356" s="582">
        <f>G357+G367+G373+G388+G393+G396+G399+G406+G414+G417+G428+G423+G385+G364+G379</f>
        <v>18907000</v>
      </c>
      <c r="H356" s="422">
        <f>H357+H367+H373+H388+H393+H396+H399+H406+H414+H417+H428+H423+H385+H364+H379</f>
        <v>4071261</v>
      </c>
      <c r="I356" s="583">
        <f>I357+I367+I373+I388+I393+I396+I399+I406+I414+I417+I428+I423+I385+I364+I379</f>
        <v>14000</v>
      </c>
    </row>
    <row r="357" spans="1:9" s="493" customFormat="1" ht="49.5" customHeight="1" thickTop="1">
      <c r="A357" s="566">
        <v>85201</v>
      </c>
      <c r="B357" s="567" t="s">
        <v>243</v>
      </c>
      <c r="C357" s="651">
        <f aca="true" t="shared" si="9" ref="C357:H357">SUM(C358)</f>
        <v>702971</v>
      </c>
      <c r="D357" s="652">
        <f t="shared" si="9"/>
        <v>702971</v>
      </c>
      <c r="E357" s="653"/>
      <c r="F357" s="654"/>
      <c r="G357" s="653"/>
      <c r="H357" s="654">
        <f t="shared" si="9"/>
        <v>702971</v>
      </c>
      <c r="I357" s="655"/>
    </row>
    <row r="358" spans="1:9" ht="12.75">
      <c r="A358" s="469"/>
      <c r="B358" s="494" t="s">
        <v>160</v>
      </c>
      <c r="C358" s="520">
        <f>SUM(C359:C362)</f>
        <v>702971</v>
      </c>
      <c r="D358" s="521">
        <f>SUM(D359:D362)</f>
        <v>702971</v>
      </c>
      <c r="E358" s="475"/>
      <c r="F358" s="474"/>
      <c r="G358" s="475"/>
      <c r="H358" s="474">
        <f>SUM(H359:H362)</f>
        <v>702971</v>
      </c>
      <c r="I358" s="476"/>
    </row>
    <row r="359" spans="1:9" s="485" customFormat="1" ht="12">
      <c r="A359" s="477"/>
      <c r="B359" s="478" t="s">
        <v>192</v>
      </c>
      <c r="C359" s="479">
        <f>SUM(D359:E359)</f>
        <v>71480</v>
      </c>
      <c r="D359" s="480">
        <f>F359+H359</f>
        <v>71480</v>
      </c>
      <c r="E359" s="481"/>
      <c r="F359" s="499"/>
      <c r="G359" s="481"/>
      <c r="H359" s="499">
        <v>71480</v>
      </c>
      <c r="I359" s="505"/>
    </row>
    <row r="360" spans="1:9" s="485" customFormat="1" ht="12">
      <c r="A360" s="477"/>
      <c r="B360" s="478" t="s">
        <v>193</v>
      </c>
      <c r="C360" s="479"/>
      <c r="D360" s="480"/>
      <c r="E360" s="481"/>
      <c r="F360" s="499"/>
      <c r="G360" s="481"/>
      <c r="H360" s="499"/>
      <c r="I360" s="505"/>
    </row>
    <row r="361" spans="1:9" s="485" customFormat="1" ht="12">
      <c r="A361" s="477"/>
      <c r="B361" s="498" t="s">
        <v>178</v>
      </c>
      <c r="C361" s="479">
        <f>SUM(D361:E361)</f>
        <v>342000</v>
      </c>
      <c r="D361" s="480">
        <f>F361+H361</f>
        <v>342000</v>
      </c>
      <c r="E361" s="481"/>
      <c r="F361" s="499"/>
      <c r="G361" s="481"/>
      <c r="H361" s="499">
        <v>342000</v>
      </c>
      <c r="I361" s="505"/>
    </row>
    <row r="362" spans="1:9" ht="12">
      <c r="A362" s="469"/>
      <c r="B362" s="498" t="s">
        <v>161</v>
      </c>
      <c r="C362" s="479">
        <f>SUM(D362:E362)</f>
        <v>289491</v>
      </c>
      <c r="D362" s="480">
        <f>F362+H362</f>
        <v>289491</v>
      </c>
      <c r="E362" s="481"/>
      <c r="F362" s="499"/>
      <c r="G362" s="473"/>
      <c r="H362" s="499">
        <v>289491</v>
      </c>
      <c r="I362" s="496"/>
    </row>
    <row r="363" spans="1:9" ht="12">
      <c r="A363" s="544"/>
      <c r="B363" s="656" t="s">
        <v>181</v>
      </c>
      <c r="C363" s="479">
        <f>SUM(D363:E363)</f>
        <v>1150</v>
      </c>
      <c r="D363" s="609">
        <f>F363+H363</f>
        <v>1150</v>
      </c>
      <c r="E363" s="481"/>
      <c r="F363" s="609"/>
      <c r="G363" s="473"/>
      <c r="H363" s="609">
        <v>1150</v>
      </c>
      <c r="I363" s="496"/>
    </row>
    <row r="364" spans="1:9" ht="22.5" customHeight="1">
      <c r="A364" s="508">
        <v>85202</v>
      </c>
      <c r="B364" s="522" t="s">
        <v>244</v>
      </c>
      <c r="C364" s="500">
        <f>SUM(C365)</f>
        <v>300600</v>
      </c>
      <c r="D364" s="501">
        <f>D365</f>
        <v>300600</v>
      </c>
      <c r="E364" s="502"/>
      <c r="F364" s="503"/>
      <c r="G364" s="502"/>
      <c r="H364" s="503">
        <f>H365</f>
        <v>300600</v>
      </c>
      <c r="I364" s="504"/>
    </row>
    <row r="365" spans="1:9" s="538" customFormat="1" ht="12.75">
      <c r="A365" s="657"/>
      <c r="B365" s="658" t="s">
        <v>195</v>
      </c>
      <c r="C365" s="520">
        <f>SUM(C366)</f>
        <v>300600</v>
      </c>
      <c r="D365" s="521">
        <f>SUM(D366)</f>
        <v>300600</v>
      </c>
      <c r="E365" s="475"/>
      <c r="F365" s="474"/>
      <c r="G365" s="475"/>
      <c r="H365" s="474">
        <f>H366</f>
        <v>300600</v>
      </c>
      <c r="I365" s="476"/>
    </row>
    <row r="366" spans="1:9" s="485" customFormat="1" ht="12">
      <c r="A366" s="523"/>
      <c r="B366" s="573" t="s">
        <v>161</v>
      </c>
      <c r="C366" s="512">
        <f>SUM(D366:E366)</f>
        <v>300600</v>
      </c>
      <c r="D366" s="480">
        <f>F366+H366</f>
        <v>300600</v>
      </c>
      <c r="E366" s="526"/>
      <c r="F366" s="527"/>
      <c r="G366" s="526"/>
      <c r="H366" s="527">
        <v>300600</v>
      </c>
      <c r="I366" s="564"/>
    </row>
    <row r="367" spans="1:9" ht="15" customHeight="1">
      <c r="A367" s="508">
        <v>85203</v>
      </c>
      <c r="B367" s="522" t="s">
        <v>245</v>
      </c>
      <c r="C367" s="500">
        <f>SUM(C368)</f>
        <v>942920</v>
      </c>
      <c r="D367" s="501">
        <f>SUM(D368)</f>
        <v>492920</v>
      </c>
      <c r="E367" s="502">
        <f>SUM(E368)</f>
        <v>450000</v>
      </c>
      <c r="F367" s="503">
        <f>SUM(F368)</f>
        <v>492920</v>
      </c>
      <c r="G367" s="502">
        <f>SUM(G368)</f>
        <v>450000</v>
      </c>
      <c r="H367" s="503"/>
      <c r="I367" s="504"/>
    </row>
    <row r="368" spans="1:9" ht="12.75">
      <c r="A368" s="469"/>
      <c r="B368" s="470" t="s">
        <v>195</v>
      </c>
      <c r="C368" s="520">
        <f>SUM(C369:C371)</f>
        <v>942920</v>
      </c>
      <c r="D368" s="521">
        <f>SUM(D369:D371)</f>
        <v>492920</v>
      </c>
      <c r="E368" s="475">
        <f>SUM(E369:E371)</f>
        <v>450000</v>
      </c>
      <c r="F368" s="474">
        <f>SUM(F369:F371)</f>
        <v>492920</v>
      </c>
      <c r="G368" s="475">
        <f>SUM(G369:G371)</f>
        <v>450000</v>
      </c>
      <c r="H368" s="474"/>
      <c r="I368" s="476"/>
    </row>
    <row r="369" spans="1:9" s="485" customFormat="1" ht="10.5" customHeight="1">
      <c r="A369" s="477"/>
      <c r="B369" s="478" t="s">
        <v>192</v>
      </c>
      <c r="C369" s="479">
        <f>SUM(D369:E369)</f>
        <v>605800</v>
      </c>
      <c r="D369" s="480">
        <f>F369+H369</f>
        <v>315710</v>
      </c>
      <c r="E369" s="481">
        <f>G369+I369</f>
        <v>290090</v>
      </c>
      <c r="F369" s="499">
        <v>315710</v>
      </c>
      <c r="G369" s="481">
        <v>290090</v>
      </c>
      <c r="H369" s="499"/>
      <c r="I369" s="505"/>
    </row>
    <row r="370" spans="1:9" s="485" customFormat="1" ht="10.5" customHeight="1">
      <c r="A370" s="477"/>
      <c r="B370" s="478" t="s">
        <v>193</v>
      </c>
      <c r="C370" s="479"/>
      <c r="D370" s="480"/>
      <c r="E370" s="481"/>
      <c r="F370" s="499"/>
      <c r="G370" s="481"/>
      <c r="H370" s="499"/>
      <c r="I370" s="505"/>
    </row>
    <row r="371" spans="1:9" s="485" customFormat="1" ht="10.5" customHeight="1">
      <c r="A371" s="477"/>
      <c r="B371" s="478" t="s">
        <v>161</v>
      </c>
      <c r="C371" s="479">
        <f>SUM(D371:E371)</f>
        <v>337120</v>
      </c>
      <c r="D371" s="480">
        <f>F371+H371</f>
        <v>177210</v>
      </c>
      <c r="E371" s="481">
        <f>G371+I371</f>
        <v>159910</v>
      </c>
      <c r="F371" s="499">
        <v>177210</v>
      </c>
      <c r="G371" s="481">
        <v>159910</v>
      </c>
      <c r="H371" s="499"/>
      <c r="I371" s="505"/>
    </row>
    <row r="372" spans="1:9" s="485" customFormat="1" ht="12">
      <c r="A372" s="523"/>
      <c r="B372" s="573" t="s">
        <v>181</v>
      </c>
      <c r="C372" s="512">
        <f>SUM(D372:E372)</f>
        <v>2000</v>
      </c>
      <c r="D372" s="525">
        <f>F372+H372</f>
        <v>2000</v>
      </c>
      <c r="E372" s="526"/>
      <c r="F372" s="527">
        <v>2000</v>
      </c>
      <c r="G372" s="526"/>
      <c r="H372" s="527"/>
      <c r="I372" s="564"/>
    </row>
    <row r="373" spans="1:9" s="493" customFormat="1" ht="15" customHeight="1">
      <c r="A373" s="508">
        <v>85204</v>
      </c>
      <c r="B373" s="522" t="s">
        <v>246</v>
      </c>
      <c r="C373" s="500">
        <f>SUM(C374)</f>
        <v>2223575</v>
      </c>
      <c r="D373" s="501">
        <f>SUM(D374)</f>
        <v>2223575</v>
      </c>
      <c r="E373" s="502"/>
      <c r="F373" s="503"/>
      <c r="G373" s="502"/>
      <c r="H373" s="503">
        <f>SUM(H374)</f>
        <v>2223575</v>
      </c>
      <c r="I373" s="504"/>
    </row>
    <row r="374" spans="1:9" ht="15.75" customHeight="1">
      <c r="A374" s="469"/>
      <c r="B374" s="470" t="s">
        <v>195</v>
      </c>
      <c r="C374" s="520">
        <f>SUM(C375:C378)</f>
        <v>2223575</v>
      </c>
      <c r="D374" s="521">
        <f>SUM(D375:D378)</f>
        <v>2223575</v>
      </c>
      <c r="E374" s="475"/>
      <c r="F374" s="474"/>
      <c r="G374" s="475"/>
      <c r="H374" s="474">
        <f>SUM(H375:H378)</f>
        <v>2223575</v>
      </c>
      <c r="I374" s="476"/>
    </row>
    <row r="375" spans="1:9" s="485" customFormat="1" ht="10.5" customHeight="1">
      <c r="A375" s="477"/>
      <c r="B375" s="478" t="s">
        <v>192</v>
      </c>
      <c r="C375" s="479">
        <f>SUM(D375:E375)</f>
        <v>51000</v>
      </c>
      <c r="D375" s="480">
        <f>F375+H375</f>
        <v>51000</v>
      </c>
      <c r="E375" s="481"/>
      <c r="F375" s="499"/>
      <c r="G375" s="481"/>
      <c r="H375" s="499">
        <v>51000</v>
      </c>
      <c r="I375" s="505"/>
    </row>
    <row r="376" spans="1:9" s="485" customFormat="1" ht="11.25" customHeight="1">
      <c r="A376" s="477"/>
      <c r="B376" s="478" t="s">
        <v>193</v>
      </c>
      <c r="C376" s="479"/>
      <c r="D376" s="480"/>
      <c r="E376" s="481"/>
      <c r="F376" s="499"/>
      <c r="G376" s="481"/>
      <c r="H376" s="499"/>
      <c r="I376" s="505"/>
    </row>
    <row r="377" spans="1:9" s="485" customFormat="1" ht="11.25" customHeight="1">
      <c r="A377" s="477"/>
      <c r="B377" s="498" t="s">
        <v>178</v>
      </c>
      <c r="C377" s="479">
        <f>SUM(D377:E377)</f>
        <v>100000</v>
      </c>
      <c r="D377" s="480">
        <f>F377+H377</f>
        <v>100000</v>
      </c>
      <c r="E377" s="481"/>
      <c r="F377" s="499"/>
      <c r="G377" s="481"/>
      <c r="H377" s="499">
        <v>100000</v>
      </c>
      <c r="I377" s="505"/>
    </row>
    <row r="378" spans="1:9" s="485" customFormat="1" ht="15.75" customHeight="1">
      <c r="A378" s="477"/>
      <c r="B378" s="478" t="s">
        <v>161</v>
      </c>
      <c r="C378" s="479">
        <f>SUM(D378:E378)</f>
        <v>2072575</v>
      </c>
      <c r="D378" s="480">
        <f>F378+H378</f>
        <v>2072575</v>
      </c>
      <c r="E378" s="481"/>
      <c r="F378" s="499"/>
      <c r="G378" s="481"/>
      <c r="H378" s="499">
        <v>2072575</v>
      </c>
      <c r="I378" s="505"/>
    </row>
    <row r="379" spans="1:9" s="485" customFormat="1" ht="77.25" customHeight="1">
      <c r="A379" s="508">
        <v>85212</v>
      </c>
      <c r="B379" s="522" t="s">
        <v>247</v>
      </c>
      <c r="C379" s="500">
        <f>SUM(C380)</f>
        <v>17182000</v>
      </c>
      <c r="D379" s="659"/>
      <c r="E379" s="502">
        <f>SUM(E380)</f>
        <v>17182000</v>
      </c>
      <c r="F379" s="585"/>
      <c r="G379" s="502">
        <f>SUM(G380)</f>
        <v>17168000</v>
      </c>
      <c r="H379" s="503"/>
      <c r="I379" s="504">
        <f>SUM(I380)</f>
        <v>14000</v>
      </c>
    </row>
    <row r="380" spans="1:9" s="485" customFormat="1" ht="16.5" customHeight="1">
      <c r="A380" s="660"/>
      <c r="B380" s="470" t="s">
        <v>195</v>
      </c>
      <c r="C380" s="520">
        <f>SUM(C381:C384)</f>
        <v>17182000</v>
      </c>
      <c r="D380" s="521"/>
      <c r="E380" s="475">
        <f>SUM(E381:E384)</f>
        <v>17182000</v>
      </c>
      <c r="F380" s="474"/>
      <c r="G380" s="475">
        <f>SUM(G381:G384)</f>
        <v>17168000</v>
      </c>
      <c r="H380" s="474"/>
      <c r="I380" s="476">
        <f>SUM(I381:I384)</f>
        <v>14000</v>
      </c>
    </row>
    <row r="381" spans="1:9" s="485" customFormat="1" ht="15.75" customHeight="1">
      <c r="A381" s="477"/>
      <c r="B381" s="478" t="s">
        <v>192</v>
      </c>
      <c r="C381" s="479">
        <f>SUM(D381:E381)</f>
        <v>399900</v>
      </c>
      <c r="D381" s="480"/>
      <c r="E381" s="481">
        <f>G381+I381</f>
        <v>399900</v>
      </c>
      <c r="F381" s="499"/>
      <c r="G381" s="481">
        <v>399900</v>
      </c>
      <c r="H381" s="499"/>
      <c r="I381" s="505"/>
    </row>
    <row r="382" spans="1:9" s="485" customFormat="1" ht="15.75" customHeight="1">
      <c r="A382" s="477"/>
      <c r="B382" s="478" t="s">
        <v>193</v>
      </c>
      <c r="C382" s="479"/>
      <c r="D382" s="480"/>
      <c r="E382" s="481"/>
      <c r="F382" s="499"/>
      <c r="G382" s="481"/>
      <c r="H382" s="499"/>
      <c r="I382" s="505"/>
    </row>
    <row r="383" spans="1:9" s="485" customFormat="1" ht="15.75" customHeight="1" hidden="1">
      <c r="A383" s="477"/>
      <c r="B383" s="498" t="s">
        <v>178</v>
      </c>
      <c r="C383" s="479">
        <f>SUM(D383:E383)</f>
        <v>0</v>
      </c>
      <c r="D383" s="480">
        <f>F383+H383</f>
        <v>0</v>
      </c>
      <c r="E383" s="481">
        <f>G383+I383</f>
        <v>0</v>
      </c>
      <c r="F383" s="499">
        <v>0</v>
      </c>
      <c r="G383" s="481">
        <v>0</v>
      </c>
      <c r="H383" s="499"/>
      <c r="I383" s="505"/>
    </row>
    <row r="384" spans="1:9" s="485" customFormat="1" ht="15.75" customHeight="1">
      <c r="A384" s="477"/>
      <c r="B384" s="478" t="s">
        <v>161</v>
      </c>
      <c r="C384" s="479">
        <f>SUM(D384:E384)</f>
        <v>16782100</v>
      </c>
      <c r="D384" s="480"/>
      <c r="E384" s="481">
        <f>G384+I384</f>
        <v>16782100</v>
      </c>
      <c r="F384" s="499"/>
      <c r="G384" s="481">
        <v>16768100</v>
      </c>
      <c r="H384" s="499"/>
      <c r="I384" s="505">
        <v>14000</v>
      </c>
    </row>
    <row r="385" spans="1:9" ht="73.5" customHeight="1">
      <c r="A385" s="508">
        <v>85213</v>
      </c>
      <c r="B385" s="522" t="s">
        <v>248</v>
      </c>
      <c r="C385" s="500">
        <f aca="true" t="shared" si="10" ref="C385:E386">SUM(C386)</f>
        <v>197000</v>
      </c>
      <c r="D385" s="501"/>
      <c r="E385" s="502">
        <f t="shared" si="10"/>
        <v>197000</v>
      </c>
      <c r="F385" s="503"/>
      <c r="G385" s="502">
        <f>SUM(G386)</f>
        <v>197000</v>
      </c>
      <c r="H385" s="503"/>
      <c r="I385" s="504"/>
    </row>
    <row r="386" spans="1:9" s="538" customFormat="1" ht="15" customHeight="1">
      <c r="A386" s="657"/>
      <c r="B386" s="658" t="s">
        <v>195</v>
      </c>
      <c r="C386" s="520">
        <f t="shared" si="10"/>
        <v>197000</v>
      </c>
      <c r="D386" s="521"/>
      <c r="E386" s="475">
        <f t="shared" si="10"/>
        <v>197000</v>
      </c>
      <c r="F386" s="474"/>
      <c r="G386" s="475">
        <f>SUM(G387)</f>
        <v>197000</v>
      </c>
      <c r="H386" s="474"/>
      <c r="I386" s="476"/>
    </row>
    <row r="387" spans="1:9" s="485" customFormat="1" ht="14.25" customHeight="1">
      <c r="A387" s="523"/>
      <c r="B387" s="573" t="s">
        <v>161</v>
      </c>
      <c r="C387" s="512">
        <f>SUM(D387:E387)</f>
        <v>197000</v>
      </c>
      <c r="D387" s="525"/>
      <c r="E387" s="526">
        <f>G387+I387</f>
        <v>197000</v>
      </c>
      <c r="F387" s="527"/>
      <c r="G387" s="526">
        <v>197000</v>
      </c>
      <c r="H387" s="527"/>
      <c r="I387" s="564"/>
    </row>
    <row r="388" spans="1:9" ht="48">
      <c r="A388" s="508">
        <v>85214</v>
      </c>
      <c r="B388" s="522" t="s">
        <v>249</v>
      </c>
      <c r="C388" s="500">
        <f>SUM(C389)</f>
        <v>4792000</v>
      </c>
      <c r="D388" s="501">
        <f>SUM(D389)</f>
        <v>3700000</v>
      </c>
      <c r="E388" s="502">
        <f>SUM(E389)</f>
        <v>1092000</v>
      </c>
      <c r="F388" s="503">
        <f>SUM(F389)</f>
        <v>3700000</v>
      </c>
      <c r="G388" s="502">
        <f>SUM(G389)</f>
        <v>1092000</v>
      </c>
      <c r="H388" s="503"/>
      <c r="I388" s="504"/>
    </row>
    <row r="389" spans="1:9" ht="12.75">
      <c r="A389" s="469"/>
      <c r="B389" s="470" t="s">
        <v>195</v>
      </c>
      <c r="C389" s="471">
        <f>SUM(C390:C392)</f>
        <v>4792000</v>
      </c>
      <c r="D389" s="472">
        <f>SUM(D390:D392)</f>
        <v>3700000</v>
      </c>
      <c r="E389" s="473">
        <f>SUM(E390:E392)</f>
        <v>1092000</v>
      </c>
      <c r="F389" s="474">
        <f>SUM(F390:F392)</f>
        <v>3700000</v>
      </c>
      <c r="G389" s="475">
        <f>SUM(G390:G392)</f>
        <v>1092000</v>
      </c>
      <c r="H389" s="474"/>
      <c r="I389" s="476"/>
    </row>
    <row r="390" spans="1:9" s="485" customFormat="1" ht="0.75" customHeight="1" hidden="1">
      <c r="A390" s="477"/>
      <c r="B390" s="478" t="s">
        <v>192</v>
      </c>
      <c r="C390" s="479">
        <f>SUM(D390:E390)</f>
        <v>0</v>
      </c>
      <c r="D390" s="480">
        <f>F390+H390</f>
        <v>0</v>
      </c>
      <c r="E390" s="481">
        <f>G390+I390</f>
        <v>0</v>
      </c>
      <c r="F390" s="499"/>
      <c r="G390" s="481">
        <v>0</v>
      </c>
      <c r="H390" s="499"/>
      <c r="I390" s="505"/>
    </row>
    <row r="391" spans="1:9" s="485" customFormat="1" ht="12" hidden="1">
      <c r="A391" s="477"/>
      <c r="B391" s="478" t="s">
        <v>193</v>
      </c>
      <c r="C391" s="479"/>
      <c r="D391" s="480"/>
      <c r="E391" s="481"/>
      <c r="F391" s="499"/>
      <c r="G391" s="481"/>
      <c r="H391" s="499"/>
      <c r="I391" s="505"/>
    </row>
    <row r="392" spans="1:9" s="485" customFormat="1" ht="12">
      <c r="A392" s="523"/>
      <c r="B392" s="573" t="s">
        <v>161</v>
      </c>
      <c r="C392" s="512">
        <f>SUM(D392:E392)</f>
        <v>4792000</v>
      </c>
      <c r="D392" s="525">
        <f>F392+H392</f>
        <v>3700000</v>
      </c>
      <c r="E392" s="526">
        <f>G392+I392</f>
        <v>1092000</v>
      </c>
      <c r="F392" s="527">
        <v>3700000</v>
      </c>
      <c r="G392" s="526">
        <v>1092000</v>
      </c>
      <c r="H392" s="527"/>
      <c r="I392" s="564"/>
    </row>
    <row r="393" spans="1:9" ht="21" customHeight="1">
      <c r="A393" s="508">
        <v>85215</v>
      </c>
      <c r="B393" s="522" t="s">
        <v>250</v>
      </c>
      <c r="C393" s="500">
        <f aca="true" t="shared" si="11" ref="C393:F394">SUM(C394)</f>
        <v>5800000</v>
      </c>
      <c r="D393" s="501">
        <f t="shared" si="11"/>
        <v>5800000</v>
      </c>
      <c r="E393" s="502"/>
      <c r="F393" s="503">
        <f t="shared" si="11"/>
        <v>5800000</v>
      </c>
      <c r="G393" s="502"/>
      <c r="H393" s="503"/>
      <c r="I393" s="504"/>
    </row>
    <row r="394" spans="1:9" ht="12.75">
      <c r="A394" s="469"/>
      <c r="B394" s="470" t="s">
        <v>195</v>
      </c>
      <c r="C394" s="471">
        <f t="shared" si="11"/>
        <v>5800000</v>
      </c>
      <c r="D394" s="472">
        <f t="shared" si="11"/>
        <v>5800000</v>
      </c>
      <c r="E394" s="473"/>
      <c r="F394" s="474">
        <f t="shared" si="11"/>
        <v>5800000</v>
      </c>
      <c r="G394" s="475"/>
      <c r="H394" s="474"/>
      <c r="I394" s="476"/>
    </row>
    <row r="395" spans="1:9" s="485" customFormat="1" ht="11.25" customHeight="1">
      <c r="A395" s="477"/>
      <c r="B395" s="478" t="s">
        <v>161</v>
      </c>
      <c r="C395" s="479">
        <f>SUM(D395:E395)</f>
        <v>5800000</v>
      </c>
      <c r="D395" s="480">
        <f>F395+H395</f>
        <v>5800000</v>
      </c>
      <c r="E395" s="481"/>
      <c r="F395" s="499">
        <v>5800000</v>
      </c>
      <c r="G395" s="481"/>
      <c r="H395" s="499"/>
      <c r="I395" s="505"/>
    </row>
    <row r="396" spans="1:9" ht="36" hidden="1">
      <c r="A396" s="508">
        <v>85216</v>
      </c>
      <c r="B396" s="522" t="s">
        <v>251</v>
      </c>
      <c r="C396" s="500">
        <f>SUM(C397)</f>
        <v>0</v>
      </c>
      <c r="D396" s="501"/>
      <c r="E396" s="502">
        <f>SUM(E397)</f>
        <v>0</v>
      </c>
      <c r="F396" s="503"/>
      <c r="G396" s="502">
        <f>SUM(G397)</f>
        <v>0</v>
      </c>
      <c r="H396" s="503"/>
      <c r="I396" s="504">
        <f>SUM(I397)</f>
        <v>0</v>
      </c>
    </row>
    <row r="397" spans="1:9" ht="12.75" hidden="1">
      <c r="A397" s="469"/>
      <c r="B397" s="470" t="s">
        <v>195</v>
      </c>
      <c r="C397" s="471">
        <f>SUM(C398)</f>
        <v>0</v>
      </c>
      <c r="D397" s="472"/>
      <c r="E397" s="473">
        <f>G397+I397</f>
        <v>0</v>
      </c>
      <c r="F397" s="474"/>
      <c r="G397" s="475">
        <f>SUM(G398)</f>
        <v>0</v>
      </c>
      <c r="H397" s="474"/>
      <c r="I397" s="476">
        <f>SUM(I398)</f>
        <v>0</v>
      </c>
    </row>
    <row r="398" spans="1:9" s="485" customFormat="1" ht="12" hidden="1">
      <c r="A398" s="477"/>
      <c r="B398" s="478" t="s">
        <v>161</v>
      </c>
      <c r="C398" s="479">
        <f>SUM(D398:E398)</f>
        <v>0</v>
      </c>
      <c r="D398" s="480"/>
      <c r="E398" s="481">
        <f>G398+I398</f>
        <v>0</v>
      </c>
      <c r="F398" s="499"/>
      <c r="G398" s="481">
        <v>0</v>
      </c>
      <c r="H398" s="499"/>
      <c r="I398" s="505">
        <v>0</v>
      </c>
    </row>
    <row r="399" spans="1:9" ht="24">
      <c r="A399" s="508">
        <v>85218</v>
      </c>
      <c r="B399" s="522" t="s">
        <v>252</v>
      </c>
      <c r="C399" s="500">
        <f aca="true" t="shared" si="12" ref="C399:H399">C400+C404</f>
        <v>581335</v>
      </c>
      <c r="D399" s="501">
        <f t="shared" si="12"/>
        <v>581335</v>
      </c>
      <c r="E399" s="585"/>
      <c r="F399" s="503"/>
      <c r="G399" s="585"/>
      <c r="H399" s="661">
        <f t="shared" si="12"/>
        <v>581335</v>
      </c>
      <c r="I399" s="504"/>
    </row>
    <row r="400" spans="1:9" ht="11.25" customHeight="1">
      <c r="A400" s="469"/>
      <c r="B400" s="470" t="s">
        <v>195</v>
      </c>
      <c r="C400" s="471">
        <f>SUM(C401:C403)</f>
        <v>571335</v>
      </c>
      <c r="D400" s="662">
        <f>SUM(D401:D403)</f>
        <v>571335</v>
      </c>
      <c r="E400" s="473"/>
      <c r="F400" s="495"/>
      <c r="G400" s="473"/>
      <c r="H400" s="662">
        <f>SUM(H401:H403)</f>
        <v>571335</v>
      </c>
      <c r="I400" s="542"/>
    </row>
    <row r="401" spans="1:9" ht="12">
      <c r="A401" s="469"/>
      <c r="B401" s="478" t="s">
        <v>192</v>
      </c>
      <c r="C401" s="479">
        <f>SUM(D401:E401)</f>
        <v>518785</v>
      </c>
      <c r="D401" s="480">
        <f>F401+H401</f>
        <v>518785</v>
      </c>
      <c r="E401" s="473"/>
      <c r="F401" s="495"/>
      <c r="G401" s="473"/>
      <c r="H401" s="499">
        <v>518785</v>
      </c>
      <c r="I401" s="505"/>
    </row>
    <row r="402" spans="1:9" ht="12">
      <c r="A402" s="469"/>
      <c r="B402" s="478" t="s">
        <v>193</v>
      </c>
      <c r="C402" s="471"/>
      <c r="D402" s="495"/>
      <c r="E402" s="473"/>
      <c r="F402" s="495"/>
      <c r="G402" s="473"/>
      <c r="H402" s="499"/>
      <c r="I402" s="505"/>
    </row>
    <row r="403" spans="1:9" ht="12">
      <c r="A403" s="469"/>
      <c r="B403" s="470" t="s">
        <v>161</v>
      </c>
      <c r="C403" s="471">
        <f>SUM(D403:E403)</f>
        <v>52550</v>
      </c>
      <c r="D403" s="480">
        <f>F403+H403</f>
        <v>52550</v>
      </c>
      <c r="E403" s="473"/>
      <c r="F403" s="495"/>
      <c r="G403" s="473"/>
      <c r="H403" s="499">
        <v>52550</v>
      </c>
      <c r="I403" s="505"/>
    </row>
    <row r="404" spans="1:9" ht="12">
      <c r="A404" s="469"/>
      <c r="B404" s="470" t="s">
        <v>156</v>
      </c>
      <c r="C404" s="471">
        <f>SUM(C405)</f>
        <v>10000</v>
      </c>
      <c r="D404" s="472">
        <f>SUM(D405)</f>
        <v>10000</v>
      </c>
      <c r="E404" s="473"/>
      <c r="F404" s="495"/>
      <c r="G404" s="473"/>
      <c r="H404" s="495">
        <f>SUM(H405)</f>
        <v>10000</v>
      </c>
      <c r="I404" s="496"/>
    </row>
    <row r="405" spans="1:9" s="485" customFormat="1" ht="12">
      <c r="A405" s="477"/>
      <c r="B405" s="478" t="s">
        <v>157</v>
      </c>
      <c r="C405" s="471">
        <f>SUM(D405:E405)</f>
        <v>10000</v>
      </c>
      <c r="D405" s="480">
        <f>F405+H405</f>
        <v>10000</v>
      </c>
      <c r="E405" s="481"/>
      <c r="F405" s="499"/>
      <c r="G405" s="481"/>
      <c r="H405" s="499">
        <v>10000</v>
      </c>
      <c r="I405" s="505"/>
    </row>
    <row r="406" spans="1:9" ht="24">
      <c r="A406" s="508">
        <v>85219</v>
      </c>
      <c r="B406" s="522" t="s">
        <v>253</v>
      </c>
      <c r="C406" s="500">
        <f>SUM(C407+C412)</f>
        <v>4873421</v>
      </c>
      <c r="D406" s="501">
        <f>SUM(D407+D412)</f>
        <v>4873421</v>
      </c>
      <c r="E406" s="502"/>
      <c r="F406" s="503">
        <f>SUM(F407+F412)</f>
        <v>4873421</v>
      </c>
      <c r="G406" s="502"/>
      <c r="H406" s="503"/>
      <c r="I406" s="504"/>
    </row>
    <row r="407" spans="1:9" ht="12.75">
      <c r="A407" s="549"/>
      <c r="B407" s="663" t="s">
        <v>160</v>
      </c>
      <c r="C407" s="514">
        <f>SUM(C408:C410)</f>
        <v>4853421</v>
      </c>
      <c r="D407" s="551">
        <f>F407+H407</f>
        <v>4853421</v>
      </c>
      <c r="E407" s="552"/>
      <c r="F407" s="553">
        <f>SUM(F408:F410)</f>
        <v>4853421</v>
      </c>
      <c r="G407" s="554"/>
      <c r="H407" s="553"/>
      <c r="I407" s="556"/>
    </row>
    <row r="408" spans="1:9" s="485" customFormat="1" ht="12">
      <c r="A408" s="477"/>
      <c r="B408" s="478" t="s">
        <v>192</v>
      </c>
      <c r="C408" s="479">
        <f>SUM(D408:E408)</f>
        <v>4160701</v>
      </c>
      <c r="D408" s="480">
        <f>F408+H408</f>
        <v>4160701</v>
      </c>
      <c r="E408" s="481"/>
      <c r="F408" s="499">
        <v>4160701</v>
      </c>
      <c r="G408" s="481"/>
      <c r="H408" s="499"/>
      <c r="I408" s="505"/>
    </row>
    <row r="409" spans="1:9" s="485" customFormat="1" ht="12">
      <c r="A409" s="477"/>
      <c r="B409" s="478" t="s">
        <v>193</v>
      </c>
      <c r="C409" s="471"/>
      <c r="D409" s="480"/>
      <c r="E409" s="481"/>
      <c r="F409" s="499"/>
      <c r="G409" s="481"/>
      <c r="H409" s="499"/>
      <c r="I409" s="505"/>
    </row>
    <row r="410" spans="1:9" s="485" customFormat="1" ht="12">
      <c r="A410" s="477"/>
      <c r="B410" s="478" t="s">
        <v>161</v>
      </c>
      <c r="C410" s="471">
        <f>SUM(D410:E410)</f>
        <v>692720</v>
      </c>
      <c r="D410" s="480">
        <f>F410+H410</f>
        <v>692720</v>
      </c>
      <c r="E410" s="481"/>
      <c r="F410" s="499">
        <v>692720</v>
      </c>
      <c r="G410" s="481"/>
      <c r="H410" s="499"/>
      <c r="I410" s="505"/>
    </row>
    <row r="411" spans="1:9" s="485" customFormat="1" ht="12">
      <c r="A411" s="477"/>
      <c r="B411" s="478" t="s">
        <v>181</v>
      </c>
      <c r="C411" s="471">
        <f>SUM(D411:E411)</f>
        <v>45000</v>
      </c>
      <c r="D411" s="480">
        <f>F411+H411</f>
        <v>45000</v>
      </c>
      <c r="E411" s="481"/>
      <c r="F411" s="499">
        <v>45000</v>
      </c>
      <c r="G411" s="481"/>
      <c r="H411" s="499"/>
      <c r="I411" s="505"/>
    </row>
    <row r="412" spans="1:9" ht="12">
      <c r="A412" s="469"/>
      <c r="B412" s="470" t="s">
        <v>156</v>
      </c>
      <c r="C412" s="471">
        <f>SUM(C413)</f>
        <v>20000</v>
      </c>
      <c r="D412" s="472">
        <f>SUM(D413)</f>
        <v>20000</v>
      </c>
      <c r="E412" s="473"/>
      <c r="F412" s="495">
        <f>F413</f>
        <v>20000</v>
      </c>
      <c r="G412" s="473"/>
      <c r="H412" s="495"/>
      <c r="I412" s="496"/>
    </row>
    <row r="413" spans="1:9" s="485" customFormat="1" ht="12">
      <c r="A413" s="523"/>
      <c r="B413" s="573" t="s">
        <v>157</v>
      </c>
      <c r="C413" s="664">
        <f>SUM(D413:E413)</f>
        <v>20000</v>
      </c>
      <c r="D413" s="525">
        <f>F413+H413</f>
        <v>20000</v>
      </c>
      <c r="E413" s="526"/>
      <c r="F413" s="527">
        <v>20000</v>
      </c>
      <c r="G413" s="526"/>
      <c r="H413" s="527"/>
      <c r="I413" s="564"/>
    </row>
    <row r="414" spans="1:9" s="493" customFormat="1" ht="73.5" customHeight="1">
      <c r="A414" s="508">
        <v>85220</v>
      </c>
      <c r="B414" s="522" t="s">
        <v>254</v>
      </c>
      <c r="C414" s="500">
        <f>SUM(C415)</f>
        <v>7920</v>
      </c>
      <c r="D414" s="501">
        <f>SUM(D415)</f>
        <v>7920</v>
      </c>
      <c r="E414" s="502"/>
      <c r="F414" s="503"/>
      <c r="G414" s="502"/>
      <c r="H414" s="503">
        <f>SUM(H415)</f>
        <v>7920</v>
      </c>
      <c r="I414" s="504"/>
    </row>
    <row r="415" spans="1:9" ht="13.5" customHeight="1">
      <c r="A415" s="469"/>
      <c r="B415" s="470" t="s">
        <v>195</v>
      </c>
      <c r="C415" s="471">
        <f>SUM(C416)</f>
        <v>7920</v>
      </c>
      <c r="D415" s="472">
        <f>F415+H415</f>
        <v>7920</v>
      </c>
      <c r="E415" s="473"/>
      <c r="F415" s="474"/>
      <c r="G415" s="475"/>
      <c r="H415" s="474">
        <f>SUM(H416)</f>
        <v>7920</v>
      </c>
      <c r="I415" s="476"/>
    </row>
    <row r="416" spans="1:9" s="485" customFormat="1" ht="9.75" customHeight="1">
      <c r="A416" s="523"/>
      <c r="B416" s="573" t="s">
        <v>161</v>
      </c>
      <c r="C416" s="512">
        <f>SUM(D416:E416)</f>
        <v>7920</v>
      </c>
      <c r="D416" s="525">
        <f>F416+H416</f>
        <v>7920</v>
      </c>
      <c r="E416" s="526"/>
      <c r="F416" s="527"/>
      <c r="G416" s="526"/>
      <c r="H416" s="527">
        <v>7920</v>
      </c>
      <c r="I416" s="564"/>
    </row>
    <row r="417" spans="1:9" s="493" customFormat="1" ht="24">
      <c r="A417" s="508">
        <v>85226</v>
      </c>
      <c r="B417" s="522" t="s">
        <v>255</v>
      </c>
      <c r="C417" s="500">
        <f>SUM(C418)</f>
        <v>254860</v>
      </c>
      <c r="D417" s="501">
        <f>SUM(D418)</f>
        <v>254860</v>
      </c>
      <c r="E417" s="502"/>
      <c r="F417" s="503"/>
      <c r="G417" s="575"/>
      <c r="H417" s="503">
        <f>SUM(H418)</f>
        <v>254860</v>
      </c>
      <c r="I417" s="406"/>
    </row>
    <row r="418" spans="1:9" ht="12.75">
      <c r="A418" s="469"/>
      <c r="B418" s="494" t="s">
        <v>160</v>
      </c>
      <c r="C418" s="471">
        <f>SUM(C419:C421)</f>
        <v>254860</v>
      </c>
      <c r="D418" s="472">
        <f>SUM(D419:D421)</f>
        <v>254860</v>
      </c>
      <c r="E418" s="473"/>
      <c r="F418" s="474"/>
      <c r="G418" s="509"/>
      <c r="H418" s="474">
        <f>SUM(H419:H421)</f>
        <v>254860</v>
      </c>
      <c r="I418" s="511"/>
    </row>
    <row r="419" spans="1:9" ht="12">
      <c r="A419" s="469"/>
      <c r="B419" s="478" t="s">
        <v>192</v>
      </c>
      <c r="C419" s="479">
        <f>SUM(D419:E419)</f>
        <v>216060</v>
      </c>
      <c r="D419" s="480">
        <f>F419+H419</f>
        <v>216060</v>
      </c>
      <c r="E419" s="481"/>
      <c r="F419" s="499"/>
      <c r="G419" s="473"/>
      <c r="H419" s="499">
        <v>216060</v>
      </c>
      <c r="I419" s="496"/>
    </row>
    <row r="420" spans="1:9" ht="12">
      <c r="A420" s="469"/>
      <c r="B420" s="478" t="s">
        <v>193</v>
      </c>
      <c r="C420" s="479"/>
      <c r="D420" s="480"/>
      <c r="E420" s="481"/>
      <c r="F420" s="499"/>
      <c r="G420" s="473"/>
      <c r="H420" s="499"/>
      <c r="I420" s="496"/>
    </row>
    <row r="421" spans="1:9" ht="11.25" customHeight="1">
      <c r="A421" s="469"/>
      <c r="B421" s="498" t="s">
        <v>161</v>
      </c>
      <c r="C421" s="479">
        <f>SUM(D421:E421)</f>
        <v>38800</v>
      </c>
      <c r="D421" s="480">
        <f>F421+H421</f>
        <v>38800</v>
      </c>
      <c r="E421" s="481"/>
      <c r="F421" s="499"/>
      <c r="G421" s="473"/>
      <c r="H421" s="499">
        <v>38800</v>
      </c>
      <c r="I421" s="496"/>
    </row>
    <row r="422" spans="1:9" s="485" customFormat="1" ht="0.75" customHeight="1" hidden="1">
      <c r="A422" s="477"/>
      <c r="B422" s="478" t="s">
        <v>181</v>
      </c>
      <c r="C422" s="471">
        <f>SUM(D422:E422)</f>
        <v>0</v>
      </c>
      <c r="D422" s="480">
        <f>F422+H422</f>
        <v>0</v>
      </c>
      <c r="E422" s="481"/>
      <c r="F422" s="499"/>
      <c r="G422" s="481"/>
      <c r="H422" s="499">
        <v>0</v>
      </c>
      <c r="I422" s="505"/>
    </row>
    <row r="423" spans="1:9" s="493" customFormat="1" ht="36">
      <c r="A423" s="508">
        <v>85228</v>
      </c>
      <c r="B423" s="522" t="s">
        <v>256</v>
      </c>
      <c r="C423" s="500">
        <f>SUM(C424)</f>
        <v>34000</v>
      </c>
      <c r="D423" s="501">
        <f>SUM(D424)</f>
        <v>34000</v>
      </c>
      <c r="E423" s="502"/>
      <c r="F423" s="503">
        <f>SUM(F424)</f>
        <v>34000</v>
      </c>
      <c r="G423" s="575"/>
      <c r="H423" s="503"/>
      <c r="I423" s="406"/>
    </row>
    <row r="424" spans="1:9" ht="12.75">
      <c r="A424" s="469"/>
      <c r="B424" s="494" t="s">
        <v>160</v>
      </c>
      <c r="C424" s="471">
        <f>SUM(C425:C427)</f>
        <v>34000</v>
      </c>
      <c r="D424" s="472">
        <f>SUM(D425:D427)</f>
        <v>34000</v>
      </c>
      <c r="E424" s="473"/>
      <c r="F424" s="474">
        <f>SUM(F425:F427)</f>
        <v>34000</v>
      </c>
      <c r="G424" s="509"/>
      <c r="H424" s="474"/>
      <c r="I424" s="511"/>
    </row>
    <row r="425" spans="1:9" ht="12">
      <c r="A425" s="469"/>
      <c r="B425" s="478" t="s">
        <v>192</v>
      </c>
      <c r="C425" s="479">
        <f>SUM(D425:E425)</f>
        <v>4120</v>
      </c>
      <c r="D425" s="480">
        <f>F425+H425</f>
        <v>4120</v>
      </c>
      <c r="E425" s="481"/>
      <c r="F425" s="499">
        <v>4120</v>
      </c>
      <c r="G425" s="473"/>
      <c r="H425" s="499"/>
      <c r="I425" s="496"/>
    </row>
    <row r="426" spans="1:9" ht="12">
      <c r="A426" s="469"/>
      <c r="B426" s="478" t="s">
        <v>193</v>
      </c>
      <c r="C426" s="479"/>
      <c r="D426" s="480"/>
      <c r="E426" s="481"/>
      <c r="F426" s="499"/>
      <c r="G426" s="473"/>
      <c r="H426" s="499"/>
      <c r="I426" s="496"/>
    </row>
    <row r="427" spans="1:9" ht="12">
      <c r="A427" s="469"/>
      <c r="B427" s="498" t="s">
        <v>161</v>
      </c>
      <c r="C427" s="479">
        <f>SUM(D427:E427)</f>
        <v>29880</v>
      </c>
      <c r="D427" s="480">
        <f>F427+H427</f>
        <v>29880</v>
      </c>
      <c r="E427" s="481"/>
      <c r="F427" s="499">
        <v>29880</v>
      </c>
      <c r="G427" s="473"/>
      <c r="H427" s="499"/>
      <c r="I427" s="496"/>
    </row>
    <row r="428" spans="1:9" ht="12">
      <c r="A428" s="508">
        <v>85295</v>
      </c>
      <c r="B428" s="522" t="s">
        <v>166</v>
      </c>
      <c r="C428" s="488">
        <f>SUM(C429+C432)</f>
        <v>198400</v>
      </c>
      <c r="D428" s="489">
        <f>SUM(D429+D432)</f>
        <v>198400</v>
      </c>
      <c r="E428" s="490"/>
      <c r="F428" s="491">
        <f>SUM(F429+F432)</f>
        <v>198400</v>
      </c>
      <c r="G428" s="490"/>
      <c r="H428" s="491"/>
      <c r="I428" s="492"/>
    </row>
    <row r="429" spans="1:9" ht="12.75">
      <c r="A429" s="549"/>
      <c r="B429" s="663" t="s">
        <v>195</v>
      </c>
      <c r="C429" s="665">
        <f>SUM(C430:C431)</f>
        <v>198400</v>
      </c>
      <c r="D429" s="472">
        <f>F429+H429</f>
        <v>198400</v>
      </c>
      <c r="E429" s="473"/>
      <c r="F429" s="555">
        <f>SUM(F430:F431)</f>
        <v>198400</v>
      </c>
      <c r="G429" s="623"/>
      <c r="H429" s="555"/>
      <c r="I429" s="624"/>
    </row>
    <row r="430" spans="1:9" s="519" customFormat="1" ht="9.75" customHeight="1">
      <c r="A430" s="477"/>
      <c r="B430" s="478" t="s">
        <v>178</v>
      </c>
      <c r="C430" s="479">
        <f>SUM(D430:E430)</f>
        <v>174000</v>
      </c>
      <c r="D430" s="480">
        <f>F430+H430</f>
        <v>174000</v>
      </c>
      <c r="E430" s="481"/>
      <c r="F430" s="499">
        <v>174000</v>
      </c>
      <c r="G430" s="483"/>
      <c r="H430" s="482"/>
      <c r="I430" s="484"/>
    </row>
    <row r="431" spans="1:9" s="519" customFormat="1" ht="13.5" thickBot="1">
      <c r="A431" s="477"/>
      <c r="B431" s="478" t="s">
        <v>161</v>
      </c>
      <c r="C431" s="479">
        <f>SUM(D431:E431)</f>
        <v>24400</v>
      </c>
      <c r="D431" s="480">
        <f>F431+H431</f>
        <v>24400</v>
      </c>
      <c r="E431" s="481"/>
      <c r="F431" s="499">
        <v>24400</v>
      </c>
      <c r="G431" s="483"/>
      <c r="H431" s="482"/>
      <c r="I431" s="484"/>
    </row>
    <row r="432" spans="1:9" ht="12.75" hidden="1" thickBot="1">
      <c r="A432" s="469"/>
      <c r="B432" s="470" t="s">
        <v>156</v>
      </c>
      <c r="C432" s="471">
        <f>SUM(C433)</f>
        <v>0</v>
      </c>
      <c r="D432" s="472">
        <f>SUM(D433)</f>
        <v>0</v>
      </c>
      <c r="E432" s="473"/>
      <c r="F432" s="495">
        <f>SUM(F433)</f>
        <v>0</v>
      </c>
      <c r="G432" s="473"/>
      <c r="H432" s="495"/>
      <c r="I432" s="496"/>
    </row>
    <row r="433" spans="1:9" s="485" customFormat="1" ht="12.75" hidden="1" thickBot="1">
      <c r="A433" s="666"/>
      <c r="B433" s="667" t="s">
        <v>171</v>
      </c>
      <c r="C433" s="668">
        <f>SUM(D433:E433)</f>
        <v>0</v>
      </c>
      <c r="D433" s="598">
        <f>F433+H433</f>
        <v>0</v>
      </c>
      <c r="E433" s="565"/>
      <c r="F433" s="588">
        <v>0</v>
      </c>
      <c r="G433" s="565"/>
      <c r="H433" s="588"/>
      <c r="I433" s="612"/>
    </row>
    <row r="434" spans="1:9" s="519" customFormat="1" ht="57.75" customHeight="1" thickBot="1" thickTop="1">
      <c r="A434" s="669">
        <v>853</v>
      </c>
      <c r="B434" s="464" t="s">
        <v>50</v>
      </c>
      <c r="C434" s="465">
        <f>C435+C440+C438</f>
        <v>2066665</v>
      </c>
      <c r="D434" s="419">
        <f>D435+D440+D438</f>
        <v>1960665</v>
      </c>
      <c r="E434" s="422">
        <f>E435+E440+E438</f>
        <v>106000</v>
      </c>
      <c r="F434" s="467">
        <f>F435+F440+F438</f>
        <v>1927500</v>
      </c>
      <c r="G434" s="466"/>
      <c r="H434" s="467">
        <f>H435+H440</f>
        <v>33165</v>
      </c>
      <c r="I434" s="583">
        <f>I435+I440+I438</f>
        <v>106000</v>
      </c>
    </row>
    <row r="435" spans="1:9" ht="15.75" customHeight="1" thickTop="1">
      <c r="A435" s="508">
        <v>85305</v>
      </c>
      <c r="B435" s="522" t="s">
        <v>257</v>
      </c>
      <c r="C435" s="500">
        <f aca="true" t="shared" si="13" ref="C435:F438">SUM(C436)</f>
        <v>1800000</v>
      </c>
      <c r="D435" s="501">
        <f t="shared" si="13"/>
        <v>1800000</v>
      </c>
      <c r="E435" s="502"/>
      <c r="F435" s="503">
        <f t="shared" si="13"/>
        <v>1800000</v>
      </c>
      <c r="G435" s="502"/>
      <c r="H435" s="503"/>
      <c r="I435" s="504"/>
    </row>
    <row r="436" spans="1:9" ht="13.5" customHeight="1">
      <c r="A436" s="469"/>
      <c r="B436" s="470" t="s">
        <v>195</v>
      </c>
      <c r="C436" s="471">
        <f t="shared" si="13"/>
        <v>1800000</v>
      </c>
      <c r="D436" s="472">
        <f t="shared" si="13"/>
        <v>1800000</v>
      </c>
      <c r="E436" s="473"/>
      <c r="F436" s="474">
        <f t="shared" si="13"/>
        <v>1800000</v>
      </c>
      <c r="G436" s="475"/>
      <c r="H436" s="474"/>
      <c r="I436" s="476"/>
    </row>
    <row r="437" spans="1:9" s="485" customFormat="1" ht="15" customHeight="1">
      <c r="A437" s="523"/>
      <c r="B437" s="573" t="s">
        <v>178</v>
      </c>
      <c r="C437" s="512">
        <f>SUM(D437:E437)</f>
        <v>1800000</v>
      </c>
      <c r="D437" s="525">
        <f>F437+H437</f>
        <v>1800000</v>
      </c>
      <c r="E437" s="526"/>
      <c r="F437" s="527">
        <v>1800000</v>
      </c>
      <c r="G437" s="526"/>
      <c r="H437" s="527"/>
      <c r="I437" s="564"/>
    </row>
    <row r="438" spans="1:9" s="485" customFormat="1" ht="54" customHeight="1">
      <c r="A438" s="589">
        <v>85311</v>
      </c>
      <c r="B438" s="606" t="s">
        <v>258</v>
      </c>
      <c r="C438" s="500">
        <f t="shared" si="13"/>
        <v>127500</v>
      </c>
      <c r="D438" s="501">
        <f t="shared" si="13"/>
        <v>127500</v>
      </c>
      <c r="E438" s="595"/>
      <c r="F438" s="618">
        <f t="shared" si="13"/>
        <v>127500</v>
      </c>
      <c r="G438" s="595"/>
      <c r="H438" s="594"/>
      <c r="I438" s="596"/>
    </row>
    <row r="439" spans="1:9" s="485" customFormat="1" ht="15" customHeight="1">
      <c r="A439" s="523"/>
      <c r="B439" s="573" t="s">
        <v>161</v>
      </c>
      <c r="C439" s="512">
        <f>SUM(D439:E439)</f>
        <v>127500</v>
      </c>
      <c r="D439" s="525">
        <f>F439+H439</f>
        <v>127500</v>
      </c>
      <c r="E439" s="526"/>
      <c r="F439" s="527">
        <v>127500</v>
      </c>
      <c r="G439" s="526"/>
      <c r="H439" s="527"/>
      <c r="I439" s="564"/>
    </row>
    <row r="440" spans="1:9" s="493" customFormat="1" ht="27" customHeight="1">
      <c r="A440" s="508">
        <v>85321</v>
      </c>
      <c r="B440" s="522" t="s">
        <v>259</v>
      </c>
      <c r="C440" s="500">
        <f>SUM(C441+C445)</f>
        <v>139165</v>
      </c>
      <c r="D440" s="501">
        <f>SUM(D441+D445)</f>
        <v>33165</v>
      </c>
      <c r="E440" s="585">
        <f>SUM(E441+E445)</f>
        <v>106000</v>
      </c>
      <c r="F440" s="503"/>
      <c r="G440" s="502"/>
      <c r="H440" s="503">
        <f>H441+H445</f>
        <v>33165</v>
      </c>
      <c r="I440" s="504">
        <f>I441</f>
        <v>106000</v>
      </c>
    </row>
    <row r="441" spans="1:9" ht="12.75">
      <c r="A441" s="469"/>
      <c r="B441" s="470" t="s">
        <v>195</v>
      </c>
      <c r="C441" s="471">
        <f>SUM(C442:C444)</f>
        <v>134165</v>
      </c>
      <c r="D441" s="472">
        <f>SUM(D442:D444)</f>
        <v>28165</v>
      </c>
      <c r="E441" s="540">
        <f>SUM(E442:E444)</f>
        <v>106000</v>
      </c>
      <c r="F441" s="474"/>
      <c r="G441" s="475"/>
      <c r="H441" s="474">
        <f>SUM(H442:H444)</f>
        <v>28165</v>
      </c>
      <c r="I441" s="476">
        <f>I442+I444</f>
        <v>106000</v>
      </c>
    </row>
    <row r="442" spans="1:9" s="485" customFormat="1" ht="12">
      <c r="A442" s="477"/>
      <c r="B442" s="478" t="s">
        <v>192</v>
      </c>
      <c r="C442" s="479">
        <f>SUM(D442:E442)</f>
        <v>98765</v>
      </c>
      <c r="D442" s="480">
        <f>F442+H442</f>
        <v>17665</v>
      </c>
      <c r="E442" s="609">
        <f>G442+I442</f>
        <v>81100</v>
      </c>
      <c r="F442" s="499"/>
      <c r="G442" s="481"/>
      <c r="H442" s="499">
        <v>17665</v>
      </c>
      <c r="I442" s="505">
        <v>81100</v>
      </c>
    </row>
    <row r="443" spans="1:9" s="485" customFormat="1" ht="12">
      <c r="A443" s="477"/>
      <c r="B443" s="478" t="s">
        <v>193</v>
      </c>
      <c r="C443" s="479"/>
      <c r="D443" s="480"/>
      <c r="E443" s="587"/>
      <c r="F443" s="499"/>
      <c r="G443" s="481"/>
      <c r="H443" s="499"/>
      <c r="I443" s="505"/>
    </row>
    <row r="444" spans="1:9" ht="12">
      <c r="A444" s="469"/>
      <c r="B444" s="498" t="s">
        <v>161</v>
      </c>
      <c r="C444" s="479">
        <f>SUM(D444:E444)</f>
        <v>35400</v>
      </c>
      <c r="D444" s="480">
        <f>F444+H444</f>
        <v>10500</v>
      </c>
      <c r="E444" s="609">
        <f>G444+I444</f>
        <v>24900</v>
      </c>
      <c r="F444" s="499"/>
      <c r="G444" s="473"/>
      <c r="H444" s="499">
        <v>10500</v>
      </c>
      <c r="I444" s="505">
        <v>24900</v>
      </c>
    </row>
    <row r="445" spans="1:9" ht="12">
      <c r="A445" s="469"/>
      <c r="B445" s="646" t="s">
        <v>156</v>
      </c>
      <c r="C445" s="471">
        <f>SUM(C446)</f>
        <v>5000</v>
      </c>
      <c r="D445" s="472">
        <f>SUM(D446)</f>
        <v>5000</v>
      </c>
      <c r="E445" s="473"/>
      <c r="F445" s="495"/>
      <c r="G445" s="473"/>
      <c r="H445" s="540">
        <f>H446</f>
        <v>5000</v>
      </c>
      <c r="I445" s="543"/>
    </row>
    <row r="446" spans="1:9" ht="12.75" thickBot="1">
      <c r="A446" s="670"/>
      <c r="B446" s="656" t="s">
        <v>157</v>
      </c>
      <c r="C446" s="471">
        <f>SUM(D446:E446)</f>
        <v>5000</v>
      </c>
      <c r="D446" s="480">
        <f>F446+H446</f>
        <v>5000</v>
      </c>
      <c r="E446" s="481"/>
      <c r="F446" s="499"/>
      <c r="G446" s="473"/>
      <c r="H446" s="609">
        <v>5000</v>
      </c>
      <c r="I446" s="543"/>
    </row>
    <row r="447" spans="1:9" s="671" customFormat="1" ht="39.75" thickBot="1" thickTop="1">
      <c r="A447" s="669">
        <v>854</v>
      </c>
      <c r="B447" s="464" t="s">
        <v>52</v>
      </c>
      <c r="C447" s="465">
        <f>C448+C454+C460+C465+C471+C476+C482+C487+C495+C492</f>
        <v>8683160</v>
      </c>
      <c r="D447" s="419">
        <f>D448+D454+D460+D465+D471+D476+D482+D487+D495+D492</f>
        <v>8683160</v>
      </c>
      <c r="E447" s="466"/>
      <c r="F447" s="467">
        <f>F448+F454+F460+F465+F471+F476+F482+F487+F495+F492</f>
        <v>1321860</v>
      </c>
      <c r="G447" s="466"/>
      <c r="H447" s="467">
        <f>H448+H454+H460+H465+H471+H476+H482+H487+H495+H492</f>
        <v>7361300</v>
      </c>
      <c r="I447" s="423"/>
    </row>
    <row r="448" spans="1:9" s="493" customFormat="1" ht="12.75" thickTop="1">
      <c r="A448" s="589">
        <v>85401</v>
      </c>
      <c r="B448" s="606" t="s">
        <v>260</v>
      </c>
      <c r="C448" s="488">
        <f aca="true" t="shared" si="14" ref="C448:H448">SUM(C449)</f>
        <v>1117800</v>
      </c>
      <c r="D448" s="489">
        <f t="shared" si="14"/>
        <v>1117800</v>
      </c>
      <c r="E448" s="490"/>
      <c r="F448" s="491">
        <f t="shared" si="14"/>
        <v>972400</v>
      </c>
      <c r="G448" s="490"/>
      <c r="H448" s="491">
        <f t="shared" si="14"/>
        <v>145400</v>
      </c>
      <c r="I448" s="492"/>
    </row>
    <row r="449" spans="1:9" ht="12.75">
      <c r="A449" s="549"/>
      <c r="B449" s="663" t="s">
        <v>195</v>
      </c>
      <c r="C449" s="665">
        <f>SUM(C450:C452)</f>
        <v>1117800</v>
      </c>
      <c r="D449" s="472">
        <f>F449+H449</f>
        <v>1117800</v>
      </c>
      <c r="E449" s="473"/>
      <c r="F449" s="555">
        <f>SUM(F450:F452)</f>
        <v>972400</v>
      </c>
      <c r="G449" s="623"/>
      <c r="H449" s="555">
        <f>SUM(H450:H452)</f>
        <v>145400</v>
      </c>
      <c r="I449" s="624"/>
    </row>
    <row r="450" spans="1:9" s="519" customFormat="1" ht="12">
      <c r="A450" s="477"/>
      <c r="B450" s="478" t="s">
        <v>192</v>
      </c>
      <c r="C450" s="479">
        <f>SUM(D450:E450)</f>
        <v>1046900</v>
      </c>
      <c r="D450" s="480">
        <f>F450+H450</f>
        <v>1046900</v>
      </c>
      <c r="E450" s="481"/>
      <c r="F450" s="499">
        <v>916800</v>
      </c>
      <c r="G450" s="481"/>
      <c r="H450" s="499">
        <v>130100</v>
      </c>
      <c r="I450" s="505"/>
    </row>
    <row r="451" spans="1:9" s="519" customFormat="1" ht="12">
      <c r="A451" s="477"/>
      <c r="B451" s="478" t="s">
        <v>193</v>
      </c>
      <c r="C451" s="479"/>
      <c r="D451" s="480"/>
      <c r="E451" s="481"/>
      <c r="F451" s="499"/>
      <c r="G451" s="481"/>
      <c r="H451" s="499"/>
      <c r="I451" s="505"/>
    </row>
    <row r="452" spans="1:9" s="519" customFormat="1" ht="9.75" customHeight="1">
      <c r="A452" s="477"/>
      <c r="B452" s="478" t="s">
        <v>161</v>
      </c>
      <c r="C452" s="479">
        <f>SUM(D452:E452)</f>
        <v>70900</v>
      </c>
      <c r="D452" s="480">
        <f>F452+H452</f>
        <v>70900</v>
      </c>
      <c r="E452" s="481"/>
      <c r="F452" s="499">
        <v>55600</v>
      </c>
      <c r="G452" s="481"/>
      <c r="H452" s="499">
        <v>15300</v>
      </c>
      <c r="I452" s="505"/>
    </row>
    <row r="453" spans="1:9" s="519" customFormat="1" ht="9.75" customHeight="1">
      <c r="A453" s="523"/>
      <c r="B453" s="573" t="s">
        <v>181</v>
      </c>
      <c r="C453" s="512">
        <f>SUM(D453:E453)</f>
        <v>300</v>
      </c>
      <c r="D453" s="525">
        <f>F453+H453</f>
        <v>300</v>
      </c>
      <c r="E453" s="526"/>
      <c r="F453" s="527"/>
      <c r="G453" s="526"/>
      <c r="H453" s="527">
        <v>300</v>
      </c>
      <c r="I453" s="564"/>
    </row>
    <row r="454" spans="1:9" s="485" customFormat="1" ht="25.5" customHeight="1">
      <c r="A454" s="508">
        <v>85403</v>
      </c>
      <c r="B454" s="522" t="s">
        <v>261</v>
      </c>
      <c r="C454" s="489">
        <f>SUM(C455+C463)</f>
        <v>1319100</v>
      </c>
      <c r="D454" s="489">
        <f>SUM(D455+D463)</f>
        <v>1319100</v>
      </c>
      <c r="E454" s="490"/>
      <c r="F454" s="491"/>
      <c r="G454" s="490"/>
      <c r="H454" s="672">
        <f>SUM(H455+H463)</f>
        <v>1319100</v>
      </c>
      <c r="I454" s="504"/>
    </row>
    <row r="455" spans="1:9" s="485" customFormat="1" ht="12.75">
      <c r="A455" s="549"/>
      <c r="B455" s="663" t="s">
        <v>195</v>
      </c>
      <c r="C455" s="665">
        <f>SUM(C456:C458)</f>
        <v>1292100</v>
      </c>
      <c r="D455" s="551">
        <f>F455+H455</f>
        <v>1292100</v>
      </c>
      <c r="E455" s="552"/>
      <c r="F455" s="555"/>
      <c r="G455" s="623"/>
      <c r="H455" s="555">
        <f>SUM(H456:H458)</f>
        <v>1292100</v>
      </c>
      <c r="I455" s="556"/>
    </row>
    <row r="456" spans="1:9" s="485" customFormat="1" ht="10.5" customHeight="1">
      <c r="A456" s="477"/>
      <c r="B456" s="478" t="s">
        <v>192</v>
      </c>
      <c r="C456" s="479">
        <f>SUM(D456:E456)</f>
        <v>1008300</v>
      </c>
      <c r="D456" s="480">
        <f>F456+H456</f>
        <v>1008300</v>
      </c>
      <c r="E456" s="481"/>
      <c r="F456" s="499"/>
      <c r="G456" s="481"/>
      <c r="H456" s="499">
        <v>1008300</v>
      </c>
      <c r="I456" s="496"/>
    </row>
    <row r="457" spans="1:9" s="485" customFormat="1" ht="10.5" customHeight="1">
      <c r="A457" s="477"/>
      <c r="B457" s="478" t="s">
        <v>193</v>
      </c>
      <c r="C457" s="479"/>
      <c r="D457" s="480"/>
      <c r="E457" s="481"/>
      <c r="F457" s="499"/>
      <c r="G457" s="481"/>
      <c r="H457" s="499"/>
      <c r="I457" s="496"/>
    </row>
    <row r="458" spans="1:9" s="485" customFormat="1" ht="10.5" customHeight="1">
      <c r="A458" s="477"/>
      <c r="B458" s="478" t="s">
        <v>161</v>
      </c>
      <c r="C458" s="479">
        <f>SUM(D458:E458)</f>
        <v>283800</v>
      </c>
      <c r="D458" s="480">
        <f>F458+H458</f>
        <v>283800</v>
      </c>
      <c r="E458" s="481"/>
      <c r="F458" s="499"/>
      <c r="G458" s="481"/>
      <c r="H458" s="499">
        <v>283800</v>
      </c>
      <c r="I458" s="496"/>
    </row>
    <row r="459" spans="1:9" s="485" customFormat="1" ht="10.5" customHeight="1">
      <c r="A459" s="477"/>
      <c r="B459" s="478" t="s">
        <v>181</v>
      </c>
      <c r="C459" s="479">
        <f>SUM(D459:E459)</f>
        <v>8000</v>
      </c>
      <c r="D459" s="480">
        <f>F459+H459</f>
        <v>8000</v>
      </c>
      <c r="E459" s="481"/>
      <c r="F459" s="499"/>
      <c r="G459" s="481"/>
      <c r="H459" s="499">
        <v>8000</v>
      </c>
      <c r="I459" s="496"/>
    </row>
    <row r="460" spans="1:9" ht="14.25" customHeight="1" hidden="1">
      <c r="A460" s="589">
        <v>85404</v>
      </c>
      <c r="B460" s="606" t="s">
        <v>221</v>
      </c>
      <c r="C460" s="673">
        <f>SUM(C461)</f>
        <v>0</v>
      </c>
      <c r="D460" s="674">
        <f>SUM(D461)</f>
        <v>0</v>
      </c>
      <c r="E460" s="636"/>
      <c r="F460" s="637">
        <f>SUM(F461)</f>
        <v>0</v>
      </c>
      <c r="G460" s="636"/>
      <c r="H460" s="594"/>
      <c r="I460" s="596"/>
    </row>
    <row r="461" spans="1:9" ht="12.75" hidden="1">
      <c r="A461" s="469"/>
      <c r="B461" s="494" t="s">
        <v>160</v>
      </c>
      <c r="C461" s="471">
        <f>SUM(C462)</f>
        <v>0</v>
      </c>
      <c r="D461" s="472">
        <f>SUM(D462)</f>
        <v>0</v>
      </c>
      <c r="E461" s="473"/>
      <c r="F461" s="474">
        <f>SUM(F462)</f>
        <v>0</v>
      </c>
      <c r="G461" s="509"/>
      <c r="H461" s="510"/>
      <c r="I461" s="511"/>
    </row>
    <row r="462" spans="1:9" ht="12" hidden="1">
      <c r="A462" s="469"/>
      <c r="B462" s="498" t="s">
        <v>178</v>
      </c>
      <c r="C462" s="479">
        <f>SUM(D462:E462)</f>
        <v>0</v>
      </c>
      <c r="D462" s="480">
        <f>F462+H462</f>
        <v>0</v>
      </c>
      <c r="E462" s="481"/>
      <c r="F462" s="499"/>
      <c r="G462" s="473"/>
      <c r="H462" s="495"/>
      <c r="I462" s="622"/>
    </row>
    <row r="463" spans="1:9" ht="12">
      <c r="A463" s="469"/>
      <c r="B463" s="646" t="s">
        <v>156</v>
      </c>
      <c r="C463" s="471">
        <f>SUM(C464)</f>
        <v>27000</v>
      </c>
      <c r="D463" s="472">
        <f>SUM(D464)</f>
        <v>27000</v>
      </c>
      <c r="E463" s="473"/>
      <c r="F463" s="495"/>
      <c r="G463" s="473"/>
      <c r="H463" s="540">
        <f>H464</f>
        <v>27000</v>
      </c>
      <c r="I463" s="496"/>
    </row>
    <row r="464" spans="1:9" ht="12">
      <c r="A464" s="544"/>
      <c r="B464" s="675" t="s">
        <v>157</v>
      </c>
      <c r="C464" s="664">
        <f>SUM(D464:E464)</f>
        <v>27000</v>
      </c>
      <c r="D464" s="525">
        <f>F464+H464</f>
        <v>27000</v>
      </c>
      <c r="E464" s="526"/>
      <c r="F464" s="527"/>
      <c r="G464" s="545"/>
      <c r="H464" s="676">
        <v>27000</v>
      </c>
      <c r="I464" s="622"/>
    </row>
    <row r="465" spans="1:9" s="493" customFormat="1" ht="24.75" customHeight="1">
      <c r="A465" s="508">
        <v>85406</v>
      </c>
      <c r="B465" s="522" t="s">
        <v>262</v>
      </c>
      <c r="C465" s="488">
        <f aca="true" t="shared" si="15" ref="C465:H465">SUM(C466)</f>
        <v>1181900</v>
      </c>
      <c r="D465" s="489">
        <f t="shared" si="15"/>
        <v>1181900</v>
      </c>
      <c r="E465" s="490"/>
      <c r="F465" s="491"/>
      <c r="G465" s="490"/>
      <c r="H465" s="491">
        <f t="shared" si="15"/>
        <v>1181900</v>
      </c>
      <c r="I465" s="504"/>
    </row>
    <row r="466" spans="1:9" ht="12.75">
      <c r="A466" s="549"/>
      <c r="B466" s="663" t="s">
        <v>195</v>
      </c>
      <c r="C466" s="665">
        <f>SUM(C467:C469)</f>
        <v>1181900</v>
      </c>
      <c r="D466" s="472">
        <f>F466+H466</f>
        <v>1181900</v>
      </c>
      <c r="E466" s="473"/>
      <c r="F466" s="555"/>
      <c r="G466" s="623"/>
      <c r="H466" s="555">
        <f>SUM(H467:H469)</f>
        <v>1181900</v>
      </c>
      <c r="I466" s="624"/>
    </row>
    <row r="467" spans="1:9" s="519" customFormat="1" ht="12">
      <c r="A467" s="477"/>
      <c r="B467" s="478" t="s">
        <v>192</v>
      </c>
      <c r="C467" s="479">
        <f>SUM(D467:E467)</f>
        <v>1035700</v>
      </c>
      <c r="D467" s="480">
        <f>F467+H467</f>
        <v>1035700</v>
      </c>
      <c r="E467" s="481"/>
      <c r="F467" s="499"/>
      <c r="G467" s="481"/>
      <c r="H467" s="499">
        <v>1035700</v>
      </c>
      <c r="I467" s="505"/>
    </row>
    <row r="468" spans="1:9" s="519" customFormat="1" ht="12">
      <c r="A468" s="477"/>
      <c r="B468" s="478" t="s">
        <v>193</v>
      </c>
      <c r="C468" s="479"/>
      <c r="D468" s="480"/>
      <c r="E468" s="481"/>
      <c r="F468" s="499"/>
      <c r="G468" s="481"/>
      <c r="H468" s="499"/>
      <c r="I468" s="505"/>
    </row>
    <row r="469" spans="1:9" s="519" customFormat="1" ht="12">
      <c r="A469" s="477"/>
      <c r="B469" s="478" t="s">
        <v>161</v>
      </c>
      <c r="C469" s="479">
        <f>SUM(D469:E469)</f>
        <v>146200</v>
      </c>
      <c r="D469" s="480">
        <f>F469+H469</f>
        <v>146200</v>
      </c>
      <c r="E469" s="481"/>
      <c r="F469" s="499"/>
      <c r="G469" s="481"/>
      <c r="H469" s="499">
        <v>146200</v>
      </c>
      <c r="I469" s="505"/>
    </row>
    <row r="470" spans="1:9" s="519" customFormat="1" ht="12" hidden="1">
      <c r="A470" s="477"/>
      <c r="B470" s="478" t="s">
        <v>181</v>
      </c>
      <c r="C470" s="479">
        <f>SUM(D470:E470)</f>
        <v>0</v>
      </c>
      <c r="D470" s="480">
        <f>F470+H470</f>
        <v>0</v>
      </c>
      <c r="E470" s="481"/>
      <c r="F470" s="499"/>
      <c r="G470" s="481"/>
      <c r="H470" s="499"/>
      <c r="I470" s="505"/>
    </row>
    <row r="471" spans="1:9" s="493" customFormat="1" ht="27" customHeight="1">
      <c r="A471" s="508">
        <v>85407</v>
      </c>
      <c r="B471" s="522" t="s">
        <v>263</v>
      </c>
      <c r="C471" s="488">
        <f aca="true" t="shared" si="16" ref="C471:H471">SUM(C472)</f>
        <v>1034900</v>
      </c>
      <c r="D471" s="489">
        <f t="shared" si="16"/>
        <v>1034900</v>
      </c>
      <c r="E471" s="490"/>
      <c r="F471" s="491"/>
      <c r="G471" s="490"/>
      <c r="H471" s="491">
        <f t="shared" si="16"/>
        <v>1034900</v>
      </c>
      <c r="I471" s="492"/>
    </row>
    <row r="472" spans="1:9" ht="12.75">
      <c r="A472" s="549"/>
      <c r="B472" s="663" t="s">
        <v>195</v>
      </c>
      <c r="C472" s="665">
        <f>SUM(C473:C475)</f>
        <v>1034900</v>
      </c>
      <c r="D472" s="551">
        <f>F472+H472</f>
        <v>1034900</v>
      </c>
      <c r="E472" s="552"/>
      <c r="F472" s="555"/>
      <c r="G472" s="623"/>
      <c r="H472" s="555">
        <f>SUM(H473:H475)</f>
        <v>1034900</v>
      </c>
      <c r="I472" s="624"/>
    </row>
    <row r="473" spans="1:9" s="519" customFormat="1" ht="10.5" customHeight="1">
      <c r="A473" s="477"/>
      <c r="B473" s="478" t="s">
        <v>192</v>
      </c>
      <c r="C473" s="479">
        <f>SUM(D473:E473)</f>
        <v>803600</v>
      </c>
      <c r="D473" s="480">
        <f>F473+H473</f>
        <v>803600</v>
      </c>
      <c r="E473" s="481"/>
      <c r="F473" s="499"/>
      <c r="G473" s="481"/>
      <c r="H473" s="499">
        <v>803600</v>
      </c>
      <c r="I473" s="505"/>
    </row>
    <row r="474" spans="1:9" s="519" customFormat="1" ht="10.5" customHeight="1">
      <c r="A474" s="477"/>
      <c r="B474" s="478" t="s">
        <v>193</v>
      </c>
      <c r="C474" s="479"/>
      <c r="D474" s="480"/>
      <c r="E474" s="481"/>
      <c r="F474" s="499"/>
      <c r="G474" s="481"/>
      <c r="H474" s="499"/>
      <c r="I474" s="505"/>
    </row>
    <row r="475" spans="1:9" s="519" customFormat="1" ht="10.5" customHeight="1">
      <c r="A475" s="523"/>
      <c r="B475" s="573" t="s">
        <v>161</v>
      </c>
      <c r="C475" s="512">
        <f>SUM(D475:E475)</f>
        <v>231300</v>
      </c>
      <c r="D475" s="525">
        <f>F475+H475</f>
        <v>231300</v>
      </c>
      <c r="E475" s="526"/>
      <c r="F475" s="527"/>
      <c r="G475" s="526"/>
      <c r="H475" s="527">
        <v>231300</v>
      </c>
      <c r="I475" s="564"/>
    </row>
    <row r="476" spans="1:9" s="493" customFormat="1" ht="23.25" customHeight="1">
      <c r="A476" s="508">
        <v>85410</v>
      </c>
      <c r="B476" s="522" t="s">
        <v>264</v>
      </c>
      <c r="C476" s="488">
        <f aca="true" t="shared" si="17" ref="C476:H476">SUM(C477)</f>
        <v>2584300</v>
      </c>
      <c r="D476" s="489">
        <f t="shared" si="17"/>
        <v>2584300</v>
      </c>
      <c r="E476" s="490"/>
      <c r="F476" s="491"/>
      <c r="G476" s="490"/>
      <c r="H476" s="491">
        <f t="shared" si="17"/>
        <v>2584300</v>
      </c>
      <c r="I476" s="492"/>
    </row>
    <row r="477" spans="1:9" ht="12.75">
      <c r="A477" s="549"/>
      <c r="B477" s="663" t="s">
        <v>195</v>
      </c>
      <c r="C477" s="665">
        <f>SUM(C478:C480)</f>
        <v>2584300</v>
      </c>
      <c r="D477" s="472">
        <f>F477+H477</f>
        <v>2584300</v>
      </c>
      <c r="E477" s="473"/>
      <c r="F477" s="555"/>
      <c r="G477" s="623"/>
      <c r="H477" s="555">
        <f>SUM(H478:H480)</f>
        <v>2584300</v>
      </c>
      <c r="I477" s="624"/>
    </row>
    <row r="478" spans="1:9" s="519" customFormat="1" ht="12">
      <c r="A478" s="477"/>
      <c r="B478" s="478" t="s">
        <v>192</v>
      </c>
      <c r="C478" s="479">
        <f>SUM(D478:E478)</f>
        <v>1722700</v>
      </c>
      <c r="D478" s="480">
        <f>F478+H478</f>
        <v>1722700</v>
      </c>
      <c r="E478" s="481"/>
      <c r="F478" s="499"/>
      <c r="G478" s="481"/>
      <c r="H478" s="499">
        <v>1722700</v>
      </c>
      <c r="I478" s="505"/>
    </row>
    <row r="479" spans="1:9" s="519" customFormat="1" ht="12">
      <c r="A479" s="477"/>
      <c r="B479" s="478" t="s">
        <v>193</v>
      </c>
      <c r="C479" s="479"/>
      <c r="D479" s="480"/>
      <c r="E479" s="481"/>
      <c r="F479" s="499"/>
      <c r="G479" s="481"/>
      <c r="H479" s="499"/>
      <c r="I479" s="505"/>
    </row>
    <row r="480" spans="1:9" s="519" customFormat="1" ht="12">
      <c r="A480" s="477"/>
      <c r="B480" s="478" t="s">
        <v>161</v>
      </c>
      <c r="C480" s="479">
        <f>SUM(D480:E480)</f>
        <v>861600</v>
      </c>
      <c r="D480" s="480">
        <f>F480+H480</f>
        <v>861600</v>
      </c>
      <c r="E480" s="481"/>
      <c r="F480" s="499"/>
      <c r="G480" s="481"/>
      <c r="H480" s="499">
        <v>861600</v>
      </c>
      <c r="I480" s="505"/>
    </row>
    <row r="481" spans="1:9" s="519" customFormat="1" ht="9.75" customHeight="1">
      <c r="A481" s="523"/>
      <c r="B481" s="478" t="s">
        <v>181</v>
      </c>
      <c r="C481" s="479">
        <f>SUM(D481:E481)</f>
        <v>158000</v>
      </c>
      <c r="D481" s="480">
        <f>F481+H481</f>
        <v>158000</v>
      </c>
      <c r="E481" s="526"/>
      <c r="F481" s="527"/>
      <c r="G481" s="526"/>
      <c r="H481" s="527">
        <v>158000</v>
      </c>
      <c r="I481" s="564"/>
    </row>
    <row r="482" spans="1:9" s="493" customFormat="1" ht="24.75" customHeight="1">
      <c r="A482" s="508">
        <v>85415</v>
      </c>
      <c r="B482" s="522" t="s">
        <v>265</v>
      </c>
      <c r="C482" s="488">
        <f>SUM(C483)</f>
        <v>924900</v>
      </c>
      <c r="D482" s="489">
        <f>SUM(D483)</f>
        <v>924900</v>
      </c>
      <c r="E482" s="490"/>
      <c r="F482" s="491">
        <f>SUM(F483)</f>
        <v>6500</v>
      </c>
      <c r="G482" s="490"/>
      <c r="H482" s="491">
        <f>SUM(H483)</f>
        <v>918400</v>
      </c>
      <c r="I482" s="492"/>
    </row>
    <row r="483" spans="1:9" ht="12.75">
      <c r="A483" s="549"/>
      <c r="B483" s="663" t="s">
        <v>195</v>
      </c>
      <c r="C483" s="665">
        <f>SUM(C484:C486)</f>
        <v>924900</v>
      </c>
      <c r="D483" s="472">
        <f>F483+H483</f>
        <v>924900</v>
      </c>
      <c r="E483" s="473"/>
      <c r="F483" s="555">
        <f>SUM(F484:F486)</f>
        <v>6500</v>
      </c>
      <c r="G483" s="623"/>
      <c r="H483" s="555">
        <f>SUM(H484:H486)</f>
        <v>918400</v>
      </c>
      <c r="I483" s="624"/>
    </row>
    <row r="484" spans="1:9" s="519" customFormat="1" ht="12.75" hidden="1">
      <c r="A484" s="477"/>
      <c r="B484" s="478" t="s">
        <v>192</v>
      </c>
      <c r="C484" s="479">
        <f>SUM(D484:E484)</f>
        <v>0</v>
      </c>
      <c r="D484" s="480">
        <f>F484+H484</f>
        <v>0</v>
      </c>
      <c r="E484" s="481"/>
      <c r="F484" s="482"/>
      <c r="G484" s="483"/>
      <c r="H484" s="482"/>
      <c r="I484" s="484"/>
    </row>
    <row r="485" spans="1:9" s="519" customFormat="1" ht="12.75" hidden="1">
      <c r="A485" s="477"/>
      <c r="B485" s="478" t="s">
        <v>193</v>
      </c>
      <c r="C485" s="479"/>
      <c r="D485" s="480"/>
      <c r="E485" s="481"/>
      <c r="F485" s="482"/>
      <c r="G485" s="483"/>
      <c r="H485" s="482"/>
      <c r="I485" s="484"/>
    </row>
    <row r="486" spans="1:9" s="519" customFormat="1" ht="12" customHeight="1">
      <c r="A486" s="523"/>
      <c r="B486" s="573" t="s">
        <v>161</v>
      </c>
      <c r="C486" s="512">
        <f>SUM(D486:E486)</f>
        <v>924900</v>
      </c>
      <c r="D486" s="525">
        <f>F486+H486</f>
        <v>924900</v>
      </c>
      <c r="E486" s="526"/>
      <c r="F486" s="529">
        <v>6500</v>
      </c>
      <c r="G486" s="528"/>
      <c r="H486" s="529">
        <v>918400</v>
      </c>
      <c r="I486" s="530"/>
    </row>
    <row r="487" spans="1:9" s="493" customFormat="1" ht="24">
      <c r="A487" s="508">
        <v>85417</v>
      </c>
      <c r="B487" s="522" t="s">
        <v>266</v>
      </c>
      <c r="C487" s="488">
        <f>SUM(C488)</f>
        <v>218000</v>
      </c>
      <c r="D487" s="489">
        <f>SUM(D488)</f>
        <v>218000</v>
      </c>
      <c r="E487" s="490"/>
      <c r="F487" s="491">
        <f>SUM(F488)</f>
        <v>218000</v>
      </c>
      <c r="G487" s="490"/>
      <c r="H487" s="491"/>
      <c r="I487" s="492"/>
    </row>
    <row r="488" spans="1:9" ht="12.75">
      <c r="A488" s="549"/>
      <c r="B488" s="663" t="s">
        <v>195</v>
      </c>
      <c r="C488" s="665">
        <f>SUM(C489:C491)</f>
        <v>218000</v>
      </c>
      <c r="D488" s="472">
        <f>F488+H488</f>
        <v>218000</v>
      </c>
      <c r="E488" s="473"/>
      <c r="F488" s="555">
        <f>SUM(F489:F491)</f>
        <v>218000</v>
      </c>
      <c r="G488" s="623"/>
      <c r="H488" s="555"/>
      <c r="I488" s="624"/>
    </row>
    <row r="489" spans="1:9" s="519" customFormat="1" ht="12">
      <c r="A489" s="477"/>
      <c r="B489" s="478" t="s">
        <v>192</v>
      </c>
      <c r="C489" s="479">
        <f>SUM(D489:E489)</f>
        <v>137900</v>
      </c>
      <c r="D489" s="480">
        <f>F489+H489</f>
        <v>137900</v>
      </c>
      <c r="E489" s="481"/>
      <c r="F489" s="499">
        <v>137900</v>
      </c>
      <c r="G489" s="481"/>
      <c r="H489" s="499"/>
      <c r="I489" s="505"/>
    </row>
    <row r="490" spans="1:9" s="519" customFormat="1" ht="12">
      <c r="A490" s="477"/>
      <c r="B490" s="478" t="s">
        <v>193</v>
      </c>
      <c r="C490" s="479"/>
      <c r="D490" s="480"/>
      <c r="E490" s="481"/>
      <c r="F490" s="499"/>
      <c r="G490" s="481"/>
      <c r="H490" s="499"/>
      <c r="I490" s="505"/>
    </row>
    <row r="491" spans="1:9" s="519" customFormat="1" ht="12">
      <c r="A491" s="477"/>
      <c r="B491" s="478" t="s">
        <v>161</v>
      </c>
      <c r="C491" s="479">
        <f>SUM(D491:E491)</f>
        <v>80100</v>
      </c>
      <c r="D491" s="480">
        <f>F491+H491</f>
        <v>80100</v>
      </c>
      <c r="E491" s="481"/>
      <c r="F491" s="499">
        <v>80100</v>
      </c>
      <c r="G491" s="481"/>
      <c r="H491" s="499"/>
      <c r="I491" s="505"/>
    </row>
    <row r="492" spans="1:9" s="493" customFormat="1" ht="26.25" customHeight="1">
      <c r="A492" s="508">
        <v>85446</v>
      </c>
      <c r="B492" s="522" t="s">
        <v>267</v>
      </c>
      <c r="C492" s="488">
        <f>SUM(C493)</f>
        <v>22300</v>
      </c>
      <c r="D492" s="489">
        <f>SUM(D493)</f>
        <v>22300</v>
      </c>
      <c r="E492" s="490"/>
      <c r="F492" s="491"/>
      <c r="G492" s="490"/>
      <c r="H492" s="491">
        <f>SUM(H493)</f>
        <v>22300</v>
      </c>
      <c r="I492" s="492"/>
    </row>
    <row r="493" spans="1:9" ht="12.75">
      <c r="A493" s="549"/>
      <c r="B493" s="663" t="s">
        <v>195</v>
      </c>
      <c r="C493" s="665">
        <f>SUM(C494:C494)</f>
        <v>22300</v>
      </c>
      <c r="D493" s="472">
        <f>F493+H493</f>
        <v>22300</v>
      </c>
      <c r="E493" s="473"/>
      <c r="F493" s="555"/>
      <c r="G493" s="623"/>
      <c r="H493" s="555">
        <f>SUM(H494:H494)</f>
        <v>22300</v>
      </c>
      <c r="I493" s="624"/>
    </row>
    <row r="494" spans="1:9" s="519" customFormat="1" ht="12" customHeight="1">
      <c r="A494" s="523"/>
      <c r="B494" s="573" t="s">
        <v>161</v>
      </c>
      <c r="C494" s="512">
        <f>SUM(D494:E494)</f>
        <v>22300</v>
      </c>
      <c r="D494" s="525">
        <f>F494+H494</f>
        <v>22300</v>
      </c>
      <c r="E494" s="526"/>
      <c r="F494" s="529"/>
      <c r="G494" s="528"/>
      <c r="H494" s="529">
        <v>22300</v>
      </c>
      <c r="I494" s="530"/>
    </row>
    <row r="495" spans="1:9" s="493" customFormat="1" ht="12" customHeight="1">
      <c r="A495" s="508">
        <v>85495</v>
      </c>
      <c r="B495" s="522" t="s">
        <v>166</v>
      </c>
      <c r="C495" s="488">
        <f>SUM(C496)</f>
        <v>279960</v>
      </c>
      <c r="D495" s="489">
        <f>SUM(D496)</f>
        <v>279960</v>
      </c>
      <c r="E495" s="490"/>
      <c r="F495" s="491">
        <f>SUM(F496)</f>
        <v>124960</v>
      </c>
      <c r="G495" s="490"/>
      <c r="H495" s="491">
        <f>SUM(H496)</f>
        <v>155000</v>
      </c>
      <c r="I495" s="504"/>
    </row>
    <row r="496" spans="1:9" ht="12.75">
      <c r="A496" s="469"/>
      <c r="B496" s="494" t="s">
        <v>160</v>
      </c>
      <c r="C496" s="471">
        <f>SUM(C497:C500)</f>
        <v>279960</v>
      </c>
      <c r="D496" s="472">
        <f>SUM(D497:D500)</f>
        <v>279960</v>
      </c>
      <c r="E496" s="473"/>
      <c r="F496" s="474">
        <f>SUM(F497:F500)</f>
        <v>124960</v>
      </c>
      <c r="G496" s="509"/>
      <c r="H496" s="474">
        <f>SUM(H497:H500)</f>
        <v>155000</v>
      </c>
      <c r="I496" s="511"/>
    </row>
    <row r="497" spans="1:9" s="519" customFormat="1" ht="12">
      <c r="A497" s="477"/>
      <c r="B497" s="478" t="s">
        <v>192</v>
      </c>
      <c r="C497" s="479">
        <f>SUM(D497:E497)</f>
        <v>70000</v>
      </c>
      <c r="D497" s="480">
        <f>F497+H497</f>
        <v>70000</v>
      </c>
      <c r="E497" s="481"/>
      <c r="F497" s="499"/>
      <c r="G497" s="481"/>
      <c r="H497" s="499">
        <v>70000</v>
      </c>
      <c r="I497" s="505"/>
    </row>
    <row r="498" spans="1:9" s="519" customFormat="1" ht="12">
      <c r="A498" s="477"/>
      <c r="B498" s="478" t="s">
        <v>193</v>
      </c>
      <c r="C498" s="479"/>
      <c r="D498" s="480"/>
      <c r="E498" s="481"/>
      <c r="F498" s="499"/>
      <c r="G498" s="481"/>
      <c r="H498" s="499"/>
      <c r="I498" s="505"/>
    </row>
    <row r="499" spans="1:9" ht="12.75">
      <c r="A499" s="469"/>
      <c r="B499" s="498" t="s">
        <v>178</v>
      </c>
      <c r="C499" s="479">
        <f>SUM(D499:E499)</f>
        <v>29000</v>
      </c>
      <c r="D499" s="480">
        <f>F499+H499</f>
        <v>29000</v>
      </c>
      <c r="E499" s="481"/>
      <c r="F499" s="482">
        <v>29000</v>
      </c>
      <c r="G499" s="475"/>
      <c r="H499" s="474"/>
      <c r="I499" s="476"/>
    </row>
    <row r="500" spans="1:9" ht="12" customHeight="1" thickBot="1">
      <c r="A500" s="469"/>
      <c r="B500" s="478" t="s">
        <v>161</v>
      </c>
      <c r="C500" s="479">
        <f>SUM(D500:E500)</f>
        <v>180960</v>
      </c>
      <c r="D500" s="480">
        <f>F500+H500</f>
        <v>180960</v>
      </c>
      <c r="E500" s="481"/>
      <c r="F500" s="499">
        <v>95960</v>
      </c>
      <c r="G500" s="473"/>
      <c r="H500" s="499">
        <v>85000</v>
      </c>
      <c r="I500" s="496"/>
    </row>
    <row r="501" spans="1:9" s="519" customFormat="1" ht="12.75" hidden="1" thickBot="1">
      <c r="A501" s="523"/>
      <c r="B501" s="478" t="s">
        <v>181</v>
      </c>
      <c r="C501" s="479">
        <f>SUM(D501:E501)</f>
        <v>0</v>
      </c>
      <c r="D501" s="480">
        <f>F501+H501</f>
        <v>0</v>
      </c>
      <c r="E501" s="526"/>
      <c r="F501" s="527"/>
      <c r="G501" s="526"/>
      <c r="H501" s="527">
        <v>0</v>
      </c>
      <c r="I501" s="564"/>
    </row>
    <row r="502" spans="1:9" s="468" customFormat="1" ht="52.5" thickBot="1" thickTop="1">
      <c r="A502" s="507">
        <v>900</v>
      </c>
      <c r="B502" s="677" t="s">
        <v>268</v>
      </c>
      <c r="C502" s="465">
        <f>C503+C508+C511+C514+C520+C526</f>
        <v>9122418</v>
      </c>
      <c r="D502" s="422">
        <f>D503+D508+D511+D514+D520+D526</f>
        <v>9122418</v>
      </c>
      <c r="E502" s="466"/>
      <c r="F502" s="467">
        <f>F503+F508+F511+F514+F520+F526</f>
        <v>7222418</v>
      </c>
      <c r="G502" s="466"/>
      <c r="H502" s="467">
        <f>H508+H511+H520+H526+H514</f>
        <v>1900000</v>
      </c>
      <c r="I502" s="423"/>
    </row>
    <row r="503" spans="1:9" s="468" customFormat="1" ht="27.75" customHeight="1" thickTop="1">
      <c r="A503" s="600">
        <v>9001</v>
      </c>
      <c r="B503" s="678" t="s">
        <v>269</v>
      </c>
      <c r="C503" s="488">
        <f>SUM(C504+C506)</f>
        <v>1150000</v>
      </c>
      <c r="D503" s="672">
        <f>SUM(D504+D506)</f>
        <v>1150000</v>
      </c>
      <c r="E503" s="603"/>
      <c r="F503" s="491">
        <f>SUM(F504+F506)</f>
        <v>1150000</v>
      </c>
      <c r="G503" s="603"/>
      <c r="H503" s="604"/>
      <c r="I503" s="605"/>
    </row>
    <row r="504" spans="1:9" s="493" customFormat="1" ht="12.75">
      <c r="A504" s="469"/>
      <c r="B504" s="470" t="s">
        <v>195</v>
      </c>
      <c r="C504" s="610">
        <f>SUM(C505:C505)</f>
        <v>0</v>
      </c>
      <c r="D504" s="472">
        <f>F504+H504</f>
        <v>0</v>
      </c>
      <c r="E504" s="473"/>
      <c r="F504" s="474">
        <f>SUM(F505)</f>
        <v>0</v>
      </c>
      <c r="G504" s="509"/>
      <c r="H504" s="510"/>
      <c r="I504" s="511"/>
    </row>
    <row r="505" spans="1:9" s="493" customFormat="1" ht="12">
      <c r="A505" s="544"/>
      <c r="B505" s="573" t="s">
        <v>161</v>
      </c>
      <c r="C505" s="512">
        <f>SUM(D505:E505)</f>
        <v>0</v>
      </c>
      <c r="D505" s="525">
        <f>F505+H505</f>
        <v>0</v>
      </c>
      <c r="E505" s="526"/>
      <c r="F505" s="527">
        <v>0</v>
      </c>
      <c r="G505" s="545"/>
      <c r="H505" s="527"/>
      <c r="I505" s="622"/>
    </row>
    <row r="506" spans="1:9" ht="12.75">
      <c r="A506" s="469"/>
      <c r="B506" s="494" t="s">
        <v>156</v>
      </c>
      <c r="C506" s="471">
        <f>SUM(C507)</f>
        <v>1150000</v>
      </c>
      <c r="D506" s="472">
        <f>SUM(D507)</f>
        <v>1150000</v>
      </c>
      <c r="E506" s="473"/>
      <c r="F506" s="474">
        <f>SUM(F507)</f>
        <v>1150000</v>
      </c>
      <c r="G506" s="509"/>
      <c r="H506" s="510"/>
      <c r="I506" s="511"/>
    </row>
    <row r="507" spans="1:9" ht="12">
      <c r="A507" s="469"/>
      <c r="B507" s="498" t="s">
        <v>171</v>
      </c>
      <c r="C507" s="479">
        <f>SUM(D507:E507)</f>
        <v>1150000</v>
      </c>
      <c r="D507" s="480">
        <f>F507+H507</f>
        <v>1150000</v>
      </c>
      <c r="E507" s="481"/>
      <c r="F507" s="499">
        <v>1150000</v>
      </c>
      <c r="G507" s="473"/>
      <c r="H507" s="495"/>
      <c r="I507" s="496"/>
    </row>
    <row r="508" spans="1:9" s="493" customFormat="1" ht="24.75" customHeight="1">
      <c r="A508" s="508">
        <v>90003</v>
      </c>
      <c r="B508" s="522" t="s">
        <v>270</v>
      </c>
      <c r="C508" s="488">
        <f>SUM(C509)</f>
        <v>2030000</v>
      </c>
      <c r="D508" s="489">
        <f>SUM(D509)</f>
        <v>2030000</v>
      </c>
      <c r="E508" s="490"/>
      <c r="F508" s="491">
        <f>SUM(F509)</f>
        <v>780000</v>
      </c>
      <c r="G508" s="502"/>
      <c r="H508" s="491">
        <f>SUM(H509)</f>
        <v>1250000</v>
      </c>
      <c r="I508" s="492"/>
    </row>
    <row r="509" spans="1:9" ht="12.75">
      <c r="A509" s="469"/>
      <c r="B509" s="494" t="s">
        <v>160</v>
      </c>
      <c r="C509" s="471">
        <f>SUM(C510)</f>
        <v>2030000</v>
      </c>
      <c r="D509" s="472">
        <f>SUM(D510)</f>
        <v>2030000</v>
      </c>
      <c r="E509" s="473"/>
      <c r="F509" s="474">
        <f>SUM(F510)</f>
        <v>780000</v>
      </c>
      <c r="G509" s="509"/>
      <c r="H509" s="474">
        <f>SUM(H510)</f>
        <v>1250000</v>
      </c>
      <c r="I509" s="511"/>
    </row>
    <row r="510" spans="1:9" ht="12">
      <c r="A510" s="469"/>
      <c r="B510" s="498" t="s">
        <v>161</v>
      </c>
      <c r="C510" s="479">
        <f>SUM(D510:E510)</f>
        <v>2030000</v>
      </c>
      <c r="D510" s="480">
        <f>F510+H510</f>
        <v>2030000</v>
      </c>
      <c r="E510" s="481"/>
      <c r="F510" s="499">
        <v>780000</v>
      </c>
      <c r="G510" s="473"/>
      <c r="H510" s="499">
        <v>1250000</v>
      </c>
      <c r="I510" s="496"/>
    </row>
    <row r="511" spans="1:9" s="493" customFormat="1" ht="24">
      <c r="A511" s="508">
        <v>90004</v>
      </c>
      <c r="B511" s="522" t="s">
        <v>271</v>
      </c>
      <c r="C511" s="488">
        <f>SUM(C512)</f>
        <v>1606234</v>
      </c>
      <c r="D511" s="489">
        <f>SUM(D512)</f>
        <v>1606234</v>
      </c>
      <c r="E511" s="490"/>
      <c r="F511" s="491">
        <f>SUM(F512)</f>
        <v>956234</v>
      </c>
      <c r="G511" s="502"/>
      <c r="H511" s="491">
        <f>SUM(H512)</f>
        <v>650000</v>
      </c>
      <c r="I511" s="504"/>
    </row>
    <row r="512" spans="1:9" ht="12.75">
      <c r="A512" s="469"/>
      <c r="B512" s="494" t="s">
        <v>160</v>
      </c>
      <c r="C512" s="471">
        <f>SUM(C513)</f>
        <v>1606234</v>
      </c>
      <c r="D512" s="472">
        <f>SUM(D513)</f>
        <v>1606234</v>
      </c>
      <c r="E512" s="473"/>
      <c r="F512" s="474">
        <f>SUM(F513)</f>
        <v>956234</v>
      </c>
      <c r="G512" s="509"/>
      <c r="H512" s="474">
        <f>SUM(H513)</f>
        <v>650000</v>
      </c>
      <c r="I512" s="511"/>
    </row>
    <row r="513" spans="1:9" ht="12">
      <c r="A513" s="469"/>
      <c r="B513" s="498" t="s">
        <v>161</v>
      </c>
      <c r="C513" s="479">
        <f>SUM(D513:E513)</f>
        <v>1606234</v>
      </c>
      <c r="D513" s="480">
        <f>F513+H513</f>
        <v>1606234</v>
      </c>
      <c r="E513" s="481"/>
      <c r="F513" s="499">
        <v>956234</v>
      </c>
      <c r="G513" s="473"/>
      <c r="H513" s="499">
        <v>650000</v>
      </c>
      <c r="I513" s="496"/>
    </row>
    <row r="514" spans="1:9" s="493" customFormat="1" ht="27.75" customHeight="1">
      <c r="A514" s="508">
        <v>90013</v>
      </c>
      <c r="B514" s="522" t="s">
        <v>272</v>
      </c>
      <c r="C514" s="500">
        <f>C515+C518</f>
        <v>327000</v>
      </c>
      <c r="D514" s="501">
        <f>D515+D518</f>
        <v>327000</v>
      </c>
      <c r="E514" s="502"/>
      <c r="F514" s="503">
        <f>F515+F518</f>
        <v>327000</v>
      </c>
      <c r="G514" s="502"/>
      <c r="H514" s="503"/>
      <c r="I514" s="504"/>
    </row>
    <row r="515" spans="1:9" ht="12.75">
      <c r="A515" s="549"/>
      <c r="B515" s="550" t="s">
        <v>195</v>
      </c>
      <c r="C515" s="520">
        <f>SUM(C516)</f>
        <v>327000</v>
      </c>
      <c r="D515" s="521">
        <f>SUM(D516)</f>
        <v>327000</v>
      </c>
      <c r="E515" s="475"/>
      <c r="F515" s="474">
        <f>SUM(F516)</f>
        <v>327000</v>
      </c>
      <c r="G515" s="475"/>
      <c r="H515" s="474"/>
      <c r="I515" s="476"/>
    </row>
    <row r="516" spans="1:9" s="485" customFormat="1" ht="12">
      <c r="A516" s="477"/>
      <c r="B516" s="478" t="s">
        <v>161</v>
      </c>
      <c r="C516" s="479">
        <f>SUM(D516:E516)</f>
        <v>327000</v>
      </c>
      <c r="D516" s="480">
        <f>F516+H516</f>
        <v>327000</v>
      </c>
      <c r="E516" s="481"/>
      <c r="F516" s="499">
        <v>327000</v>
      </c>
      <c r="G516" s="481"/>
      <c r="H516" s="499"/>
      <c r="I516" s="505"/>
    </row>
    <row r="517" spans="1:9" s="485" customFormat="1" ht="12">
      <c r="A517" s="523"/>
      <c r="B517" s="573" t="s">
        <v>273</v>
      </c>
      <c r="C517" s="512">
        <f>SUM(D517:E517)</f>
        <v>22000</v>
      </c>
      <c r="D517" s="525">
        <f>F517+H517</f>
        <v>22000</v>
      </c>
      <c r="E517" s="526"/>
      <c r="F517" s="527">
        <v>22000</v>
      </c>
      <c r="G517" s="526"/>
      <c r="H517" s="527"/>
      <c r="I517" s="564"/>
    </row>
    <row r="518" spans="1:9" ht="13.5" customHeight="1" hidden="1">
      <c r="A518" s="469"/>
      <c r="B518" s="470" t="s">
        <v>156</v>
      </c>
      <c r="C518" s="520">
        <f>SUM(C519)</f>
        <v>0</v>
      </c>
      <c r="D518" s="521">
        <f>SUM(D519)</f>
        <v>0</v>
      </c>
      <c r="E518" s="475"/>
      <c r="F518" s="474">
        <f>SUM(F519)</f>
        <v>0</v>
      </c>
      <c r="G518" s="475"/>
      <c r="H518" s="474"/>
      <c r="I518" s="476"/>
    </row>
    <row r="519" spans="1:9" s="485" customFormat="1" ht="12" hidden="1">
      <c r="A519" s="477"/>
      <c r="B519" s="478" t="s">
        <v>171</v>
      </c>
      <c r="C519" s="479">
        <f>SUM(D519:E519)</f>
        <v>0</v>
      </c>
      <c r="D519" s="480">
        <f>F519+H519</f>
        <v>0</v>
      </c>
      <c r="E519" s="481"/>
      <c r="F519" s="499"/>
      <c r="G519" s="481"/>
      <c r="H519" s="499"/>
      <c r="I519" s="505"/>
    </row>
    <row r="520" spans="1:9" s="493" customFormat="1" ht="29.25" customHeight="1">
      <c r="A520" s="508">
        <v>90015</v>
      </c>
      <c r="B520" s="522" t="s">
        <v>274</v>
      </c>
      <c r="C520" s="500">
        <f>C521+C524</f>
        <v>2750000</v>
      </c>
      <c r="D520" s="501">
        <f>D521+D524</f>
        <v>2750000</v>
      </c>
      <c r="E520" s="502"/>
      <c r="F520" s="503">
        <f>F521+F524</f>
        <v>2750000</v>
      </c>
      <c r="G520" s="502"/>
      <c r="H520" s="503"/>
      <c r="I520" s="504"/>
    </row>
    <row r="521" spans="1:9" ht="14.25" customHeight="1">
      <c r="A521" s="549"/>
      <c r="B521" s="550" t="s">
        <v>195</v>
      </c>
      <c r="C521" s="679">
        <f>SUM(C522)</f>
        <v>2750000</v>
      </c>
      <c r="D521" s="649">
        <f>SUM(D522)</f>
        <v>2750000</v>
      </c>
      <c r="E521" s="554"/>
      <c r="F521" s="553">
        <f>SUM(F522)</f>
        <v>2750000</v>
      </c>
      <c r="G521" s="554"/>
      <c r="H521" s="553"/>
      <c r="I521" s="556"/>
    </row>
    <row r="522" spans="1:9" s="485" customFormat="1" ht="14.25" customHeight="1">
      <c r="A522" s="477"/>
      <c r="B522" s="478" t="s">
        <v>161</v>
      </c>
      <c r="C522" s="479">
        <f>SUM(D522:E522)</f>
        <v>2750000</v>
      </c>
      <c r="D522" s="480">
        <f>F522+H522</f>
        <v>2750000</v>
      </c>
      <c r="E522" s="481"/>
      <c r="F522" s="499">
        <v>2750000</v>
      </c>
      <c r="G522" s="481"/>
      <c r="H522" s="499"/>
      <c r="I522" s="505"/>
    </row>
    <row r="523" spans="1:9" s="485" customFormat="1" ht="15" customHeight="1">
      <c r="A523" s="477"/>
      <c r="B523" s="478" t="s">
        <v>275</v>
      </c>
      <c r="C523" s="479">
        <f>SUM(D523:E523)</f>
        <v>1300000</v>
      </c>
      <c r="D523" s="609">
        <f>F523+H523</f>
        <v>1300000</v>
      </c>
      <c r="E523" s="481"/>
      <c r="F523" s="499">
        <v>1300000</v>
      </c>
      <c r="G523" s="481"/>
      <c r="H523" s="499"/>
      <c r="I523" s="505"/>
    </row>
    <row r="524" spans="1:9" ht="14.25" customHeight="1" hidden="1">
      <c r="A524" s="469"/>
      <c r="B524" s="470" t="s">
        <v>156</v>
      </c>
      <c r="C524" s="520">
        <f>SUM(C525)</f>
        <v>0</v>
      </c>
      <c r="D524" s="586">
        <f>SUM(D525)</f>
        <v>0</v>
      </c>
      <c r="E524" s="475"/>
      <c r="F524" s="474">
        <f>SUM(F525)</f>
        <v>0</v>
      </c>
      <c r="G524" s="475"/>
      <c r="H524" s="474"/>
      <c r="I524" s="476"/>
    </row>
    <row r="525" spans="1:9" s="485" customFormat="1" ht="12" hidden="1">
      <c r="A525" s="477"/>
      <c r="B525" s="478" t="s">
        <v>171</v>
      </c>
      <c r="C525" s="479">
        <f>SUM(D525:E525)</f>
        <v>0</v>
      </c>
      <c r="D525" s="609">
        <f>F525+H525</f>
        <v>0</v>
      </c>
      <c r="E525" s="526"/>
      <c r="F525" s="499">
        <v>0</v>
      </c>
      <c r="G525" s="481"/>
      <c r="H525" s="499"/>
      <c r="I525" s="505"/>
    </row>
    <row r="526" spans="1:9" ht="17.25" customHeight="1">
      <c r="A526" s="508">
        <v>90095</v>
      </c>
      <c r="B526" s="522" t="s">
        <v>166</v>
      </c>
      <c r="C526" s="500">
        <f>C527+C532</f>
        <v>1259184</v>
      </c>
      <c r="D526" s="585">
        <f>D527+D532</f>
        <v>1259184</v>
      </c>
      <c r="E526" s="502"/>
      <c r="F526" s="503">
        <f>F527+F532</f>
        <v>1259184</v>
      </c>
      <c r="G526" s="502"/>
      <c r="H526" s="503"/>
      <c r="I526" s="504"/>
    </row>
    <row r="527" spans="1:9" ht="12.75">
      <c r="A527" s="549"/>
      <c r="B527" s="550" t="s">
        <v>195</v>
      </c>
      <c r="C527" s="520">
        <f>SUM(C528:C530)</f>
        <v>659184</v>
      </c>
      <c r="D527" s="586">
        <f>SUM(D528:D530)</f>
        <v>659184</v>
      </c>
      <c r="E527" s="475"/>
      <c r="F527" s="474">
        <f>SUM(F528:F530)</f>
        <v>659184</v>
      </c>
      <c r="G527" s="475"/>
      <c r="H527" s="474"/>
      <c r="I527" s="476"/>
    </row>
    <row r="528" spans="1:9" ht="12.75">
      <c r="A528" s="469"/>
      <c r="B528" s="478" t="s">
        <v>192</v>
      </c>
      <c r="C528" s="680">
        <f>D528</f>
        <v>1484</v>
      </c>
      <c r="D528" s="681">
        <f>F528</f>
        <v>1484</v>
      </c>
      <c r="E528" s="475"/>
      <c r="F528" s="482">
        <v>1484</v>
      </c>
      <c r="G528" s="475"/>
      <c r="H528" s="474"/>
      <c r="I528" s="476"/>
    </row>
    <row r="529" spans="1:9" ht="12.75">
      <c r="A529" s="469"/>
      <c r="B529" s="478" t="s">
        <v>193</v>
      </c>
      <c r="C529" s="520"/>
      <c r="D529" s="586"/>
      <c r="E529" s="475"/>
      <c r="F529" s="474"/>
      <c r="G529" s="475"/>
      <c r="H529" s="474"/>
      <c r="I529" s="476"/>
    </row>
    <row r="530" spans="1:9" s="485" customFormat="1" ht="10.5" customHeight="1">
      <c r="A530" s="477"/>
      <c r="B530" s="478" t="s">
        <v>161</v>
      </c>
      <c r="C530" s="479">
        <f>SUM(D530:E530)</f>
        <v>657700</v>
      </c>
      <c r="D530" s="480">
        <f>F530+H530</f>
        <v>657700</v>
      </c>
      <c r="E530" s="481"/>
      <c r="F530" s="499">
        <v>657700</v>
      </c>
      <c r="G530" s="481"/>
      <c r="H530" s="499"/>
      <c r="I530" s="505"/>
    </row>
    <row r="531" spans="1:9" s="485" customFormat="1" ht="11.25" customHeight="1">
      <c r="A531" s="477"/>
      <c r="B531" s="478" t="s">
        <v>273</v>
      </c>
      <c r="C531" s="479">
        <f>SUM(D531:E531)</f>
        <v>289700</v>
      </c>
      <c r="D531" s="480">
        <f>F531+H531</f>
        <v>289700</v>
      </c>
      <c r="E531" s="481"/>
      <c r="F531" s="499">
        <v>289700</v>
      </c>
      <c r="G531" s="481"/>
      <c r="H531" s="499"/>
      <c r="I531" s="505"/>
    </row>
    <row r="532" spans="1:9" ht="11.25" customHeight="1">
      <c r="A532" s="469"/>
      <c r="B532" s="470" t="s">
        <v>156</v>
      </c>
      <c r="C532" s="520">
        <f>SUM(C533:C534)</f>
        <v>600000</v>
      </c>
      <c r="D532" s="521">
        <f>SUM(D533:D534)</f>
        <v>600000</v>
      </c>
      <c r="E532" s="475"/>
      <c r="F532" s="474">
        <f>SUM(F533:F534)</f>
        <v>600000</v>
      </c>
      <c r="G532" s="475"/>
      <c r="H532" s="474"/>
      <c r="I532" s="476"/>
    </row>
    <row r="533" spans="1:9" s="485" customFormat="1" ht="18" customHeight="1" thickBot="1">
      <c r="A533" s="523"/>
      <c r="B533" s="573" t="s">
        <v>171</v>
      </c>
      <c r="C533" s="512">
        <f>SUM(D533:E533)</f>
        <v>600000</v>
      </c>
      <c r="D533" s="525">
        <f>F533+H533</f>
        <v>600000</v>
      </c>
      <c r="E533" s="526"/>
      <c r="F533" s="527">
        <v>600000</v>
      </c>
      <c r="G533" s="526"/>
      <c r="H533" s="527"/>
      <c r="I533" s="564"/>
    </row>
    <row r="534" spans="1:9" s="485" customFormat="1" ht="12.75" hidden="1" thickBot="1">
      <c r="A534" s="477"/>
      <c r="B534" s="478" t="s">
        <v>186</v>
      </c>
      <c r="C534" s="479">
        <f>SUM(D534:E534)</f>
        <v>0</v>
      </c>
      <c r="D534" s="480">
        <f>F534+H534</f>
        <v>0</v>
      </c>
      <c r="E534" s="481"/>
      <c r="F534" s="499"/>
      <c r="G534" s="481"/>
      <c r="H534" s="499"/>
      <c r="I534" s="505"/>
    </row>
    <row r="535" spans="1:9" s="468" customFormat="1" ht="51.75" customHeight="1" thickBot="1" thickTop="1">
      <c r="A535" s="507">
        <v>921</v>
      </c>
      <c r="B535" s="464" t="s">
        <v>56</v>
      </c>
      <c r="C535" s="465">
        <f>C536+C545+C549+C555+C568+C574+C580+C586+C558</f>
        <v>11993840</v>
      </c>
      <c r="D535" s="419">
        <f>D536+D545+D549+D555+D568+D574+D580+D586+D558</f>
        <v>11993840</v>
      </c>
      <c r="E535" s="466"/>
      <c r="F535" s="467">
        <f>F536+F545+F549+F555+F568+F574+F580+F586+F558</f>
        <v>3501840</v>
      </c>
      <c r="G535" s="466"/>
      <c r="H535" s="467">
        <f>H536+H545+H549+H555+H568+H574+H580+H586+H558</f>
        <v>8492000</v>
      </c>
      <c r="I535" s="423"/>
    </row>
    <row r="536" spans="1:9" ht="36.75" hidden="1" thickTop="1">
      <c r="A536" s="508">
        <v>92109</v>
      </c>
      <c r="B536" s="522" t="s">
        <v>276</v>
      </c>
      <c r="C536" s="500">
        <f>C537+C543</f>
        <v>0</v>
      </c>
      <c r="D536" s="501">
        <f>D537+D543</f>
        <v>0</v>
      </c>
      <c r="E536" s="502"/>
      <c r="F536" s="503">
        <f>F537+F543</f>
        <v>0</v>
      </c>
      <c r="G536" s="502"/>
      <c r="H536" s="503">
        <f>H537+H543</f>
        <v>0</v>
      </c>
      <c r="I536" s="504"/>
    </row>
    <row r="537" spans="1:9" ht="13.5" hidden="1" thickTop="1">
      <c r="A537" s="549"/>
      <c r="B537" s="550" t="s">
        <v>195</v>
      </c>
      <c r="C537" s="679">
        <f>C538+C540+C542</f>
        <v>0</v>
      </c>
      <c r="D537" s="521">
        <f>D538+D540+D542</f>
        <v>0</v>
      </c>
      <c r="E537" s="475"/>
      <c r="F537" s="474">
        <f>F538+F540+F542</f>
        <v>0</v>
      </c>
      <c r="G537" s="475"/>
      <c r="H537" s="474">
        <f>H538+H542</f>
        <v>0</v>
      </c>
      <c r="I537" s="476"/>
    </row>
    <row r="538" spans="1:9" s="485" customFormat="1" ht="12.75" hidden="1" thickTop="1">
      <c r="A538" s="477"/>
      <c r="B538" s="478" t="s">
        <v>192</v>
      </c>
      <c r="C538" s="479">
        <f>SUM(D538:E538)</f>
        <v>0</v>
      </c>
      <c r="D538" s="480">
        <f>F538+H538</f>
        <v>0</v>
      </c>
      <c r="E538" s="481"/>
      <c r="F538" s="499"/>
      <c r="G538" s="481"/>
      <c r="H538" s="499"/>
      <c r="I538" s="505"/>
    </row>
    <row r="539" spans="1:9" s="485" customFormat="1" ht="12.75" hidden="1" thickTop="1">
      <c r="A539" s="477"/>
      <c r="B539" s="478" t="s">
        <v>193</v>
      </c>
      <c r="C539" s="479"/>
      <c r="D539" s="480"/>
      <c r="E539" s="481"/>
      <c r="F539" s="499"/>
      <c r="G539" s="481"/>
      <c r="H539" s="499"/>
      <c r="I539" s="505"/>
    </row>
    <row r="540" spans="1:9" s="485" customFormat="1" ht="12.75" hidden="1" thickTop="1">
      <c r="A540" s="477"/>
      <c r="B540" s="498" t="s">
        <v>178</v>
      </c>
      <c r="C540" s="479">
        <f>SUM(D540:E540)</f>
        <v>0</v>
      </c>
      <c r="D540" s="480">
        <f>F540+H540</f>
        <v>0</v>
      </c>
      <c r="E540" s="481"/>
      <c r="F540" s="499"/>
      <c r="G540" s="481"/>
      <c r="H540" s="499"/>
      <c r="I540" s="505"/>
    </row>
    <row r="541" spans="1:9" s="485" customFormat="1" ht="12.75" customHeight="1" hidden="1">
      <c r="A541" s="477"/>
      <c r="B541" s="498" t="s">
        <v>170</v>
      </c>
      <c r="C541" s="479"/>
      <c r="D541" s="480"/>
      <c r="E541" s="481"/>
      <c r="F541" s="499"/>
      <c r="G541" s="481"/>
      <c r="H541" s="499"/>
      <c r="I541" s="505"/>
    </row>
    <row r="542" spans="1:9" s="485" customFormat="1" ht="12.75" hidden="1" thickTop="1">
      <c r="A542" s="477"/>
      <c r="B542" s="478" t="s">
        <v>161</v>
      </c>
      <c r="C542" s="479">
        <f>SUM(D542:E542)</f>
        <v>0</v>
      </c>
      <c r="D542" s="480">
        <f>F542+H542</f>
        <v>0</v>
      </c>
      <c r="E542" s="481"/>
      <c r="F542" s="499"/>
      <c r="G542" s="481"/>
      <c r="H542" s="499"/>
      <c r="I542" s="505"/>
    </row>
    <row r="543" spans="1:9" ht="13.5" hidden="1" thickTop="1">
      <c r="A543" s="469"/>
      <c r="B543" s="470" t="s">
        <v>156</v>
      </c>
      <c r="C543" s="520">
        <f>SUM(C544)</f>
        <v>0</v>
      </c>
      <c r="D543" s="521">
        <f>SUM(D544)</f>
        <v>0</v>
      </c>
      <c r="E543" s="475"/>
      <c r="F543" s="474">
        <f>SUM(F544)</f>
        <v>0</v>
      </c>
      <c r="G543" s="475"/>
      <c r="H543" s="474">
        <f>SUM(H544)</f>
        <v>0</v>
      </c>
      <c r="I543" s="476"/>
    </row>
    <row r="544" spans="1:9" s="485" customFormat="1" ht="12.75" hidden="1" thickTop="1">
      <c r="A544" s="477"/>
      <c r="B544" s="478" t="s">
        <v>171</v>
      </c>
      <c r="C544" s="479">
        <f>SUM(D544:E544)</f>
        <v>0</v>
      </c>
      <c r="D544" s="480">
        <f>F544+H544</f>
        <v>0</v>
      </c>
      <c r="E544" s="481"/>
      <c r="F544" s="499"/>
      <c r="G544" s="481"/>
      <c r="H544" s="499"/>
      <c r="I544" s="505"/>
    </row>
    <row r="545" spans="1:9" ht="24.75" thickTop="1">
      <c r="A545" s="508">
        <v>92105</v>
      </c>
      <c r="B545" s="522" t="s">
        <v>277</v>
      </c>
      <c r="C545" s="500">
        <f>C546</f>
        <v>201000</v>
      </c>
      <c r="D545" s="501">
        <f>D546</f>
        <v>201000</v>
      </c>
      <c r="E545" s="502"/>
      <c r="F545" s="503">
        <f>F546</f>
        <v>201000</v>
      </c>
      <c r="G545" s="502"/>
      <c r="H545" s="503"/>
      <c r="I545" s="504"/>
    </row>
    <row r="546" spans="1:9" ht="12.75">
      <c r="A546" s="549"/>
      <c r="B546" s="550" t="s">
        <v>195</v>
      </c>
      <c r="C546" s="520">
        <f>SUM(C547:C548)</f>
        <v>201000</v>
      </c>
      <c r="D546" s="521">
        <f>SUM(D547:D548)</f>
        <v>201000</v>
      </c>
      <c r="E546" s="475"/>
      <c r="F546" s="474">
        <f>SUM(F547:F548)</f>
        <v>201000</v>
      </c>
      <c r="G546" s="475"/>
      <c r="H546" s="474"/>
      <c r="I546" s="476"/>
    </row>
    <row r="547" spans="1:9" s="485" customFormat="1" ht="12">
      <c r="A547" s="477"/>
      <c r="B547" s="498" t="s">
        <v>178</v>
      </c>
      <c r="C547" s="479">
        <f>SUM(D547:E547)</f>
        <v>105000</v>
      </c>
      <c r="D547" s="480">
        <f>F547+H547</f>
        <v>105000</v>
      </c>
      <c r="E547" s="481"/>
      <c r="F547" s="499">
        <v>105000</v>
      </c>
      <c r="G547" s="481"/>
      <c r="H547" s="499"/>
      <c r="I547" s="505"/>
    </row>
    <row r="548" spans="1:9" s="485" customFormat="1" ht="12">
      <c r="A548" s="477"/>
      <c r="B548" s="478" t="s">
        <v>161</v>
      </c>
      <c r="C548" s="479">
        <f>SUM(D548:E548)</f>
        <v>96000</v>
      </c>
      <c r="D548" s="480">
        <f>F548+H548</f>
        <v>96000</v>
      </c>
      <c r="E548" s="481"/>
      <c r="F548" s="499">
        <v>96000</v>
      </c>
      <c r="G548" s="481"/>
      <c r="H548" s="499"/>
      <c r="I548" s="505"/>
    </row>
    <row r="549" spans="1:9" ht="24">
      <c r="A549" s="508">
        <v>92106</v>
      </c>
      <c r="B549" s="682" t="s">
        <v>278</v>
      </c>
      <c r="C549" s="500">
        <f>C550+C553</f>
        <v>2350000</v>
      </c>
      <c r="D549" s="585">
        <f>D550+D553</f>
        <v>2350000</v>
      </c>
      <c r="E549" s="502"/>
      <c r="F549" s="574"/>
      <c r="G549" s="575"/>
      <c r="H549" s="503">
        <f>H550+H553</f>
        <v>2350000</v>
      </c>
      <c r="I549" s="504"/>
    </row>
    <row r="550" spans="1:9" ht="12.75">
      <c r="A550" s="469"/>
      <c r="B550" s="470" t="s">
        <v>195</v>
      </c>
      <c r="C550" s="471">
        <f>C551</f>
        <v>2300000</v>
      </c>
      <c r="D550" s="472">
        <f>D551</f>
        <v>2300000</v>
      </c>
      <c r="E550" s="473"/>
      <c r="F550" s="474"/>
      <c r="G550" s="475"/>
      <c r="H550" s="495">
        <f>H551</f>
        <v>2300000</v>
      </c>
      <c r="I550" s="496"/>
    </row>
    <row r="551" spans="1:9" s="485" customFormat="1" ht="12">
      <c r="A551" s="477"/>
      <c r="B551" s="478" t="s">
        <v>178</v>
      </c>
      <c r="C551" s="479">
        <f>SUM(D551:E551)</f>
        <v>2300000</v>
      </c>
      <c r="D551" s="480">
        <f>F551+H551</f>
        <v>2300000</v>
      </c>
      <c r="E551" s="481"/>
      <c r="F551" s="499"/>
      <c r="G551" s="481"/>
      <c r="H551" s="499">
        <v>2300000</v>
      </c>
      <c r="I551" s="505"/>
    </row>
    <row r="552" spans="1:9" s="485" customFormat="1" ht="12">
      <c r="A552" s="477"/>
      <c r="B552" s="498" t="s">
        <v>170</v>
      </c>
      <c r="C552" s="479"/>
      <c r="D552" s="480"/>
      <c r="E552" s="481"/>
      <c r="F552" s="499"/>
      <c r="G552" s="481"/>
      <c r="H552" s="499"/>
      <c r="I552" s="505"/>
    </row>
    <row r="553" spans="1:9" s="485" customFormat="1" ht="12.75">
      <c r="A553" s="469"/>
      <c r="B553" s="470" t="s">
        <v>156</v>
      </c>
      <c r="C553" s="520">
        <f>SUM(C554)</f>
        <v>50000</v>
      </c>
      <c r="D553" s="521">
        <f>SUM(D554)</f>
        <v>50000</v>
      </c>
      <c r="E553" s="475"/>
      <c r="F553" s="474"/>
      <c r="G553" s="475"/>
      <c r="H553" s="474">
        <f>SUM(H554)</f>
        <v>50000</v>
      </c>
      <c r="I553" s="476"/>
    </row>
    <row r="554" spans="1:9" s="485" customFormat="1" ht="12">
      <c r="A554" s="523"/>
      <c r="B554" s="573" t="s">
        <v>171</v>
      </c>
      <c r="C554" s="512">
        <f>SUM(D554:E554)</f>
        <v>50000</v>
      </c>
      <c r="D554" s="525">
        <f>F554+H554</f>
        <v>50000</v>
      </c>
      <c r="E554" s="526"/>
      <c r="F554" s="527"/>
      <c r="G554" s="526"/>
      <c r="H554" s="527">
        <v>50000</v>
      </c>
      <c r="I554" s="564"/>
    </row>
    <row r="555" spans="1:9" ht="37.5" customHeight="1">
      <c r="A555" s="508">
        <v>92108</v>
      </c>
      <c r="B555" s="522" t="s">
        <v>279</v>
      </c>
      <c r="C555" s="500">
        <f>SUM(C557:C557)</f>
        <v>2388000</v>
      </c>
      <c r="D555" s="501">
        <f>SUM(D557:D557)</f>
        <v>2388000</v>
      </c>
      <c r="E555" s="502"/>
      <c r="F555" s="574"/>
      <c r="G555" s="575"/>
      <c r="H555" s="503">
        <f>SUM(H557)</f>
        <v>2388000</v>
      </c>
      <c r="I555" s="504"/>
    </row>
    <row r="556" spans="1:9" ht="12.75">
      <c r="A556" s="469"/>
      <c r="B556" s="470" t="s">
        <v>195</v>
      </c>
      <c r="C556" s="471">
        <f>C557</f>
        <v>2388000</v>
      </c>
      <c r="D556" s="472">
        <f>D557</f>
        <v>2388000</v>
      </c>
      <c r="E556" s="473"/>
      <c r="F556" s="474"/>
      <c r="G556" s="475"/>
      <c r="H556" s="495">
        <f>SUM(H557)</f>
        <v>2388000</v>
      </c>
      <c r="I556" s="496"/>
    </row>
    <row r="557" spans="1:9" s="485" customFormat="1" ht="12">
      <c r="A557" s="477"/>
      <c r="B557" s="478" t="s">
        <v>178</v>
      </c>
      <c r="C557" s="479">
        <f>SUM(D557:E557)</f>
        <v>2388000</v>
      </c>
      <c r="D557" s="480">
        <f>F557+H557</f>
        <v>2388000</v>
      </c>
      <c r="E557" s="481"/>
      <c r="F557" s="499"/>
      <c r="G557" s="481"/>
      <c r="H557" s="499">
        <v>2388000</v>
      </c>
      <c r="I557" s="505"/>
    </row>
    <row r="558" spans="1:9" ht="36">
      <c r="A558" s="508">
        <v>92109</v>
      </c>
      <c r="B558" s="522" t="s">
        <v>276</v>
      </c>
      <c r="C558" s="500">
        <f>C559+C565</f>
        <v>2150000</v>
      </c>
      <c r="D558" s="501">
        <f>D559+D565</f>
        <v>2150000</v>
      </c>
      <c r="E558" s="502"/>
      <c r="F558" s="503">
        <f>F559+F565</f>
        <v>2150000</v>
      </c>
      <c r="G558" s="502"/>
      <c r="H558" s="503"/>
      <c r="I558" s="504"/>
    </row>
    <row r="559" spans="1:9" ht="13.5" customHeight="1">
      <c r="A559" s="549"/>
      <c r="B559" s="550" t="s">
        <v>195</v>
      </c>
      <c r="C559" s="679">
        <f>C560+C562+C564</f>
        <v>1950000</v>
      </c>
      <c r="D559" s="521">
        <f>D560+D562+D564</f>
        <v>1950000</v>
      </c>
      <c r="E559" s="475"/>
      <c r="F559" s="474">
        <f>F560+F562+F564</f>
        <v>1950000</v>
      </c>
      <c r="G559" s="475"/>
      <c r="H559" s="474"/>
      <c r="I559" s="476"/>
    </row>
    <row r="560" spans="1:9" s="485" customFormat="1" ht="12" hidden="1">
      <c r="A560" s="477"/>
      <c r="B560" s="478" t="s">
        <v>192</v>
      </c>
      <c r="C560" s="479">
        <f>SUM(D560:E560)</f>
        <v>0</v>
      </c>
      <c r="D560" s="480">
        <f>F560+H560</f>
        <v>0</v>
      </c>
      <c r="E560" s="481"/>
      <c r="F560" s="499"/>
      <c r="G560" s="481"/>
      <c r="H560" s="499"/>
      <c r="I560" s="505"/>
    </row>
    <row r="561" spans="1:9" s="485" customFormat="1" ht="12" hidden="1">
      <c r="A561" s="477"/>
      <c r="B561" s="478" t="s">
        <v>193</v>
      </c>
      <c r="C561" s="479"/>
      <c r="D561" s="480"/>
      <c r="E561" s="481"/>
      <c r="F561" s="499"/>
      <c r="G561" s="481"/>
      <c r="H561" s="499"/>
      <c r="I561" s="505"/>
    </row>
    <row r="562" spans="1:9" s="485" customFormat="1" ht="12.75" customHeight="1">
      <c r="A562" s="523"/>
      <c r="B562" s="524" t="s">
        <v>178</v>
      </c>
      <c r="C562" s="512">
        <f>SUM(D562:E562)</f>
        <v>1950000</v>
      </c>
      <c r="D562" s="525">
        <f>F562+H562</f>
        <v>1950000</v>
      </c>
      <c r="E562" s="526"/>
      <c r="F562" s="527">
        <v>1950000</v>
      </c>
      <c r="G562" s="526"/>
      <c r="H562" s="527"/>
      <c r="I562" s="564"/>
    </row>
    <row r="563" spans="1:9" s="485" customFormat="1" ht="12.75" customHeight="1" hidden="1">
      <c r="A563" s="477"/>
      <c r="B563" s="498" t="s">
        <v>170</v>
      </c>
      <c r="C563" s="479"/>
      <c r="D563" s="480"/>
      <c r="E563" s="481"/>
      <c r="F563" s="499"/>
      <c r="G563" s="481"/>
      <c r="H563" s="499"/>
      <c r="I563" s="505"/>
    </row>
    <row r="564" spans="1:9" s="485" customFormat="1" ht="12" hidden="1">
      <c r="A564" s="477"/>
      <c r="B564" s="478" t="s">
        <v>161</v>
      </c>
      <c r="C564" s="479">
        <f>SUM(D564:E564)</f>
        <v>0</v>
      </c>
      <c r="D564" s="480">
        <f>F564+H564</f>
        <v>0</v>
      </c>
      <c r="E564" s="481"/>
      <c r="F564" s="499"/>
      <c r="G564" s="481"/>
      <c r="H564" s="499"/>
      <c r="I564" s="505"/>
    </row>
    <row r="565" spans="1:9" ht="12.75" customHeight="1">
      <c r="A565" s="469"/>
      <c r="B565" s="683" t="s">
        <v>156</v>
      </c>
      <c r="C565" s="684">
        <f>SUM(C566:C567)</f>
        <v>200000</v>
      </c>
      <c r="D565" s="685">
        <f>SUM(D566:D567)</f>
        <v>200000</v>
      </c>
      <c r="E565" s="576"/>
      <c r="F565" s="577">
        <f>SUM(F566:F567)</f>
        <v>200000</v>
      </c>
      <c r="G565" s="576"/>
      <c r="H565" s="577"/>
      <c r="I565" s="578"/>
    </row>
    <row r="566" spans="1:9" s="485" customFormat="1" ht="13.5" customHeight="1">
      <c r="A566" s="477"/>
      <c r="B566" s="478" t="s">
        <v>171</v>
      </c>
      <c r="C566" s="479">
        <f>SUM(D566:E566)</f>
        <v>200000</v>
      </c>
      <c r="D566" s="480">
        <f>F566+H566</f>
        <v>200000</v>
      </c>
      <c r="E566" s="481"/>
      <c r="F566" s="499">
        <v>200000</v>
      </c>
      <c r="G566" s="481"/>
      <c r="H566" s="499"/>
      <c r="I566" s="505"/>
    </row>
    <row r="567" spans="1:9" s="485" customFormat="1" ht="12" hidden="1">
      <c r="A567" s="477"/>
      <c r="B567" s="478" t="s">
        <v>157</v>
      </c>
      <c r="C567" s="480">
        <f>F567+G567</f>
        <v>0</v>
      </c>
      <c r="D567" s="480">
        <f>F567+H567</f>
        <v>0</v>
      </c>
      <c r="E567" s="481"/>
      <c r="F567" s="499">
        <v>0</v>
      </c>
      <c r="G567" s="481"/>
      <c r="H567" s="499"/>
      <c r="I567" s="505"/>
    </row>
    <row r="568" spans="1:9" ht="12.75" customHeight="1">
      <c r="A568" s="508">
        <v>92116</v>
      </c>
      <c r="B568" s="522" t="s">
        <v>280</v>
      </c>
      <c r="C568" s="500">
        <f>C569+C572</f>
        <v>3154000</v>
      </c>
      <c r="D568" s="501">
        <f>D569+D572</f>
        <v>3154000</v>
      </c>
      <c r="E568" s="502"/>
      <c r="F568" s="503">
        <f>F569+F572</f>
        <v>1020000</v>
      </c>
      <c r="G568" s="502"/>
      <c r="H568" s="503">
        <f>H569+H572</f>
        <v>2134000</v>
      </c>
      <c r="I568" s="504"/>
    </row>
    <row r="569" spans="1:9" ht="18.75" customHeight="1">
      <c r="A569" s="469"/>
      <c r="B569" s="470" t="s">
        <v>195</v>
      </c>
      <c r="C569" s="514">
        <f>C570</f>
        <v>3154000</v>
      </c>
      <c r="D569" s="540">
        <f>D570</f>
        <v>3154000</v>
      </c>
      <c r="E569" s="473"/>
      <c r="F569" s="495">
        <f>SUM(F570)</f>
        <v>1020000</v>
      </c>
      <c r="G569" s="473"/>
      <c r="H569" s="495">
        <f>SUM(H570)</f>
        <v>2134000</v>
      </c>
      <c r="I569" s="496"/>
    </row>
    <row r="570" spans="1:9" s="485" customFormat="1" ht="15" customHeight="1">
      <c r="A570" s="477"/>
      <c r="B570" s="478" t="s">
        <v>281</v>
      </c>
      <c r="C570" s="479">
        <f>SUM(D570:E570)</f>
        <v>3154000</v>
      </c>
      <c r="D570" s="609">
        <f>F570+H570</f>
        <v>3154000</v>
      </c>
      <c r="E570" s="481"/>
      <c r="F570" s="499">
        <v>1020000</v>
      </c>
      <c r="G570" s="481"/>
      <c r="H570" s="499">
        <v>2134000</v>
      </c>
      <c r="I570" s="505"/>
    </row>
    <row r="571" spans="1:9" s="485" customFormat="1" ht="4.5" customHeight="1" hidden="1">
      <c r="A571" s="477"/>
      <c r="B571" s="498" t="s">
        <v>170</v>
      </c>
      <c r="C571" s="479">
        <f>SUM(D571:E571)</f>
        <v>0</v>
      </c>
      <c r="D571" s="609">
        <f>F571+H571</f>
        <v>0</v>
      </c>
      <c r="E571" s="481"/>
      <c r="F571" s="499">
        <v>0</v>
      </c>
      <c r="G571" s="481"/>
      <c r="H571" s="499"/>
      <c r="I571" s="505"/>
    </row>
    <row r="572" spans="1:9" ht="12.75" hidden="1">
      <c r="A572" s="469"/>
      <c r="B572" s="470" t="s">
        <v>156</v>
      </c>
      <c r="C572" s="520">
        <f>SUM(C573)</f>
        <v>0</v>
      </c>
      <c r="D572" s="586">
        <f>SUM(D573)</f>
        <v>0</v>
      </c>
      <c r="E572" s="475"/>
      <c r="F572" s="474"/>
      <c r="G572" s="475"/>
      <c r="H572" s="474">
        <f>SUM(H573)</f>
        <v>0</v>
      </c>
      <c r="I572" s="476"/>
    </row>
    <row r="573" spans="1:9" s="485" customFormat="1" ht="12" hidden="1">
      <c r="A573" s="477"/>
      <c r="B573" s="478" t="s">
        <v>171</v>
      </c>
      <c r="C573" s="479">
        <f>SUM(D573:E573)</f>
        <v>0</v>
      </c>
      <c r="D573" s="609">
        <f>F573+H573</f>
        <v>0</v>
      </c>
      <c r="E573" s="481"/>
      <c r="F573" s="499"/>
      <c r="G573" s="481"/>
      <c r="H573" s="499">
        <v>0</v>
      </c>
      <c r="I573" s="505"/>
    </row>
    <row r="574" spans="1:9" s="493" customFormat="1" ht="13.5" customHeight="1">
      <c r="A574" s="508">
        <v>92118</v>
      </c>
      <c r="B574" s="522" t="s">
        <v>282</v>
      </c>
      <c r="C574" s="500">
        <f>C575+C578</f>
        <v>1620000</v>
      </c>
      <c r="D574" s="585">
        <f>D575+D578</f>
        <v>1620000</v>
      </c>
      <c r="E574" s="502"/>
      <c r="F574" s="574"/>
      <c r="G574" s="575"/>
      <c r="H574" s="503">
        <f>H575+H578</f>
        <v>1620000</v>
      </c>
      <c r="I574" s="504"/>
    </row>
    <row r="575" spans="1:9" s="493" customFormat="1" ht="12.75">
      <c r="A575" s="660"/>
      <c r="B575" s="470" t="s">
        <v>195</v>
      </c>
      <c r="C575" s="471">
        <f>C576</f>
        <v>1600000</v>
      </c>
      <c r="D575" s="540">
        <f>D576</f>
        <v>1600000</v>
      </c>
      <c r="E575" s="473"/>
      <c r="F575" s="474"/>
      <c r="G575" s="475"/>
      <c r="H575" s="495">
        <f>H576</f>
        <v>1600000</v>
      </c>
      <c r="I575" s="496"/>
    </row>
    <row r="576" spans="1:9" s="493" customFormat="1" ht="14.25" customHeight="1">
      <c r="A576" s="469"/>
      <c r="B576" s="478" t="s">
        <v>281</v>
      </c>
      <c r="C576" s="479">
        <f>SUM(D576:E576)</f>
        <v>1600000</v>
      </c>
      <c r="D576" s="609">
        <f>F576+H576</f>
        <v>1600000</v>
      </c>
      <c r="E576" s="481"/>
      <c r="F576" s="499"/>
      <c r="G576" s="481"/>
      <c r="H576" s="499">
        <v>1600000</v>
      </c>
      <c r="I576" s="505"/>
    </row>
    <row r="577" spans="1:9" s="493" customFormat="1" ht="12">
      <c r="A577" s="469"/>
      <c r="B577" s="478" t="s">
        <v>181</v>
      </c>
      <c r="C577" s="479">
        <f>SUM(D577:E577)</f>
        <v>100000</v>
      </c>
      <c r="D577" s="609">
        <f>F577+H577</f>
        <v>100000</v>
      </c>
      <c r="E577" s="481"/>
      <c r="F577" s="499"/>
      <c r="G577" s="481"/>
      <c r="H577" s="499">
        <v>100000</v>
      </c>
      <c r="I577" s="505"/>
    </row>
    <row r="578" spans="1:9" s="493" customFormat="1" ht="12.75">
      <c r="A578" s="469"/>
      <c r="B578" s="470" t="s">
        <v>156</v>
      </c>
      <c r="C578" s="520">
        <f>SUM(C579)</f>
        <v>20000</v>
      </c>
      <c r="D578" s="586">
        <f>SUM(D579)</f>
        <v>20000</v>
      </c>
      <c r="E578" s="475"/>
      <c r="F578" s="474"/>
      <c r="G578" s="475"/>
      <c r="H578" s="474">
        <f>SUM(H579)</f>
        <v>20000</v>
      </c>
      <c r="I578" s="476"/>
    </row>
    <row r="579" spans="1:9" s="493" customFormat="1" ht="12">
      <c r="A579" s="477"/>
      <c r="B579" s="478" t="s">
        <v>157</v>
      </c>
      <c r="C579" s="479">
        <f>SUM(D579:E579)</f>
        <v>20000</v>
      </c>
      <c r="D579" s="609">
        <f>F579+H579</f>
        <v>20000</v>
      </c>
      <c r="E579" s="481"/>
      <c r="F579" s="499"/>
      <c r="G579" s="481"/>
      <c r="H579" s="499">
        <v>20000</v>
      </c>
      <c r="I579" s="505"/>
    </row>
    <row r="580" spans="1:9" ht="24.75" customHeight="1">
      <c r="A580" s="508">
        <v>92120</v>
      </c>
      <c r="B580" s="522" t="s">
        <v>283</v>
      </c>
      <c r="C580" s="500">
        <f>C581+C584</f>
        <v>118000</v>
      </c>
      <c r="D580" s="585">
        <f>D581+D584</f>
        <v>118000</v>
      </c>
      <c r="E580" s="502"/>
      <c r="F580" s="503">
        <f>F581+F584</f>
        <v>118000</v>
      </c>
      <c r="G580" s="502"/>
      <c r="H580" s="503"/>
      <c r="I580" s="504"/>
    </row>
    <row r="581" spans="1:9" ht="16.5" customHeight="1">
      <c r="A581" s="660"/>
      <c r="B581" s="470" t="s">
        <v>195</v>
      </c>
      <c r="C581" s="471">
        <f>C582</f>
        <v>100000</v>
      </c>
      <c r="D581" s="540">
        <f>D582</f>
        <v>100000</v>
      </c>
      <c r="E581" s="473"/>
      <c r="F581" s="495">
        <f>F582</f>
        <v>100000</v>
      </c>
      <c r="G581" s="473"/>
      <c r="H581" s="495"/>
      <c r="I581" s="496"/>
    </row>
    <row r="582" spans="1:9" s="493" customFormat="1" ht="12.75" customHeight="1">
      <c r="A582" s="469"/>
      <c r="B582" s="686" t="s">
        <v>161</v>
      </c>
      <c r="C582" s="479">
        <f>SUM(D582:E582)</f>
        <v>100000</v>
      </c>
      <c r="D582" s="609">
        <f>F582+H582</f>
        <v>100000</v>
      </c>
      <c r="E582" s="481"/>
      <c r="F582" s="499">
        <v>100000</v>
      </c>
      <c r="G582" s="481"/>
      <c r="H582" s="499"/>
      <c r="I582" s="505"/>
    </row>
    <row r="583" spans="1:9" s="493" customFormat="1" ht="11.25" customHeight="1">
      <c r="A583" s="469"/>
      <c r="B583" s="686" t="s">
        <v>181</v>
      </c>
      <c r="C583" s="479">
        <f>SUM(D583:E583)</f>
        <v>100000</v>
      </c>
      <c r="D583" s="609">
        <f>F583+H583</f>
        <v>100000</v>
      </c>
      <c r="E583" s="481"/>
      <c r="F583" s="499">
        <v>100000</v>
      </c>
      <c r="G583" s="481"/>
      <c r="H583" s="499"/>
      <c r="I583" s="505"/>
    </row>
    <row r="584" spans="1:9" s="493" customFormat="1" ht="11.25" customHeight="1">
      <c r="A584" s="469"/>
      <c r="B584" s="470" t="s">
        <v>156</v>
      </c>
      <c r="C584" s="520">
        <f>SUM(C585)</f>
        <v>18000</v>
      </c>
      <c r="D584" s="586">
        <f>SUM(D585)</f>
        <v>18000</v>
      </c>
      <c r="E584" s="475"/>
      <c r="F584" s="474">
        <f>F585</f>
        <v>18000</v>
      </c>
      <c r="G584" s="475"/>
      <c r="H584" s="474"/>
      <c r="I584" s="476"/>
    </row>
    <row r="585" spans="1:9" s="493" customFormat="1" ht="12.75" customHeight="1">
      <c r="A585" s="523"/>
      <c r="B585" s="573" t="s">
        <v>157</v>
      </c>
      <c r="C585" s="512">
        <f>SUM(D585:E585)</f>
        <v>18000</v>
      </c>
      <c r="D585" s="525">
        <f>F585+H585</f>
        <v>18000</v>
      </c>
      <c r="E585" s="526"/>
      <c r="F585" s="527">
        <v>18000</v>
      </c>
      <c r="G585" s="526"/>
      <c r="H585" s="527"/>
      <c r="I585" s="564"/>
    </row>
    <row r="586" spans="1:9" ht="16.5" customHeight="1">
      <c r="A586" s="508">
        <v>92195</v>
      </c>
      <c r="B586" s="522" t="s">
        <v>166</v>
      </c>
      <c r="C586" s="500">
        <f>C587</f>
        <v>12840</v>
      </c>
      <c r="D586" s="501">
        <f>D587</f>
        <v>12840</v>
      </c>
      <c r="E586" s="502"/>
      <c r="F586" s="503">
        <f>F587</f>
        <v>12840</v>
      </c>
      <c r="G586" s="502"/>
      <c r="H586" s="503"/>
      <c r="I586" s="504"/>
    </row>
    <row r="587" spans="1:9" ht="12.75" customHeight="1">
      <c r="A587" s="660"/>
      <c r="B587" s="470" t="s">
        <v>195</v>
      </c>
      <c r="C587" s="471">
        <f>SUM(C588:C589)</f>
        <v>12840</v>
      </c>
      <c r="D587" s="472">
        <f>SUM(D588:D589)</f>
        <v>12840</v>
      </c>
      <c r="E587" s="473"/>
      <c r="F587" s="495">
        <f>SUM(F588:F589)</f>
        <v>12840</v>
      </c>
      <c r="G587" s="473"/>
      <c r="H587" s="495"/>
      <c r="I587" s="496"/>
    </row>
    <row r="588" spans="1:9" s="485" customFormat="1" ht="12.75" customHeight="1" hidden="1">
      <c r="A588" s="477"/>
      <c r="B588" s="478" t="s">
        <v>281</v>
      </c>
      <c r="C588" s="479">
        <f>SUM(D588:E588)</f>
        <v>0</v>
      </c>
      <c r="D588" s="480">
        <f>F588+H588</f>
        <v>0</v>
      </c>
      <c r="E588" s="481"/>
      <c r="F588" s="499"/>
      <c r="G588" s="481"/>
      <c r="H588" s="499"/>
      <c r="I588" s="505"/>
    </row>
    <row r="589" spans="1:9" s="493" customFormat="1" ht="16.5" customHeight="1" thickBot="1">
      <c r="A589" s="469"/>
      <c r="B589" s="686" t="s">
        <v>161</v>
      </c>
      <c r="C589" s="479">
        <f>SUM(D589:E589)</f>
        <v>12840</v>
      </c>
      <c r="D589" s="609">
        <f>F589+H589</f>
        <v>12840</v>
      </c>
      <c r="E589" s="481"/>
      <c r="F589" s="499">
        <v>12840</v>
      </c>
      <c r="G589" s="483"/>
      <c r="H589" s="482"/>
      <c r="I589" s="484"/>
    </row>
    <row r="590" spans="1:9" s="493" customFormat="1" ht="102.75" hidden="1" thickBot="1">
      <c r="A590" s="687">
        <v>925</v>
      </c>
      <c r="B590" s="688" t="s">
        <v>284</v>
      </c>
      <c r="C590" s="689">
        <f>C591</f>
        <v>0</v>
      </c>
      <c r="D590" s="690"/>
      <c r="E590" s="691">
        <f>E591</f>
        <v>0</v>
      </c>
      <c r="F590" s="692"/>
      <c r="G590" s="691"/>
      <c r="H590" s="692"/>
      <c r="I590" s="693"/>
    </row>
    <row r="591" spans="1:9" ht="15.75" customHeight="1" hidden="1">
      <c r="A591" s="589">
        <v>92595</v>
      </c>
      <c r="B591" s="606" t="s">
        <v>166</v>
      </c>
      <c r="C591" s="591">
        <f>C592</f>
        <v>0</v>
      </c>
      <c r="D591" s="694"/>
      <c r="E591" s="595">
        <f>E592</f>
        <v>0</v>
      </c>
      <c r="F591" s="594"/>
      <c r="G591" s="595"/>
      <c r="H591" s="594"/>
      <c r="I591" s="596"/>
    </row>
    <row r="592" spans="1:9" ht="15" customHeight="1" hidden="1">
      <c r="A592" s="660"/>
      <c r="B592" s="470" t="s">
        <v>195</v>
      </c>
      <c r="C592" s="471">
        <f>C593</f>
        <v>0</v>
      </c>
      <c r="D592" s="540"/>
      <c r="E592" s="473">
        <f>E593</f>
        <v>0</v>
      </c>
      <c r="F592" s="495"/>
      <c r="G592" s="473"/>
      <c r="H592" s="495"/>
      <c r="I592" s="496"/>
    </row>
    <row r="593" spans="1:9" s="493" customFormat="1" ht="20.25" customHeight="1" hidden="1">
      <c r="A593" s="469"/>
      <c r="B593" s="478" t="s">
        <v>161</v>
      </c>
      <c r="C593" s="479">
        <f>SUM(D593:E593)</f>
        <v>0</v>
      </c>
      <c r="D593" s="609"/>
      <c r="E593" s="481">
        <f>G593+I593</f>
        <v>0</v>
      </c>
      <c r="F593" s="482"/>
      <c r="G593" s="483"/>
      <c r="H593" s="482"/>
      <c r="I593" s="484"/>
    </row>
    <row r="594" spans="1:9" s="468" customFormat="1" ht="27" customHeight="1" thickBot="1" thickTop="1">
      <c r="A594" s="507">
        <v>926</v>
      </c>
      <c r="B594" s="677" t="s">
        <v>58</v>
      </c>
      <c r="C594" s="583">
        <f>C595+C605+C608</f>
        <v>8433720</v>
      </c>
      <c r="D594" s="422">
        <f>D595+D605+D608</f>
        <v>8433720</v>
      </c>
      <c r="E594" s="466"/>
      <c r="F594" s="467">
        <f>F595+F605+F608</f>
        <v>8433720</v>
      </c>
      <c r="G594" s="466"/>
      <c r="H594" s="467"/>
      <c r="I594" s="423"/>
    </row>
    <row r="595" spans="1:9" ht="19.5" customHeight="1" thickTop="1">
      <c r="A595" s="508">
        <v>92601</v>
      </c>
      <c r="B595" s="682" t="s">
        <v>285</v>
      </c>
      <c r="C595" s="541">
        <f>C596+C600</f>
        <v>4500000</v>
      </c>
      <c r="D595" s="585">
        <f>D596+D600</f>
        <v>4500000</v>
      </c>
      <c r="E595" s="502"/>
      <c r="F595" s="503">
        <f>F596+F600</f>
        <v>4500000</v>
      </c>
      <c r="G595" s="502"/>
      <c r="H595" s="618"/>
      <c r="I595" s="619"/>
    </row>
    <row r="596" spans="1:9" ht="12" hidden="1">
      <c r="A596" s="695"/>
      <c r="B596" s="696" t="s">
        <v>195</v>
      </c>
      <c r="C596" s="697">
        <f>SUM(C597:C598)</f>
        <v>0</v>
      </c>
      <c r="D596" s="551">
        <f>SUM(D597:D598)</f>
        <v>0</v>
      </c>
      <c r="E596" s="552"/>
      <c r="F596" s="662">
        <f>SUM(F597:F598)</f>
        <v>0</v>
      </c>
      <c r="G596" s="552"/>
      <c r="H596" s="662"/>
      <c r="I596" s="698"/>
    </row>
    <row r="597" spans="1:9" s="493" customFormat="1" ht="15" customHeight="1" hidden="1">
      <c r="A597" s="469"/>
      <c r="B597" s="656" t="s">
        <v>281</v>
      </c>
      <c r="C597" s="543">
        <f>SUM(D597:E597)</f>
        <v>0</v>
      </c>
      <c r="D597" s="480">
        <f>F597+H597</f>
        <v>0</v>
      </c>
      <c r="E597" s="481"/>
      <c r="F597" s="499">
        <v>0</v>
      </c>
      <c r="G597" s="481"/>
      <c r="H597" s="499"/>
      <c r="I597" s="505"/>
    </row>
    <row r="598" spans="1:9" s="493" customFormat="1" ht="12" hidden="1">
      <c r="A598" s="469"/>
      <c r="B598" s="656" t="s">
        <v>161</v>
      </c>
      <c r="C598" s="543">
        <f>SUM(D598:E598)</f>
        <v>0</v>
      </c>
      <c r="D598" s="480">
        <f>F598+H598</f>
        <v>0</v>
      </c>
      <c r="E598" s="481"/>
      <c r="F598" s="499">
        <v>0</v>
      </c>
      <c r="G598" s="481"/>
      <c r="H598" s="499"/>
      <c r="I598" s="505"/>
    </row>
    <row r="599" spans="1:9" s="493" customFormat="1" ht="12" hidden="1">
      <c r="A599" s="469"/>
      <c r="B599" s="656" t="s">
        <v>170</v>
      </c>
      <c r="C599" s="543">
        <f>SUM(D599:E599)</f>
        <v>0</v>
      </c>
      <c r="D599" s="480">
        <f>F599+H599</f>
        <v>0</v>
      </c>
      <c r="E599" s="481"/>
      <c r="F599" s="499">
        <v>0</v>
      </c>
      <c r="G599" s="481"/>
      <c r="H599" s="499"/>
      <c r="I599" s="505"/>
    </row>
    <row r="600" spans="1:9" ht="12.75">
      <c r="A600" s="469"/>
      <c r="B600" s="646" t="s">
        <v>156</v>
      </c>
      <c r="C600" s="520">
        <f>SUM(C601+C604)</f>
        <v>4500000</v>
      </c>
      <c r="D600" s="586">
        <f>SUM(D601+D604)</f>
        <v>4500000</v>
      </c>
      <c r="E600" s="475"/>
      <c r="F600" s="474">
        <f>SUM(F601+F604)</f>
        <v>4500000</v>
      </c>
      <c r="G600" s="475"/>
      <c r="H600" s="474"/>
      <c r="I600" s="476"/>
    </row>
    <row r="601" spans="1:9" s="485" customFormat="1" ht="12" customHeight="1">
      <c r="A601" s="523"/>
      <c r="B601" s="675" t="s">
        <v>171</v>
      </c>
      <c r="C601" s="546">
        <f>SUM(D601:E601)</f>
        <v>4500000</v>
      </c>
      <c r="D601" s="525">
        <f>F601+H601</f>
        <v>4500000</v>
      </c>
      <c r="E601" s="526"/>
      <c r="F601" s="527">
        <v>4500000</v>
      </c>
      <c r="G601" s="526"/>
      <c r="H601" s="527"/>
      <c r="I601" s="564"/>
    </row>
    <row r="602" spans="1:9" s="493" customFormat="1" ht="24" hidden="1">
      <c r="A602" s="508">
        <v>92604</v>
      </c>
      <c r="B602" s="699" t="s">
        <v>286</v>
      </c>
      <c r="C602" s="500">
        <f>SUM(C603)</f>
        <v>0</v>
      </c>
      <c r="D602" s="501">
        <f>SUM(D603)</f>
        <v>0</v>
      </c>
      <c r="E602" s="502"/>
      <c r="F602" s="503">
        <f>SUM(F603)</f>
        <v>0</v>
      </c>
      <c r="G602" s="502"/>
      <c r="H602" s="503"/>
      <c r="I602" s="504"/>
    </row>
    <row r="603" spans="1:9" ht="0.75" customHeight="1" hidden="1">
      <c r="A603" s="660"/>
      <c r="B603" s="470" t="s">
        <v>195</v>
      </c>
      <c r="C603" s="471">
        <f>C604</f>
        <v>0</v>
      </c>
      <c r="D603" s="472">
        <f>D604</f>
        <v>0</v>
      </c>
      <c r="E603" s="473"/>
      <c r="F603" s="495">
        <f>F604</f>
        <v>0</v>
      </c>
      <c r="G603" s="473"/>
      <c r="H603" s="495"/>
      <c r="I603" s="496"/>
    </row>
    <row r="604" spans="1:9" s="493" customFormat="1" ht="17.25" customHeight="1" hidden="1">
      <c r="A604" s="544"/>
      <c r="B604" s="573" t="s">
        <v>157</v>
      </c>
      <c r="C604" s="512">
        <f>SUM(D604:E604)</f>
        <v>0</v>
      </c>
      <c r="D604" s="525">
        <f>F604+H604</f>
        <v>0</v>
      </c>
      <c r="E604" s="526"/>
      <c r="F604" s="529">
        <v>0</v>
      </c>
      <c r="G604" s="528"/>
      <c r="H604" s="529"/>
      <c r="I604" s="530"/>
    </row>
    <row r="605" spans="1:9" s="493" customFormat="1" ht="33" customHeight="1">
      <c r="A605" s="508">
        <v>92605</v>
      </c>
      <c r="B605" s="522" t="s">
        <v>287</v>
      </c>
      <c r="C605" s="500">
        <f>C606</f>
        <v>3484000</v>
      </c>
      <c r="D605" s="501">
        <f>D606</f>
        <v>3484000</v>
      </c>
      <c r="E605" s="502"/>
      <c r="F605" s="503">
        <f>F606</f>
        <v>3484000</v>
      </c>
      <c r="G605" s="502"/>
      <c r="H605" s="503"/>
      <c r="I605" s="504"/>
    </row>
    <row r="606" spans="1:9" ht="12.75" customHeight="1">
      <c r="A606" s="660"/>
      <c r="B606" s="470" t="s">
        <v>195</v>
      </c>
      <c r="C606" s="471">
        <f>SUM(C607:C607)</f>
        <v>3484000</v>
      </c>
      <c r="D606" s="472">
        <f>SUM(D607:D607)</f>
        <v>3484000</v>
      </c>
      <c r="E606" s="473"/>
      <c r="F606" s="495">
        <f>SUM(F607:F607)</f>
        <v>3484000</v>
      </c>
      <c r="G606" s="473"/>
      <c r="H606" s="495"/>
      <c r="I606" s="496"/>
    </row>
    <row r="607" spans="1:9" s="485" customFormat="1" ht="11.25" customHeight="1">
      <c r="A607" s="515"/>
      <c r="B607" s="478" t="s">
        <v>178</v>
      </c>
      <c r="C607" s="479">
        <f>SUM(D607:E607)</f>
        <v>3484000</v>
      </c>
      <c r="D607" s="480">
        <f>F607+H607</f>
        <v>3484000</v>
      </c>
      <c r="E607" s="481"/>
      <c r="F607" s="499">
        <v>3484000</v>
      </c>
      <c r="G607" s="481"/>
      <c r="H607" s="499"/>
      <c r="I607" s="505"/>
    </row>
    <row r="608" spans="1:9" ht="15" customHeight="1">
      <c r="A608" s="508">
        <v>92695</v>
      </c>
      <c r="B608" s="522" t="s">
        <v>288</v>
      </c>
      <c r="C608" s="500">
        <f>C609+C611</f>
        <v>449720</v>
      </c>
      <c r="D608" s="501">
        <f>D609+D611</f>
        <v>449720</v>
      </c>
      <c r="E608" s="502"/>
      <c r="F608" s="503">
        <f>F609+F611</f>
        <v>449720</v>
      </c>
      <c r="G608" s="502"/>
      <c r="H608" s="503"/>
      <c r="I608" s="541"/>
    </row>
    <row r="609" spans="1:9" ht="15" customHeight="1">
      <c r="A609" s="660"/>
      <c r="B609" s="470" t="s">
        <v>195</v>
      </c>
      <c r="C609" s="471">
        <f>SUM(C610:C610)</f>
        <v>449720</v>
      </c>
      <c r="D609" s="472">
        <f>SUM(D610:D610)</f>
        <v>449720</v>
      </c>
      <c r="E609" s="552"/>
      <c r="F609" s="662">
        <f>SUM(F610:F610)</f>
        <v>449720</v>
      </c>
      <c r="G609" s="627"/>
      <c r="H609" s="495"/>
      <c r="I609" s="542"/>
    </row>
    <row r="610" spans="1:9" s="493" customFormat="1" ht="15.75" customHeight="1" thickBot="1">
      <c r="A610" s="544"/>
      <c r="B610" s="478" t="s">
        <v>161</v>
      </c>
      <c r="C610" s="479">
        <f>SUM(D610:E610)</f>
        <v>449720</v>
      </c>
      <c r="D610" s="480">
        <f>F610+H610</f>
        <v>449720</v>
      </c>
      <c r="E610" s="481"/>
      <c r="F610" s="482">
        <v>449720</v>
      </c>
      <c r="G610" s="700"/>
      <c r="H610" s="482"/>
      <c r="I610" s="548"/>
    </row>
    <row r="611" spans="1:9" s="493" customFormat="1" ht="13.5" hidden="1" thickBot="1">
      <c r="A611" s="469"/>
      <c r="B611" s="470" t="s">
        <v>156</v>
      </c>
      <c r="C611" s="520">
        <f>SUM(C612)</f>
        <v>0</v>
      </c>
      <c r="D611" s="521">
        <f>SUM(D612)</f>
        <v>0</v>
      </c>
      <c r="E611" s="475"/>
      <c r="F611" s="474">
        <f>SUM(F612)</f>
        <v>0</v>
      </c>
      <c r="G611" s="700"/>
      <c r="H611" s="482"/>
      <c r="I611" s="548"/>
    </row>
    <row r="612" spans="1:9" s="493" customFormat="1" ht="13.5" hidden="1" thickBot="1">
      <c r="A612" s="469"/>
      <c r="B612" s="478" t="s">
        <v>171</v>
      </c>
      <c r="C612" s="479">
        <f>SUM(D612:E612)</f>
        <v>0</v>
      </c>
      <c r="D612" s="480">
        <f>F612+H612</f>
        <v>0</v>
      </c>
      <c r="E612" s="481"/>
      <c r="F612" s="482"/>
      <c r="G612" s="700"/>
      <c r="H612" s="482"/>
      <c r="I612" s="548"/>
    </row>
    <row r="613" spans="1:9" ht="20.25" customHeight="1" thickBot="1" thickTop="1">
      <c r="A613" s="580"/>
      <c r="B613" s="701" t="s">
        <v>71</v>
      </c>
      <c r="C613" s="465">
        <f>C25+C21+C502+C59+C207+C312+C535+C319+C356+C594+C54+C106+C161+C196+C200+C447+C17+C11+C81+C590+C147+C434+C190+C154+C157</f>
        <v>272216724</v>
      </c>
      <c r="D613" s="419">
        <f aca="true" t="shared" si="18" ref="D613:I613">D25+D21+D502+D59+D207+D312+D535+D319+D356+D594+D54+D106+D161+D196+D200+D447+D17+D11+D81+D590+D147+D434+D190+D154+D157</f>
        <v>246845928</v>
      </c>
      <c r="E613" s="582">
        <f t="shared" si="18"/>
        <v>25370796</v>
      </c>
      <c r="F613" s="467">
        <f t="shared" si="18"/>
        <v>143606412</v>
      </c>
      <c r="G613" s="582">
        <f t="shared" si="18"/>
        <v>19662596</v>
      </c>
      <c r="H613" s="467">
        <f t="shared" si="18"/>
        <v>103239516</v>
      </c>
      <c r="I613" s="423">
        <f t="shared" si="18"/>
        <v>5708200</v>
      </c>
    </row>
    <row r="614" spans="1:9" s="708" customFormat="1" ht="16.5" customHeight="1" thickTop="1">
      <c r="A614" s="702"/>
      <c r="B614" s="703" t="s">
        <v>160</v>
      </c>
      <c r="C614" s="704">
        <f>C15+C23+C27+C30+C36+C42+C46+C56+C61+C68+C76+C83+C86+C89+C92+C99+C104+C108+C113+C120+C123+C132+C141+C155+C159+C171+C179+C182+C192+C198+C202+C205+C209+C218+C224+C230+C236+C243+C249+C258+C264+C277+C285+C291+C297+C300+C306+C314+C317+C321+C332+C336+C347+C353+C358+C365+C368+C374+C380+C483+C386+C389+C394+C400+C407+C415+C418+C424+C429+C436+C439+C441+C449+C455+C466+C472+C477+C488+C493+C496+C504+C509+C512+C515+C521+C527+C546+C550+C556+C559+C569+C575+C581+C587+C596+C606+C609</f>
        <v>222856244</v>
      </c>
      <c r="D614" s="704">
        <f aca="true" t="shared" si="19" ref="D614:I614">D15+D23+D27+D30+D36+D42+D46+D56+D61+D68+D76+D83+D86+D89+D92+D99+D104+D108+D113+D120+D123+D132+D141+D155+D159+D171+D179+D182+D192+D198+D202+D205+D209+D218+D224+D230+D236+D243+D249+D258+D264+D277+D285+D291+D297+D300+D306+D314+D317+D321+D332+D336+D347+D353+D358+D365+D368+D374+D380+D483+D386+D389+D394+D400+D407+D415+D418+D424+D429+D436+D439+D441+D449+D455+D466+D472+D477+D488+D493+D496+D504+D509+D512+D515+D521+D527+D546+D550+D556+D559+D569+D575+D581+D587+D596+D606+D609</f>
        <v>197594448</v>
      </c>
      <c r="E614" s="705">
        <f t="shared" si="19"/>
        <v>25270796</v>
      </c>
      <c r="F614" s="706">
        <f t="shared" si="19"/>
        <v>130190912</v>
      </c>
      <c r="G614" s="705">
        <f t="shared" si="19"/>
        <v>19662596</v>
      </c>
      <c r="H614" s="706">
        <f t="shared" si="19"/>
        <v>67394536</v>
      </c>
      <c r="I614" s="707">
        <f t="shared" si="19"/>
        <v>5608200</v>
      </c>
    </row>
    <row r="615" spans="1:9" s="506" customFormat="1" ht="12.75" customHeight="1">
      <c r="A615" s="709"/>
      <c r="B615" s="478" t="s">
        <v>192</v>
      </c>
      <c r="C615" s="710">
        <f aca="true" t="shared" si="20" ref="C615:I615">C47+C93+C109+C114+C124+C133+C142+C172+C193+C210+C219+C225+C231+C237+C244+C250+C259+C265+C278+C286+C292+C301+C307+C348+C359+C369+C375+C381+C401+C408+C419+C425+C442+C450+C456+C467+C473+C478+C489+C497+C528</f>
        <v>97667473</v>
      </c>
      <c r="D615" s="711">
        <f t="shared" si="20"/>
        <v>92233788</v>
      </c>
      <c r="E615" s="712">
        <f t="shared" si="20"/>
        <v>5433685</v>
      </c>
      <c r="F615" s="713">
        <f t="shared" si="20"/>
        <v>55570262</v>
      </c>
      <c r="G615" s="712">
        <f t="shared" si="20"/>
        <v>1405390</v>
      </c>
      <c r="H615" s="713">
        <f t="shared" si="20"/>
        <v>36663526</v>
      </c>
      <c r="I615" s="714">
        <f t="shared" si="20"/>
        <v>4028295</v>
      </c>
    </row>
    <row r="616" spans="1:9" s="506" customFormat="1" ht="12.75" customHeight="1">
      <c r="A616" s="709"/>
      <c r="B616" s="478" t="s">
        <v>193</v>
      </c>
      <c r="C616" s="710"/>
      <c r="D616" s="711"/>
      <c r="E616" s="712"/>
      <c r="F616" s="713"/>
      <c r="G616" s="712"/>
      <c r="H616" s="713"/>
      <c r="I616" s="714"/>
    </row>
    <row r="617" spans="1:9" s="506" customFormat="1" ht="12">
      <c r="A617" s="709"/>
      <c r="B617" s="478" t="s">
        <v>178</v>
      </c>
      <c r="C617" s="715">
        <f>C57+C62+C144+C180+C212+C227+C239+C252+C267+C303+C309+C318+C322+C333+C337+C354+C361+C377+C430+C437+C499+C547+C551+C557+C562+C570+C576+C597+C607+C117</f>
        <v>34316100</v>
      </c>
      <c r="D617" s="716">
        <f>D57+D62+D144+D180+D212+D227+D239+D252+D267+D303+D309+D318+D322+D333+D337+D354+D361+D377+D430+D437+D499+D547+D551+D557+D562+D570+D576+D597+D607+D117</f>
        <v>34316100</v>
      </c>
      <c r="E617" s="717"/>
      <c r="F617" s="718">
        <f>F57+F62+F144+F180+F212+F227+F239+F252+F267+F303+F309+F318+F322+F333+F337+F354+F361+F377+F430+F437+F499+F547+F551+F557+F562+F570+F576+F597+F607+F117</f>
        <v>23405100</v>
      </c>
      <c r="G617" s="717"/>
      <c r="H617" s="718">
        <f>H57+H62+H144+H180+H212+H227+H239+H252+H267+H303+H309+H318+H322+H333+H337+H354+H361+H377+H430+H437+H499+H547+H551+H557+H562+H570+H576+H597+H607+H117</f>
        <v>10911000</v>
      </c>
      <c r="I617" s="719"/>
    </row>
    <row r="618" spans="1:9" s="727" customFormat="1" ht="11.25" customHeight="1">
      <c r="A618" s="720"/>
      <c r="B618" s="721" t="s">
        <v>289</v>
      </c>
      <c r="C618" s="722">
        <f>C63+C541+C577+C571+C552</f>
        <v>3100000</v>
      </c>
      <c r="D618" s="723">
        <f>D63+D541+D577+D571+D552</f>
        <v>3100000</v>
      </c>
      <c r="E618" s="724"/>
      <c r="F618" s="725">
        <f>F63+F541+F577+F571+F552</f>
        <v>3000000</v>
      </c>
      <c r="G618" s="724"/>
      <c r="H618" s="725">
        <f>H63+H541+H577+H571+H552</f>
        <v>100000</v>
      </c>
      <c r="I618" s="726"/>
    </row>
    <row r="619" spans="1:9" s="497" customFormat="1" ht="12" hidden="1">
      <c r="A619" s="728"/>
      <c r="B619" s="470"/>
      <c r="C619" s="729"/>
      <c r="D619" s="730"/>
      <c r="E619" s="731"/>
      <c r="F619" s="732"/>
      <c r="G619" s="731"/>
      <c r="H619" s="732"/>
      <c r="I619" s="733"/>
    </row>
    <row r="620" spans="1:9" s="497" customFormat="1" ht="12">
      <c r="A620" s="728"/>
      <c r="B620" s="478" t="s">
        <v>290</v>
      </c>
      <c r="C620" s="729">
        <f>C199</f>
        <v>4050000</v>
      </c>
      <c r="D620" s="730">
        <f>D199</f>
        <v>4050000</v>
      </c>
      <c r="E620" s="731"/>
      <c r="F620" s="732">
        <f>F199</f>
        <v>4050000</v>
      </c>
      <c r="G620" s="731"/>
      <c r="H620" s="732"/>
      <c r="I620" s="733"/>
    </row>
    <row r="621" spans="1:9" s="506" customFormat="1" ht="11.25" customHeight="1">
      <c r="A621" s="709"/>
      <c r="B621" s="478" t="s">
        <v>161</v>
      </c>
      <c r="C621" s="710">
        <f>C16+C24+C28+C31+C37+C43+C49+C58+C69+C77+C84+C87+C90+C95+C100+C105+C111+C118+C121+C126+C135+C152+C156+C160+C174+C185+C195+C203+C206+C213+C221+C228+C233+C240+C246+C253+C261+C268+C280+C288+C294+C298+C304+C310+C315+C323+C334+C338+C350+C355+C366+C371+C378+C384+C387+C392+C395+C403+C410+C416+C421+C427+C431+C439+C444+C452+C458+C469+C475+C480+C486+C491+C494+C500+C505+C510+C513+C516+C522+C530+C548+C582+C589+C598+C610+C145+C362</f>
        <v>86822671</v>
      </c>
      <c r="D621" s="711">
        <f aca="true" t="shared" si="21" ref="D621:I621">D16+D24+D28+D31+D37+D43+D49+D58+D69+D77+D84+D87+D90+D95+D100+D105+D111+D118+D121+D126+D135+D152+D156+D160+D174+D185+D195+D203+D206+D213+D221+D228+D233+D240+D246+D253+D261+D268+D280+D288+D294+D298+D304+D310+D315+D323+D334+D338+D350+D355+D366+D371+D378+D384+D387+D392+D395+D403+D410+D416+D421+D427+D431+D439+D444+D452+D458+D469+D475+D480+D486+D491+D494+D500+D505+D510+D513+D516+D522+D530+D548+D582+D589+D598+D610+D145+D362</f>
        <v>66994560</v>
      </c>
      <c r="E621" s="712">
        <f t="shared" si="21"/>
        <v>19837111</v>
      </c>
      <c r="F621" s="713">
        <f t="shared" si="21"/>
        <v>47165550</v>
      </c>
      <c r="G621" s="712">
        <f t="shared" si="21"/>
        <v>18257206</v>
      </c>
      <c r="H621" s="713">
        <f t="shared" si="21"/>
        <v>19820010</v>
      </c>
      <c r="I621" s="714">
        <f t="shared" si="21"/>
        <v>1579905</v>
      </c>
    </row>
    <row r="622" spans="1:9" s="727" customFormat="1" ht="11.25">
      <c r="A622" s="720"/>
      <c r="B622" s="721" t="s">
        <v>289</v>
      </c>
      <c r="C622" s="722">
        <f aca="true" t="shared" si="22" ref="C622:I622">C32+C38+C44+C127+C139+C175+C214+C222+C234+C247+C254+C262+C269+C289+C295+C311+C363+C372+C411+C453+C459+C481+C517+C523+C531+C583</f>
        <v>9429050</v>
      </c>
      <c r="D622" s="723">
        <f t="shared" si="22"/>
        <v>9381850</v>
      </c>
      <c r="E622" s="724">
        <f t="shared" si="22"/>
        <v>47200</v>
      </c>
      <c r="F622" s="725">
        <f t="shared" si="22"/>
        <v>5501100</v>
      </c>
      <c r="G622" s="724"/>
      <c r="H622" s="725">
        <f t="shared" si="22"/>
        <v>3880750</v>
      </c>
      <c r="I622" s="726">
        <f t="shared" si="22"/>
        <v>47200</v>
      </c>
    </row>
    <row r="623" spans="1:9" s="727" customFormat="1" ht="9.75" customHeight="1">
      <c r="A623" s="720"/>
      <c r="B623" s="721" t="s">
        <v>291</v>
      </c>
      <c r="C623" s="722">
        <f>C618+C622</f>
        <v>12529050</v>
      </c>
      <c r="D623" s="723">
        <f>D618+D622</f>
        <v>12481850</v>
      </c>
      <c r="E623" s="724"/>
      <c r="F623" s="725">
        <f>F618+F622</f>
        <v>8501100</v>
      </c>
      <c r="G623" s="724"/>
      <c r="H623" s="725">
        <f>H618+H622</f>
        <v>3980750</v>
      </c>
      <c r="I623" s="726">
        <f>I618+I622</f>
        <v>47200</v>
      </c>
    </row>
    <row r="624" spans="1:9" s="708" customFormat="1" ht="14.25" customHeight="1">
      <c r="A624" s="702"/>
      <c r="B624" s="703" t="s">
        <v>156</v>
      </c>
      <c r="C624" s="734">
        <f>C33+C39+C51+C70+C73+C78+C128+C215+C255+C343+C404+C412+C432+C445+C463+C506+C524+C532+C553+C565+C572+C578+C584+C600+C176</f>
        <v>49360480</v>
      </c>
      <c r="D624" s="735">
        <f>D33+D39+D51+D70+D73+D78+D128+D215+D255+D343+D404+D412+D432+D445+D463+D506+D524+D532+D553+D565+D572+D578+D584+D600+D176</f>
        <v>49260480</v>
      </c>
      <c r="E624" s="736">
        <f>E33+E39+E51+E70+E73+E78+E128+E215+E255+E343+E404+E412+E432+E445+E463+E506+E524+E532+E553+E565+E572+E578+E584+E600+E176</f>
        <v>100000</v>
      </c>
      <c r="F624" s="737">
        <f>F33+F39+F51+F70+F73+F78+F128+F215+F255+F343+F404+F412+F432+F445+F463+F506+F524+F532+F553+F565+F572+F578+F584+F600+F176</f>
        <v>13415500</v>
      </c>
      <c r="G624" s="736"/>
      <c r="H624" s="737">
        <f>H33+H39+H51+H70+H73+H78+H128+H215+H255+H343+H404+H412+H432+H445+H463+H506+H524+H532+H553+H565+H572+H578+H584+H600+H176</f>
        <v>35844980</v>
      </c>
      <c r="I624" s="738">
        <f>I33+I39+I51+I70+I73+I78+I128+I215+I255+I343+I404+I412+I432+I445+I463+I506+I524+I532+I553+I565+I572+I578+I584+I600+I176</f>
        <v>100000</v>
      </c>
    </row>
    <row r="625" spans="1:9" s="506" customFormat="1" ht="13.5" customHeight="1">
      <c r="A625" s="709"/>
      <c r="B625" s="478" t="s">
        <v>157</v>
      </c>
      <c r="C625" s="710">
        <f>C130+C405+C413+C446+C464+C579+C585+C604+C53+C567</f>
        <v>717500</v>
      </c>
      <c r="D625" s="711">
        <f>D130+D405+D413+D446+D464+D579+D585+D604+D177+D53+D567</f>
        <v>717500</v>
      </c>
      <c r="E625" s="712">
        <f>E130+E405+E413+E446+E464+E579+E585+E604+E177+E53+E567</f>
        <v>100000</v>
      </c>
      <c r="F625" s="713">
        <f>F130+F405+F413+F446+F464+F579+F585+F604+F177+F53+F567</f>
        <v>655500</v>
      </c>
      <c r="G625" s="712"/>
      <c r="H625" s="713">
        <f>H130+H405+H413+H446+H464+H579+H585+H604+H177+H53+H567</f>
        <v>62000</v>
      </c>
      <c r="I625" s="739"/>
    </row>
    <row r="626" spans="1:9" s="506" customFormat="1" ht="13.5" customHeight="1">
      <c r="A626" s="709"/>
      <c r="B626" s="478" t="s">
        <v>171</v>
      </c>
      <c r="C626" s="710">
        <f>C34+C40+C79+C216+C256+C345+C433+C507+C525+C533+C554+C566+C573+C601+C177</f>
        <v>45282980</v>
      </c>
      <c r="D626" s="711">
        <f>D34+D40+D79+D216+D256+D345+D433+D507+D525+D533+D554+D566+D573+D601+D177</f>
        <v>45182980</v>
      </c>
      <c r="E626" s="740"/>
      <c r="F626" s="741">
        <f>F34+F40+F79+F216+F256+F345+F433+F507+F525+F533+F554+F566+F573+F601+F177</f>
        <v>9400000</v>
      </c>
      <c r="G626" s="712"/>
      <c r="H626" s="713">
        <f>H34+H40+H79+H216+H256+H345+H433+H507+H525+H533+H554+H566+H573+H601+H177</f>
        <v>35782980</v>
      </c>
      <c r="I626" s="739">
        <f>I34+I40+I79+I216+I256+I345+I433+I507+I525+I533+I554+I566+I573+I601+I177</f>
        <v>100000</v>
      </c>
    </row>
    <row r="627" spans="1:9" s="506" customFormat="1" ht="13.5" customHeight="1" thickBot="1">
      <c r="A627" s="742"/>
      <c r="B627" s="743" t="s">
        <v>186</v>
      </c>
      <c r="C627" s="744">
        <f>C74+C80</f>
        <v>3360000</v>
      </c>
      <c r="D627" s="745">
        <f>D74+D80</f>
        <v>3360000</v>
      </c>
      <c r="E627" s="746"/>
      <c r="F627" s="747">
        <f>F74+F80</f>
        <v>3360000</v>
      </c>
      <c r="G627" s="746"/>
      <c r="H627" s="748"/>
      <c r="I627" s="749"/>
    </row>
    <row r="628" ht="13.5" thickTop="1"/>
  </sheetData>
  <printOptions horizontalCentered="1"/>
  <pageMargins left="0.1968503937007874" right="0" top="0.7874015748031497" bottom="0.3937007874015748" header="0.31496062992125984" footer="0"/>
  <pageSetup firstPageNumber="9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32"/>
  <sheetViews>
    <sheetView workbookViewId="0" topLeftCell="A1">
      <selection activeCell="B7" sqref="B7"/>
    </sheetView>
  </sheetViews>
  <sheetFormatPr defaultColWidth="9.00390625" defaultRowHeight="12.75"/>
  <cols>
    <col min="1" max="1" width="6.00390625" style="1" customWidth="1"/>
    <col min="2" max="2" width="46.875" style="1" customWidth="1"/>
    <col min="3" max="3" width="14.625" style="1" customWidth="1"/>
    <col min="4" max="4" width="13.875" style="1" customWidth="1"/>
    <col min="5" max="5" width="12.75390625" style="1" customWidth="1"/>
    <col min="6" max="6" width="9.625" style="1" customWidth="1"/>
    <col min="7" max="7" width="11.125" style="1" customWidth="1"/>
    <col min="8" max="8" width="13.375" style="1" customWidth="1"/>
    <col min="9" max="9" width="13.125" style="1" customWidth="1"/>
    <col min="10" max="10" width="10.125" style="1" customWidth="1"/>
    <col min="11" max="11" width="12.75390625" style="1" customWidth="1"/>
    <col min="12" max="16384" width="10.00390625" style="1" customWidth="1"/>
  </cols>
  <sheetData>
    <row r="1" spans="9:10" ht="14.25" customHeight="1">
      <c r="I1" s="750" t="s">
        <v>292</v>
      </c>
      <c r="J1" s="750"/>
    </row>
    <row r="2" spans="9:10" ht="14.25" customHeight="1">
      <c r="I2" s="3" t="s">
        <v>1</v>
      </c>
      <c r="J2" s="750"/>
    </row>
    <row r="3" spans="9:256" ht="14.25" customHeight="1">
      <c r="I3" s="3" t="s">
        <v>2</v>
      </c>
      <c r="J3" s="75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751" t="s">
        <v>293</v>
      </c>
      <c r="I4" s="3" t="s">
        <v>294</v>
      </c>
      <c r="J4" s="750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6.5" thickBot="1">
      <c r="A5" s="16" t="s">
        <v>295</v>
      </c>
      <c r="B5" s="15"/>
      <c r="C5" s="15"/>
      <c r="D5" s="16"/>
      <c r="E5" s="17"/>
      <c r="F5" s="17"/>
      <c r="G5" s="17"/>
      <c r="H5" s="17"/>
      <c r="I5" s="16"/>
      <c r="J5" s="16"/>
      <c r="K5" s="752" t="s">
        <v>6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1" s="9" customFormat="1" ht="15" customHeight="1" thickBot="1" thickTop="1">
      <c r="A6" s="753"/>
      <c r="B6" s="754"/>
      <c r="C6" s="755" t="s">
        <v>296</v>
      </c>
      <c r="D6" s="756" t="s">
        <v>72</v>
      </c>
      <c r="E6" s="756"/>
      <c r="F6" s="757"/>
      <c r="G6" s="758"/>
      <c r="H6" s="759" t="s">
        <v>73</v>
      </c>
      <c r="I6" s="757"/>
      <c r="J6" s="757"/>
      <c r="K6" s="760"/>
    </row>
    <row r="7" spans="1:11" s="9" customFormat="1" ht="25.5" customHeight="1" thickBot="1" thickTop="1">
      <c r="A7" s="761" t="s">
        <v>7</v>
      </c>
      <c r="B7" s="762" t="s">
        <v>8</v>
      </c>
      <c r="C7" s="763" t="s">
        <v>71</v>
      </c>
      <c r="D7" s="764" t="s">
        <v>11</v>
      </c>
      <c r="E7" s="765" t="s">
        <v>297</v>
      </c>
      <c r="F7" s="766" t="s">
        <v>298</v>
      </c>
      <c r="G7" s="767" t="s">
        <v>15</v>
      </c>
      <c r="H7" s="764" t="s">
        <v>11</v>
      </c>
      <c r="I7" s="765" t="s">
        <v>297</v>
      </c>
      <c r="J7" s="766" t="s">
        <v>298</v>
      </c>
      <c r="K7" s="768" t="s">
        <v>15</v>
      </c>
    </row>
    <row r="8" spans="1:11" s="41" customFormat="1" ht="11.25" customHeight="1" thickBot="1" thickTop="1">
      <c r="A8" s="35">
        <v>1</v>
      </c>
      <c r="B8" s="38">
        <v>2</v>
      </c>
      <c r="C8" s="769">
        <v>3</v>
      </c>
      <c r="D8" s="38">
        <v>4</v>
      </c>
      <c r="E8" s="38">
        <v>5</v>
      </c>
      <c r="F8" s="39">
        <v>6</v>
      </c>
      <c r="G8" s="40">
        <v>7</v>
      </c>
      <c r="H8" s="38">
        <v>8</v>
      </c>
      <c r="I8" s="38">
        <v>9</v>
      </c>
      <c r="J8" s="39">
        <v>10</v>
      </c>
      <c r="K8" s="36">
        <v>11</v>
      </c>
    </row>
    <row r="9" spans="1:11" s="54" customFormat="1" ht="15.75" thickTop="1">
      <c r="A9" s="770" t="s">
        <v>16</v>
      </c>
      <c r="B9" s="771" t="s">
        <v>17</v>
      </c>
      <c r="C9" s="772">
        <f>D9+H9</f>
        <v>1600</v>
      </c>
      <c r="D9" s="773">
        <f>SUM(E9+G9)</f>
        <v>1600</v>
      </c>
      <c r="E9" s="774">
        <v>1600</v>
      </c>
      <c r="F9" s="775"/>
      <c r="G9" s="776"/>
      <c r="H9" s="773"/>
      <c r="I9" s="774"/>
      <c r="J9" s="775"/>
      <c r="K9" s="776"/>
    </row>
    <row r="10" spans="1:11" s="54" customFormat="1" ht="15" hidden="1">
      <c r="A10" s="770" t="s">
        <v>162</v>
      </c>
      <c r="B10" s="771" t="s">
        <v>163</v>
      </c>
      <c r="C10" s="772">
        <f>D10+H10</f>
        <v>0</v>
      </c>
      <c r="D10" s="773"/>
      <c r="E10" s="774"/>
      <c r="F10" s="775"/>
      <c r="G10" s="776"/>
      <c r="H10" s="773">
        <f>SUM(I10+K10)</f>
        <v>0</v>
      </c>
      <c r="I10" s="774"/>
      <c r="J10" s="775"/>
      <c r="K10" s="776"/>
    </row>
    <row r="11" spans="1:11" s="54" customFormat="1" ht="15">
      <c r="A11" s="770">
        <v>500</v>
      </c>
      <c r="B11" s="771" t="s">
        <v>18</v>
      </c>
      <c r="C11" s="772">
        <f aca="true" t="shared" si="0" ref="C11:C31">D11+H11</f>
        <v>134000</v>
      </c>
      <c r="D11" s="773">
        <f>SUM(E11+G11)</f>
        <v>134000</v>
      </c>
      <c r="E11" s="774">
        <v>134000</v>
      </c>
      <c r="F11" s="775"/>
      <c r="G11" s="776"/>
      <c r="H11" s="773"/>
      <c r="I11" s="774"/>
      <c r="J11" s="775"/>
      <c r="K11" s="776"/>
    </row>
    <row r="12" spans="1:11" s="54" customFormat="1" ht="15">
      <c r="A12" s="770" t="s">
        <v>19</v>
      </c>
      <c r="B12" s="771" t="s">
        <v>20</v>
      </c>
      <c r="C12" s="772">
        <f t="shared" si="0"/>
        <v>48314170</v>
      </c>
      <c r="D12" s="773">
        <f>SUM(E12+G12)</f>
        <v>9286190</v>
      </c>
      <c r="E12" s="774">
        <v>9286190</v>
      </c>
      <c r="F12" s="775"/>
      <c r="G12" s="776"/>
      <c r="H12" s="773">
        <f aca="true" t="shared" si="1" ref="H12:H30">SUM(I12+K12)</f>
        <v>39027980</v>
      </c>
      <c r="I12" s="774">
        <v>39027980</v>
      </c>
      <c r="J12" s="775"/>
      <c r="K12" s="776"/>
    </row>
    <row r="13" spans="1:256" ht="15">
      <c r="A13" s="770" t="s">
        <v>21</v>
      </c>
      <c r="B13" s="771" t="s">
        <v>22</v>
      </c>
      <c r="C13" s="772">
        <f t="shared" si="0"/>
        <v>150500</v>
      </c>
      <c r="D13" s="773">
        <f>SUM(E13+G13)</f>
        <v>150500</v>
      </c>
      <c r="E13" s="774">
        <v>150500</v>
      </c>
      <c r="F13" s="775"/>
      <c r="G13" s="776"/>
      <c r="H13" s="773"/>
      <c r="I13" s="774"/>
      <c r="J13" s="775"/>
      <c r="K13" s="776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11" s="54" customFormat="1" ht="15">
      <c r="A14" s="770" t="s">
        <v>23</v>
      </c>
      <c r="B14" s="771" t="s">
        <v>24</v>
      </c>
      <c r="C14" s="772">
        <f t="shared" si="0"/>
        <v>9702400</v>
      </c>
      <c r="D14" s="773">
        <f>SUM(E14+G14)</f>
        <v>9657400</v>
      </c>
      <c r="E14" s="774">
        <v>9657400</v>
      </c>
      <c r="F14" s="775"/>
      <c r="G14" s="776"/>
      <c r="H14" s="773">
        <f t="shared" si="1"/>
        <v>45000</v>
      </c>
      <c r="I14" s="774"/>
      <c r="J14" s="775"/>
      <c r="K14" s="776">
        <v>45000</v>
      </c>
    </row>
    <row r="15" spans="1:11" s="54" customFormat="1" ht="15">
      <c r="A15" s="770" t="s">
        <v>25</v>
      </c>
      <c r="B15" s="771" t="s">
        <v>26</v>
      </c>
      <c r="C15" s="772">
        <f>D15+H15</f>
        <v>2420300</v>
      </c>
      <c r="D15" s="773">
        <f>SUM(E15:G15)</f>
        <v>2026600</v>
      </c>
      <c r="E15" s="774">
        <v>2010000</v>
      </c>
      <c r="F15" s="775">
        <v>16600</v>
      </c>
      <c r="G15" s="776"/>
      <c r="H15" s="773">
        <f>SUM(I15+K15)</f>
        <v>393700</v>
      </c>
      <c r="I15" s="774">
        <v>140000</v>
      </c>
      <c r="J15" s="775"/>
      <c r="K15" s="776">
        <v>253700</v>
      </c>
    </row>
    <row r="16" spans="1:11" s="54" customFormat="1" ht="15">
      <c r="A16" s="770" t="s">
        <v>27</v>
      </c>
      <c r="B16" s="771" t="s">
        <v>28</v>
      </c>
      <c r="C16" s="772">
        <f>D16+H16</f>
        <v>23521456</v>
      </c>
      <c r="D16" s="773">
        <f>SUM(E16:G16)</f>
        <v>21646556</v>
      </c>
      <c r="E16" s="774">
        <v>20931156</v>
      </c>
      <c r="F16" s="775"/>
      <c r="G16" s="776">
        <v>715400</v>
      </c>
      <c r="H16" s="773">
        <f>SUM(I16:K16)</f>
        <v>1874900</v>
      </c>
      <c r="I16" s="774">
        <v>1601400</v>
      </c>
      <c r="J16" s="775">
        <v>8500</v>
      </c>
      <c r="K16" s="776">
        <v>265000</v>
      </c>
    </row>
    <row r="17" spans="1:11" s="54" customFormat="1" ht="46.5" customHeight="1">
      <c r="A17" s="770" t="s">
        <v>29</v>
      </c>
      <c r="B17" s="777" t="s">
        <v>30</v>
      </c>
      <c r="C17" s="772">
        <f>D17+H17</f>
        <v>17596</v>
      </c>
      <c r="D17" s="773">
        <f>SUM(E17+G17)</f>
        <v>17596</v>
      </c>
      <c r="E17" s="774"/>
      <c r="F17" s="775"/>
      <c r="G17" s="776">
        <v>17596</v>
      </c>
      <c r="H17" s="773"/>
      <c r="I17" s="774"/>
      <c r="J17" s="775"/>
      <c r="K17" s="776"/>
    </row>
    <row r="18" spans="1:11" s="54" customFormat="1" ht="15">
      <c r="A18" s="770" t="s">
        <v>31</v>
      </c>
      <c r="B18" s="777" t="s">
        <v>32</v>
      </c>
      <c r="C18" s="772">
        <f t="shared" si="0"/>
        <v>1000</v>
      </c>
      <c r="D18" s="773"/>
      <c r="E18" s="774"/>
      <c r="F18" s="775"/>
      <c r="G18" s="776"/>
      <c r="H18" s="778">
        <f t="shared" si="1"/>
        <v>1000</v>
      </c>
      <c r="I18" s="774"/>
      <c r="J18" s="775"/>
      <c r="K18" s="776">
        <v>1000</v>
      </c>
    </row>
    <row r="19" spans="1:11" s="54" customFormat="1" ht="30.75" customHeight="1">
      <c r="A19" s="42" t="s">
        <v>33</v>
      </c>
      <c r="B19" s="779" t="s">
        <v>34</v>
      </c>
      <c r="C19" s="780">
        <f t="shared" si="0"/>
        <v>5047970</v>
      </c>
      <c r="D19" s="781">
        <f>SUM(E19:G19)</f>
        <v>41970</v>
      </c>
      <c r="E19" s="83">
        <v>35970</v>
      </c>
      <c r="F19" s="84"/>
      <c r="G19" s="85">
        <v>6000</v>
      </c>
      <c r="H19" s="781">
        <f t="shared" si="1"/>
        <v>5006000</v>
      </c>
      <c r="I19" s="83"/>
      <c r="J19" s="84"/>
      <c r="K19" s="85">
        <v>5006000</v>
      </c>
    </row>
    <row r="20" spans="1:11" s="54" customFormat="1" ht="57" customHeight="1">
      <c r="A20" s="770" t="s">
        <v>35</v>
      </c>
      <c r="B20" s="782" t="s">
        <v>36</v>
      </c>
      <c r="C20" s="783">
        <f t="shared" si="0"/>
        <v>399200</v>
      </c>
      <c r="D20" s="784">
        <f>SUM(E20:G20)</f>
        <v>399200</v>
      </c>
      <c r="E20" s="774">
        <v>399200</v>
      </c>
      <c r="F20" s="775"/>
      <c r="G20" s="776"/>
      <c r="H20" s="773"/>
      <c r="I20" s="774"/>
      <c r="J20" s="775"/>
      <c r="K20" s="776"/>
    </row>
    <row r="21" spans="1:11" s="54" customFormat="1" ht="15">
      <c r="A21" s="770" t="s">
        <v>37</v>
      </c>
      <c r="B21" s="771" t="s">
        <v>38</v>
      </c>
      <c r="C21" s="772">
        <f t="shared" si="0"/>
        <v>4050000</v>
      </c>
      <c r="D21" s="773">
        <f>SUM(E21:G21)</f>
        <v>4050000</v>
      </c>
      <c r="E21" s="774">
        <v>4050000</v>
      </c>
      <c r="F21" s="775"/>
      <c r="G21" s="776"/>
      <c r="H21" s="773"/>
      <c r="I21" s="774"/>
      <c r="J21" s="775"/>
      <c r="K21" s="776"/>
    </row>
    <row r="22" spans="1:11" s="54" customFormat="1" ht="15">
      <c r="A22" s="770" t="s">
        <v>39</v>
      </c>
      <c r="B22" s="771" t="s">
        <v>40</v>
      </c>
      <c r="C22" s="772">
        <f>D22+H22</f>
        <v>4238910</v>
      </c>
      <c r="D22" s="773">
        <f>SUM(E22+G22)</f>
        <v>2500000</v>
      </c>
      <c r="E22" s="774">
        <v>2500000</v>
      </c>
      <c r="F22" s="775"/>
      <c r="G22" s="776"/>
      <c r="H22" s="773">
        <f t="shared" si="1"/>
        <v>1738910</v>
      </c>
      <c r="I22" s="774">
        <v>1738910</v>
      </c>
      <c r="J22" s="775"/>
      <c r="K22" s="776"/>
    </row>
    <row r="23" spans="1:11" s="54" customFormat="1" ht="15">
      <c r="A23" s="770" t="s">
        <v>41</v>
      </c>
      <c r="B23" s="771" t="s">
        <v>42</v>
      </c>
      <c r="C23" s="772">
        <f t="shared" si="0"/>
        <v>93872617</v>
      </c>
      <c r="D23" s="773">
        <f aca="true" t="shared" si="2" ref="D23:D30">SUM(E23+G23)</f>
        <v>54999117</v>
      </c>
      <c r="E23" s="774">
        <v>54999117</v>
      </c>
      <c r="F23" s="775"/>
      <c r="G23" s="776"/>
      <c r="H23" s="773">
        <f t="shared" si="1"/>
        <v>38873500</v>
      </c>
      <c r="I23" s="774">
        <v>38873500</v>
      </c>
      <c r="J23" s="775"/>
      <c r="K23" s="776"/>
    </row>
    <row r="24" spans="1:11" s="54" customFormat="1" ht="15">
      <c r="A24" s="770" t="s">
        <v>43</v>
      </c>
      <c r="B24" s="771" t="s">
        <v>44</v>
      </c>
      <c r="C24" s="772">
        <f t="shared" si="0"/>
        <v>78500</v>
      </c>
      <c r="D24" s="773">
        <f t="shared" si="2"/>
        <v>78500</v>
      </c>
      <c r="E24" s="774">
        <v>78500</v>
      </c>
      <c r="F24" s="775"/>
      <c r="G24" s="776"/>
      <c r="H24" s="773"/>
      <c r="I24" s="774"/>
      <c r="J24" s="775"/>
      <c r="K24" s="776"/>
    </row>
    <row r="25" spans="1:11" s="54" customFormat="1" ht="15">
      <c r="A25" s="770" t="s">
        <v>45</v>
      </c>
      <c r="B25" s="771" t="s">
        <v>46</v>
      </c>
      <c r="C25" s="772">
        <f t="shared" si="0"/>
        <v>1875700</v>
      </c>
      <c r="D25" s="773">
        <f t="shared" si="2"/>
        <v>1866700</v>
      </c>
      <c r="E25" s="774">
        <v>1866700</v>
      </c>
      <c r="F25" s="775"/>
      <c r="G25" s="776"/>
      <c r="H25" s="773">
        <f t="shared" si="1"/>
        <v>9000</v>
      </c>
      <c r="I25" s="774"/>
      <c r="J25" s="775"/>
      <c r="K25" s="776">
        <v>9000</v>
      </c>
    </row>
    <row r="26" spans="1:11" s="54" customFormat="1" ht="15">
      <c r="A26" s="770" t="s">
        <v>47</v>
      </c>
      <c r="B26" s="771" t="s">
        <v>48</v>
      </c>
      <c r="C26" s="772">
        <f t="shared" si="0"/>
        <v>38091002</v>
      </c>
      <c r="D26" s="773">
        <f t="shared" si="2"/>
        <v>34005741</v>
      </c>
      <c r="E26" s="774">
        <v>15098741</v>
      </c>
      <c r="F26" s="775"/>
      <c r="G26" s="776">
        <v>18907000</v>
      </c>
      <c r="H26" s="773">
        <f t="shared" si="1"/>
        <v>4085261</v>
      </c>
      <c r="I26" s="774">
        <v>4071261</v>
      </c>
      <c r="J26" s="775"/>
      <c r="K26" s="776">
        <v>14000</v>
      </c>
    </row>
    <row r="27" spans="1:11" s="54" customFormat="1" ht="30">
      <c r="A27" s="770" t="s">
        <v>49</v>
      </c>
      <c r="B27" s="777" t="s">
        <v>50</v>
      </c>
      <c r="C27" s="772">
        <f t="shared" si="0"/>
        <v>2066665</v>
      </c>
      <c r="D27" s="773">
        <f t="shared" si="2"/>
        <v>1927500</v>
      </c>
      <c r="E27" s="774">
        <v>1927500</v>
      </c>
      <c r="F27" s="775"/>
      <c r="G27" s="776"/>
      <c r="H27" s="773">
        <f t="shared" si="1"/>
        <v>139165</v>
      </c>
      <c r="I27" s="774">
        <v>33165</v>
      </c>
      <c r="J27" s="775"/>
      <c r="K27" s="776">
        <v>106000</v>
      </c>
    </row>
    <row r="28" spans="1:11" s="54" customFormat="1" ht="15" customHeight="1">
      <c r="A28" s="770" t="s">
        <v>51</v>
      </c>
      <c r="B28" s="777" t="s">
        <v>52</v>
      </c>
      <c r="C28" s="772">
        <f t="shared" si="0"/>
        <v>8683160</v>
      </c>
      <c r="D28" s="773">
        <f t="shared" si="2"/>
        <v>1321860</v>
      </c>
      <c r="E28" s="774">
        <v>1321860</v>
      </c>
      <c r="F28" s="775"/>
      <c r="G28" s="776"/>
      <c r="H28" s="773">
        <f t="shared" si="1"/>
        <v>7361300</v>
      </c>
      <c r="I28" s="774">
        <v>7361300</v>
      </c>
      <c r="J28" s="775"/>
      <c r="K28" s="776"/>
    </row>
    <row r="29" spans="1:11" s="54" customFormat="1" ht="30">
      <c r="A29" s="770" t="s">
        <v>53</v>
      </c>
      <c r="B29" s="777" t="s">
        <v>54</v>
      </c>
      <c r="C29" s="772">
        <f t="shared" si="0"/>
        <v>9122418</v>
      </c>
      <c r="D29" s="773">
        <f t="shared" si="2"/>
        <v>7222418</v>
      </c>
      <c r="E29" s="774">
        <f>7222390+28</f>
        <v>7222418</v>
      </c>
      <c r="F29" s="775"/>
      <c r="G29" s="776"/>
      <c r="H29" s="773">
        <f t="shared" si="1"/>
        <v>1900000</v>
      </c>
      <c r="I29" s="774">
        <v>1900000</v>
      </c>
      <c r="J29" s="775"/>
      <c r="K29" s="776"/>
    </row>
    <row r="30" spans="1:11" s="54" customFormat="1" ht="30">
      <c r="A30" s="770" t="s">
        <v>55</v>
      </c>
      <c r="B30" s="777" t="s">
        <v>56</v>
      </c>
      <c r="C30" s="772">
        <f t="shared" si="0"/>
        <v>11993840</v>
      </c>
      <c r="D30" s="773">
        <f t="shared" si="2"/>
        <v>3501840</v>
      </c>
      <c r="E30" s="774">
        <v>3501840</v>
      </c>
      <c r="F30" s="775"/>
      <c r="G30" s="776"/>
      <c r="H30" s="773">
        <f t="shared" si="1"/>
        <v>8492000</v>
      </c>
      <c r="I30" s="774">
        <v>8492000</v>
      </c>
      <c r="J30" s="775"/>
      <c r="K30" s="776"/>
    </row>
    <row r="31" spans="1:11" s="54" customFormat="1" ht="15.75" thickBot="1">
      <c r="A31" s="785" t="s">
        <v>57</v>
      </c>
      <c r="B31" s="777" t="s">
        <v>58</v>
      </c>
      <c r="C31" s="772">
        <f t="shared" si="0"/>
        <v>8433720</v>
      </c>
      <c r="D31" s="773">
        <f>SUM(E31+G31)</f>
        <v>8433720</v>
      </c>
      <c r="E31" s="774">
        <v>8433720</v>
      </c>
      <c r="F31" s="775"/>
      <c r="G31" s="776"/>
      <c r="H31" s="774"/>
      <c r="I31" s="774"/>
      <c r="J31" s="775"/>
      <c r="K31" s="776"/>
    </row>
    <row r="32" spans="1:11" s="69" customFormat="1" ht="20.25" customHeight="1" thickBot="1" thickTop="1">
      <c r="A32" s="64"/>
      <c r="B32" s="786" t="s">
        <v>71</v>
      </c>
      <c r="C32" s="787">
        <f aca="true" t="shared" si="3" ref="C32:K32">SUM(C9:C31)</f>
        <v>272216724</v>
      </c>
      <c r="D32" s="67">
        <f t="shared" si="3"/>
        <v>163269008</v>
      </c>
      <c r="E32" s="67">
        <f t="shared" si="3"/>
        <v>143606412</v>
      </c>
      <c r="F32" s="67">
        <f t="shared" si="3"/>
        <v>16600</v>
      </c>
      <c r="G32" s="68">
        <f t="shared" si="3"/>
        <v>19645996</v>
      </c>
      <c r="H32" s="67">
        <f t="shared" si="3"/>
        <v>108947716</v>
      </c>
      <c r="I32" s="67">
        <f t="shared" si="3"/>
        <v>103239516</v>
      </c>
      <c r="J32" s="67">
        <f t="shared" si="3"/>
        <v>8500</v>
      </c>
      <c r="K32" s="68">
        <f t="shared" si="3"/>
        <v>5699700</v>
      </c>
    </row>
    <row r="33" ht="15.75" thickTop="1"/>
  </sheetData>
  <printOptions horizontalCentered="1"/>
  <pageMargins left="0" right="0" top="0.5905511811023623" bottom="0.3937007874015748" header="0.31496062992125984" footer="0.11811023622047245"/>
  <pageSetup firstPageNumber="21" useFirstPageNumber="1" horizontalDpi="600" verticalDpi="600" orientation="landscape" paperSize="9" scale="80" r:id="rId1"/>
  <headerFooter alignWithMargins="0">
    <oddHeader>&amp;C&amp;"Times New Roman CE,Normalny"&amp;P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32"/>
  <sheetViews>
    <sheetView workbookViewId="0" topLeftCell="A1">
      <selection activeCell="B6" sqref="B6"/>
    </sheetView>
  </sheetViews>
  <sheetFormatPr defaultColWidth="9.00390625" defaultRowHeight="12.75"/>
  <cols>
    <col min="1" max="1" width="8.00390625" style="788" customWidth="1"/>
    <col min="2" max="2" width="41.75390625" style="789" customWidth="1"/>
    <col min="3" max="3" width="14.75390625" style="790" customWidth="1"/>
    <col min="4" max="5" width="14.875" style="790" customWidth="1"/>
    <col min="6" max="16384" width="9.125" style="792" customWidth="1"/>
  </cols>
  <sheetData>
    <row r="1" ht="12.75">
      <c r="D1" s="791" t="s">
        <v>299</v>
      </c>
    </row>
    <row r="2" ht="12.75">
      <c r="D2" s="791" t="s">
        <v>300</v>
      </c>
    </row>
    <row r="3" ht="12.75">
      <c r="D3" s="791" t="s">
        <v>2</v>
      </c>
    </row>
    <row r="4" ht="12.75">
      <c r="D4" s="791" t="s">
        <v>3</v>
      </c>
    </row>
    <row r="6" spans="1:5" ht="60" customHeight="1">
      <c r="A6" s="793" t="s">
        <v>301</v>
      </c>
      <c r="B6" s="794"/>
      <c r="C6" s="794"/>
      <c r="D6" s="794"/>
      <c r="E6" s="794"/>
    </row>
    <row r="7" ht="18" customHeight="1" thickBot="1">
      <c r="E7" s="790" t="s">
        <v>6</v>
      </c>
    </row>
    <row r="8" spans="1:5" ht="33" customHeight="1" thickTop="1">
      <c r="A8" s="795" t="s">
        <v>302</v>
      </c>
      <c r="B8" s="796" t="s">
        <v>8</v>
      </c>
      <c r="C8" s="797" t="s">
        <v>303</v>
      </c>
      <c r="D8" s="798" t="s">
        <v>304</v>
      </c>
      <c r="E8" s="799"/>
    </row>
    <row r="9" spans="1:5" ht="18" customHeight="1">
      <c r="A9" s="800" t="s">
        <v>305</v>
      </c>
      <c r="B9" s="801"/>
      <c r="C9" s="802" t="s">
        <v>306</v>
      </c>
      <c r="D9" s="803" t="s">
        <v>9</v>
      </c>
      <c r="E9" s="804" t="s">
        <v>10</v>
      </c>
    </row>
    <row r="10" spans="1:5" s="810" customFormat="1" ht="12" thickBot="1">
      <c r="A10" s="805">
        <v>1</v>
      </c>
      <c r="B10" s="806">
        <v>2</v>
      </c>
      <c r="C10" s="807">
        <v>3</v>
      </c>
      <c r="D10" s="808">
        <v>4</v>
      </c>
      <c r="E10" s="809">
        <v>5</v>
      </c>
    </row>
    <row r="11" spans="1:5" s="816" customFormat="1" ht="19.5" customHeight="1" thickBot="1" thickTop="1">
      <c r="A11" s="811" t="s">
        <v>27</v>
      </c>
      <c r="B11" s="812" t="s">
        <v>28</v>
      </c>
      <c r="C11" s="813">
        <f>C12</f>
        <v>702000</v>
      </c>
      <c r="D11" s="814">
        <f>D12</f>
        <v>715400</v>
      </c>
      <c r="E11" s="815">
        <f>E12</f>
        <v>715400</v>
      </c>
    </row>
    <row r="12" spans="1:5" s="822" customFormat="1" ht="24" customHeight="1" thickBot="1" thickTop="1">
      <c r="A12" s="817" t="s">
        <v>307</v>
      </c>
      <c r="B12" s="818" t="s">
        <v>308</v>
      </c>
      <c r="C12" s="819">
        <v>702000</v>
      </c>
      <c r="D12" s="820">
        <v>715400</v>
      </c>
      <c r="E12" s="821">
        <v>715400</v>
      </c>
    </row>
    <row r="13" spans="1:5" s="828" customFormat="1" ht="77.25" hidden="1" thickBot="1">
      <c r="A13" s="823" t="s">
        <v>309</v>
      </c>
      <c r="B13" s="824" t="s">
        <v>310</v>
      </c>
      <c r="C13" s="825"/>
      <c r="D13" s="826">
        <v>659000</v>
      </c>
      <c r="E13" s="827">
        <v>659000</v>
      </c>
    </row>
    <row r="14" spans="1:5" s="828" customFormat="1" ht="39" hidden="1" thickBot="1">
      <c r="A14" s="823" t="s">
        <v>309</v>
      </c>
      <c r="B14" s="824" t="s">
        <v>311</v>
      </c>
      <c r="C14" s="825"/>
      <c r="D14" s="829"/>
      <c r="E14" s="827"/>
    </row>
    <row r="15" spans="1:5" s="816" customFormat="1" ht="65.25" customHeight="1" thickBot="1" thickTop="1">
      <c r="A15" s="811" t="s">
        <v>29</v>
      </c>
      <c r="B15" s="812" t="s">
        <v>312</v>
      </c>
      <c r="C15" s="813">
        <f>SUM(C16:C24)</f>
        <v>144940</v>
      </c>
      <c r="D15" s="814">
        <f>D16+D17</f>
        <v>17596</v>
      </c>
      <c r="E15" s="815">
        <f>E16+E17</f>
        <v>17596</v>
      </c>
    </row>
    <row r="16" spans="1:5" s="822" customFormat="1" ht="36" customHeight="1" thickTop="1">
      <c r="A16" s="817" t="s">
        <v>203</v>
      </c>
      <c r="B16" s="818" t="s">
        <v>313</v>
      </c>
      <c r="C16" s="819">
        <v>17765</v>
      </c>
      <c r="D16" s="820">
        <v>17596</v>
      </c>
      <c r="E16" s="821">
        <v>17596</v>
      </c>
    </row>
    <row r="17" spans="1:5" s="834" customFormat="1" ht="17.25" customHeight="1" hidden="1">
      <c r="A17" s="830" t="s">
        <v>314</v>
      </c>
      <c r="B17" s="831" t="s">
        <v>315</v>
      </c>
      <c r="C17" s="832"/>
      <c r="D17" s="829">
        <f>SUM(D18:D22)</f>
        <v>0</v>
      </c>
      <c r="E17" s="833">
        <f>SUM(E18:E23)</f>
        <v>0</v>
      </c>
    </row>
    <row r="18" spans="1:5" s="834" customFormat="1" ht="58.5" customHeight="1" hidden="1">
      <c r="A18" s="835" t="s">
        <v>316</v>
      </c>
      <c r="B18" s="836" t="s">
        <v>317</v>
      </c>
      <c r="C18" s="837"/>
      <c r="D18" s="838"/>
      <c r="E18" s="839"/>
    </row>
    <row r="19" spans="1:5" s="834" customFormat="1" ht="14.25" customHeight="1" hidden="1">
      <c r="A19" s="835" t="s">
        <v>318</v>
      </c>
      <c r="B19" s="840" t="s">
        <v>319</v>
      </c>
      <c r="C19" s="837"/>
      <c r="D19" s="838"/>
      <c r="E19" s="841"/>
    </row>
    <row r="20" spans="1:5" s="834" customFormat="1" ht="14.25" customHeight="1" hidden="1">
      <c r="A20" s="842" t="s">
        <v>320</v>
      </c>
      <c r="B20" s="843" t="s">
        <v>321</v>
      </c>
      <c r="C20" s="837"/>
      <c r="D20" s="838"/>
      <c r="E20" s="841"/>
    </row>
    <row r="21" spans="1:5" s="834" customFormat="1" ht="14.25" customHeight="1" hidden="1">
      <c r="A21" s="835" t="s">
        <v>322</v>
      </c>
      <c r="B21" s="836" t="s">
        <v>323</v>
      </c>
      <c r="C21" s="837"/>
      <c r="D21" s="838"/>
      <c r="E21" s="841"/>
    </row>
    <row r="22" spans="1:5" s="822" customFormat="1" ht="14.25" customHeight="1" hidden="1">
      <c r="A22" s="835" t="s">
        <v>324</v>
      </c>
      <c r="B22" s="836" t="s">
        <v>325</v>
      </c>
      <c r="C22" s="844"/>
      <c r="D22" s="838"/>
      <c r="E22" s="841"/>
    </row>
    <row r="23" spans="1:5" s="822" customFormat="1" ht="14.25" customHeight="1" hidden="1">
      <c r="A23" s="835" t="s">
        <v>326</v>
      </c>
      <c r="B23" s="836" t="s">
        <v>327</v>
      </c>
      <c r="C23" s="844"/>
      <c r="D23" s="838"/>
      <c r="E23" s="841"/>
    </row>
    <row r="24" spans="1:5" s="822" customFormat="1" ht="24" customHeight="1" thickBot="1">
      <c r="A24" s="835" t="s">
        <v>314</v>
      </c>
      <c r="B24" s="836" t="s">
        <v>315</v>
      </c>
      <c r="C24" s="844">
        <v>127175</v>
      </c>
      <c r="D24" s="838"/>
      <c r="E24" s="841"/>
    </row>
    <row r="25" spans="1:5" s="816" customFormat="1" ht="34.5" customHeight="1" thickBot="1" thickTop="1">
      <c r="A25" s="811" t="s">
        <v>33</v>
      </c>
      <c r="B25" s="812" t="s">
        <v>34</v>
      </c>
      <c r="C25" s="814">
        <f>C26</f>
        <v>6000</v>
      </c>
      <c r="D25" s="814">
        <f>D26</f>
        <v>6000</v>
      </c>
      <c r="E25" s="815">
        <f>E26</f>
        <v>6000</v>
      </c>
    </row>
    <row r="26" spans="1:5" s="822" customFormat="1" ht="18.75" customHeight="1" thickBot="1" thickTop="1">
      <c r="A26" s="817" t="s">
        <v>328</v>
      </c>
      <c r="B26" s="818" t="s">
        <v>211</v>
      </c>
      <c r="C26" s="819">
        <v>6000</v>
      </c>
      <c r="D26" s="820">
        <v>6000</v>
      </c>
      <c r="E26" s="821">
        <v>6000</v>
      </c>
    </row>
    <row r="27" spans="1:5" s="816" customFormat="1" ht="17.25" customHeight="1" thickBot="1" thickTop="1">
      <c r="A27" s="811" t="s">
        <v>47</v>
      </c>
      <c r="B27" s="812" t="s">
        <v>142</v>
      </c>
      <c r="C27" s="814">
        <f>SUM(C28:C59)</f>
        <v>12535446</v>
      </c>
      <c r="D27" s="814">
        <f>D28+D30+D31+D33+D36+D29</f>
        <v>18907000</v>
      </c>
      <c r="E27" s="815">
        <f>E28+E30+E31+E33+E36+E29</f>
        <v>18907000</v>
      </c>
    </row>
    <row r="28" spans="1:5" s="845" customFormat="1" ht="17.25" customHeight="1" thickTop="1">
      <c r="A28" s="817" t="s">
        <v>329</v>
      </c>
      <c r="B28" s="818" t="s">
        <v>245</v>
      </c>
      <c r="C28" s="819">
        <v>410200</v>
      </c>
      <c r="D28" s="820">
        <v>450000</v>
      </c>
      <c r="E28" s="821">
        <v>450000</v>
      </c>
    </row>
    <row r="29" spans="1:5" s="845" customFormat="1" ht="48" customHeight="1">
      <c r="A29" s="846">
        <v>85212</v>
      </c>
      <c r="B29" s="847" t="s">
        <v>330</v>
      </c>
      <c r="C29" s="848">
        <v>8667873</v>
      </c>
      <c r="D29" s="849">
        <v>17168000</v>
      </c>
      <c r="E29" s="850">
        <v>17168000</v>
      </c>
    </row>
    <row r="30" spans="1:5" s="845" customFormat="1" ht="51" customHeight="1">
      <c r="A30" s="851" t="s">
        <v>331</v>
      </c>
      <c r="B30" s="852" t="s">
        <v>332</v>
      </c>
      <c r="C30" s="848">
        <v>175000</v>
      </c>
      <c r="D30" s="849">
        <v>197000</v>
      </c>
      <c r="E30" s="850">
        <v>197000</v>
      </c>
    </row>
    <row r="31" spans="1:5" s="822" customFormat="1" ht="29.25" customHeight="1">
      <c r="A31" s="851" t="s">
        <v>333</v>
      </c>
      <c r="B31" s="852" t="s">
        <v>249</v>
      </c>
      <c r="C31" s="848">
        <v>2046823</v>
      </c>
      <c r="D31" s="849">
        <v>1092000</v>
      </c>
      <c r="E31" s="850">
        <v>1092000</v>
      </c>
    </row>
    <row r="32" spans="1:5" s="845" customFormat="1" ht="15" customHeight="1" hidden="1">
      <c r="A32" s="835" t="s">
        <v>320</v>
      </c>
      <c r="B32" s="843" t="s">
        <v>321</v>
      </c>
      <c r="C32" s="844"/>
      <c r="D32" s="838"/>
      <c r="E32" s="841"/>
    </row>
    <row r="33" spans="1:5" s="834" customFormat="1" ht="15" customHeight="1" hidden="1">
      <c r="A33" s="830" t="s">
        <v>334</v>
      </c>
      <c r="B33" s="831" t="s">
        <v>251</v>
      </c>
      <c r="C33" s="832"/>
      <c r="D33" s="829">
        <f>SUM(D34:D35)</f>
        <v>0</v>
      </c>
      <c r="E33" s="833">
        <f>SUM(E34:E35)</f>
        <v>0</v>
      </c>
    </row>
    <row r="34" spans="1:5" s="822" customFormat="1" ht="57" customHeight="1" hidden="1">
      <c r="A34" s="835" t="s">
        <v>316</v>
      </c>
      <c r="B34" s="836" t="s">
        <v>317</v>
      </c>
      <c r="C34" s="853"/>
      <c r="D34" s="854"/>
      <c r="E34" s="855"/>
    </row>
    <row r="35" spans="1:5" s="845" customFormat="1" ht="15.75" customHeight="1" hidden="1">
      <c r="A35" s="856" t="s">
        <v>335</v>
      </c>
      <c r="B35" s="857" t="s">
        <v>336</v>
      </c>
      <c r="C35" s="858"/>
      <c r="D35" s="859"/>
      <c r="E35" s="860"/>
    </row>
    <row r="36" spans="1:5" s="834" customFormat="1" ht="14.25" customHeight="1" hidden="1">
      <c r="A36" s="830" t="s">
        <v>337</v>
      </c>
      <c r="B36" s="831" t="s">
        <v>253</v>
      </c>
      <c r="C36" s="832"/>
      <c r="D36" s="829">
        <f>SUM(D37)</f>
        <v>0</v>
      </c>
      <c r="E36" s="833">
        <f>SUM(E37:E48)</f>
        <v>0</v>
      </c>
    </row>
    <row r="37" spans="1:5" s="834" customFormat="1" ht="60" customHeight="1" hidden="1">
      <c r="A37" s="835" t="s">
        <v>316</v>
      </c>
      <c r="B37" s="836" t="s">
        <v>317</v>
      </c>
      <c r="C37" s="837"/>
      <c r="D37" s="838"/>
      <c r="E37" s="841"/>
    </row>
    <row r="38" spans="1:5" s="834" customFormat="1" ht="13.5" customHeight="1" hidden="1">
      <c r="A38" s="861">
        <v>4010</v>
      </c>
      <c r="B38" s="862" t="s">
        <v>338</v>
      </c>
      <c r="C38" s="837"/>
      <c r="D38" s="838"/>
      <c r="E38" s="841"/>
    </row>
    <row r="39" spans="1:5" s="863" customFormat="1" ht="13.5" customHeight="1" hidden="1">
      <c r="A39" s="861">
        <v>4040</v>
      </c>
      <c r="B39" s="862" t="s">
        <v>339</v>
      </c>
      <c r="C39" s="837"/>
      <c r="D39" s="838"/>
      <c r="E39" s="841"/>
    </row>
    <row r="40" spans="1:5" s="863" customFormat="1" ht="13.5" customHeight="1" hidden="1">
      <c r="A40" s="842" t="s">
        <v>320</v>
      </c>
      <c r="B40" s="843" t="s">
        <v>321</v>
      </c>
      <c r="C40" s="837"/>
      <c r="D40" s="838"/>
      <c r="E40" s="841"/>
    </row>
    <row r="41" spans="1:5" s="834" customFormat="1" ht="13.5" customHeight="1" hidden="1">
      <c r="A41" s="835" t="s">
        <v>322</v>
      </c>
      <c r="B41" s="836" t="s">
        <v>323</v>
      </c>
      <c r="C41" s="837"/>
      <c r="D41" s="838"/>
      <c r="E41" s="841"/>
    </row>
    <row r="42" spans="1:5" s="863" customFormat="1" ht="13.5" customHeight="1" hidden="1">
      <c r="A42" s="835" t="s">
        <v>324</v>
      </c>
      <c r="B42" s="836" t="s">
        <v>325</v>
      </c>
      <c r="C42" s="837"/>
      <c r="D42" s="838"/>
      <c r="E42" s="841"/>
    </row>
    <row r="43" spans="1:5" s="834" customFormat="1" ht="13.5" customHeight="1" hidden="1">
      <c r="A43" s="835" t="s">
        <v>340</v>
      </c>
      <c r="B43" s="836" t="s">
        <v>341</v>
      </c>
      <c r="C43" s="837"/>
      <c r="D43" s="838"/>
      <c r="E43" s="841"/>
    </row>
    <row r="44" spans="1:5" s="834" customFormat="1" ht="13.5" customHeight="1" hidden="1">
      <c r="A44" s="835" t="s">
        <v>342</v>
      </c>
      <c r="B44" s="836" t="s">
        <v>343</v>
      </c>
      <c r="C44" s="837"/>
      <c r="D44" s="838"/>
      <c r="E44" s="841"/>
    </row>
    <row r="45" spans="1:5" s="834" customFormat="1" ht="13.5" customHeight="1" hidden="1">
      <c r="A45" s="835" t="s">
        <v>326</v>
      </c>
      <c r="B45" s="836" t="s">
        <v>327</v>
      </c>
      <c r="C45" s="837"/>
      <c r="D45" s="838"/>
      <c r="E45" s="841"/>
    </row>
    <row r="46" spans="1:5" s="863" customFormat="1" ht="13.5" customHeight="1" hidden="1">
      <c r="A46" s="835" t="s">
        <v>344</v>
      </c>
      <c r="B46" s="836" t="s">
        <v>345</v>
      </c>
      <c r="C46" s="837"/>
      <c r="D46" s="838"/>
      <c r="E46" s="841"/>
    </row>
    <row r="47" spans="1:5" s="834" customFormat="1" ht="13.5" customHeight="1" hidden="1">
      <c r="A47" s="835" t="s">
        <v>346</v>
      </c>
      <c r="B47" s="836" t="s">
        <v>347</v>
      </c>
      <c r="C47" s="837"/>
      <c r="D47" s="838"/>
      <c r="E47" s="841"/>
    </row>
    <row r="48" spans="1:5" s="863" customFormat="1" ht="13.5" customHeight="1" hidden="1">
      <c r="A48" s="835" t="s">
        <v>348</v>
      </c>
      <c r="B48" s="836" t="s">
        <v>349</v>
      </c>
      <c r="C48" s="837"/>
      <c r="D48" s="838"/>
      <c r="E48" s="841"/>
    </row>
    <row r="49" spans="1:5" s="863" customFormat="1" ht="32.25" customHeight="1" hidden="1">
      <c r="A49" s="864">
        <v>900</v>
      </c>
      <c r="B49" s="865" t="s">
        <v>350</v>
      </c>
      <c r="C49" s="866" t="s">
        <v>351</v>
      </c>
      <c r="D49" s="867">
        <f>SUM(D50)</f>
        <v>0</v>
      </c>
      <c r="E49" s="868">
        <f>SUM(E50)</f>
        <v>0</v>
      </c>
    </row>
    <row r="50" spans="1:5" s="863" customFormat="1" ht="18" customHeight="1" hidden="1">
      <c r="A50" s="869" t="s">
        <v>352</v>
      </c>
      <c r="B50" s="870" t="s">
        <v>274</v>
      </c>
      <c r="C50" s="871"/>
      <c r="D50" s="872">
        <f>SUM(D51:D53)</f>
        <v>0</v>
      </c>
      <c r="E50" s="873">
        <f>SUM(E51:E53)</f>
        <v>0</v>
      </c>
    </row>
    <row r="51" spans="1:5" s="863" customFormat="1" ht="59.25" customHeight="1" hidden="1">
      <c r="A51" s="874">
        <v>2010</v>
      </c>
      <c r="B51" s="875" t="s">
        <v>353</v>
      </c>
      <c r="C51" s="876"/>
      <c r="D51" s="876"/>
      <c r="E51" s="877"/>
    </row>
    <row r="52" spans="1:5" s="863" customFormat="1" ht="13.5" customHeight="1" hidden="1">
      <c r="A52" s="874">
        <v>4260</v>
      </c>
      <c r="B52" s="878" t="s">
        <v>343</v>
      </c>
      <c r="C52" s="876"/>
      <c r="D52" s="879"/>
      <c r="E52" s="880"/>
    </row>
    <row r="53" spans="1:5" s="863" customFormat="1" ht="13.5" customHeight="1" hidden="1">
      <c r="A53" s="874">
        <v>4270</v>
      </c>
      <c r="B53" s="878" t="s">
        <v>354</v>
      </c>
      <c r="C53" s="881"/>
      <c r="D53" s="879"/>
      <c r="E53" s="880"/>
    </row>
    <row r="54" spans="1:5" s="863" customFormat="1" ht="29.25" customHeight="1" hidden="1">
      <c r="A54" s="864">
        <v>921</v>
      </c>
      <c r="B54" s="865" t="s">
        <v>56</v>
      </c>
      <c r="C54" s="866" t="s">
        <v>355</v>
      </c>
      <c r="D54" s="867">
        <f>SUM(D55)</f>
        <v>0</v>
      </c>
      <c r="E54" s="882">
        <f>SUM(E55)</f>
        <v>0</v>
      </c>
    </row>
    <row r="55" spans="1:5" s="863" customFormat="1" ht="29.25" customHeight="1" hidden="1">
      <c r="A55" s="869" t="s">
        <v>356</v>
      </c>
      <c r="B55" s="870" t="s">
        <v>279</v>
      </c>
      <c r="C55" s="871"/>
      <c r="D55" s="872">
        <f>SUM(D56:D57)</f>
        <v>0</v>
      </c>
      <c r="E55" s="883">
        <f>SUM(E57)</f>
        <v>0</v>
      </c>
    </row>
    <row r="56" spans="1:5" s="863" customFormat="1" ht="21" customHeight="1" hidden="1">
      <c r="A56" s="874">
        <v>2010</v>
      </c>
      <c r="B56" s="875" t="s">
        <v>353</v>
      </c>
      <c r="C56" s="876"/>
      <c r="D56" s="876"/>
      <c r="E56" s="855"/>
    </row>
    <row r="57" spans="1:5" s="863" customFormat="1" ht="17.25" customHeight="1" hidden="1">
      <c r="A57" s="874">
        <v>4210</v>
      </c>
      <c r="B57" s="878" t="s">
        <v>325</v>
      </c>
      <c r="C57" s="876"/>
      <c r="D57" s="879"/>
      <c r="E57" s="880"/>
    </row>
    <row r="58" spans="1:5" s="863" customFormat="1" ht="18.75" customHeight="1">
      <c r="A58" s="884">
        <v>85216</v>
      </c>
      <c r="B58" s="885" t="s">
        <v>251</v>
      </c>
      <c r="C58" s="886">
        <v>55550</v>
      </c>
      <c r="D58" s="887"/>
      <c r="E58" s="888"/>
    </row>
    <row r="59" spans="1:5" s="863" customFormat="1" ht="17.25" customHeight="1" thickBot="1">
      <c r="A59" s="884">
        <v>85219</v>
      </c>
      <c r="B59" s="885" t="s">
        <v>253</v>
      </c>
      <c r="C59" s="886">
        <v>1180000</v>
      </c>
      <c r="D59" s="887"/>
      <c r="E59" s="888"/>
    </row>
    <row r="60" spans="1:5" s="816" customFormat="1" ht="32.25" customHeight="1" thickBot="1" thickTop="1">
      <c r="A60" s="811" t="s">
        <v>53</v>
      </c>
      <c r="B60" s="812" t="s">
        <v>350</v>
      </c>
      <c r="C60" s="814">
        <f>C61</f>
        <v>417255</v>
      </c>
      <c r="D60" s="814"/>
      <c r="E60" s="815"/>
    </row>
    <row r="61" spans="1:5" s="822" customFormat="1" ht="21" customHeight="1" thickBot="1" thickTop="1">
      <c r="A61" s="889" t="s">
        <v>352</v>
      </c>
      <c r="B61" s="890" t="s">
        <v>274</v>
      </c>
      <c r="C61" s="891">
        <v>417255</v>
      </c>
      <c r="D61" s="891"/>
      <c r="E61" s="892"/>
    </row>
    <row r="62" spans="1:5" s="816" customFormat="1" ht="33.75" customHeight="1" thickBot="1" thickTop="1">
      <c r="A62" s="893" t="s">
        <v>55</v>
      </c>
      <c r="B62" s="812" t="s">
        <v>56</v>
      </c>
      <c r="C62" s="814">
        <f>C63</f>
        <v>4000</v>
      </c>
      <c r="D62" s="814"/>
      <c r="E62" s="815"/>
    </row>
    <row r="63" spans="1:5" s="822" customFormat="1" ht="21" customHeight="1" thickBot="1" thickTop="1">
      <c r="A63" s="889" t="s">
        <v>356</v>
      </c>
      <c r="B63" s="890" t="s">
        <v>279</v>
      </c>
      <c r="C63" s="891">
        <v>4000</v>
      </c>
      <c r="D63" s="891"/>
      <c r="E63" s="892"/>
    </row>
    <row r="64" spans="1:5" s="898" customFormat="1" ht="21" customHeight="1" thickBot="1" thickTop="1">
      <c r="A64" s="894"/>
      <c r="B64" s="895" t="s">
        <v>71</v>
      </c>
      <c r="C64" s="896">
        <f>C11+C25+C27+C15+C60+C62</f>
        <v>13809641</v>
      </c>
      <c r="D64" s="896">
        <f>D11+D25+D27+D15+D49+D54</f>
        <v>19645996</v>
      </c>
      <c r="E64" s="897">
        <f>E11+E25+E27+E15+E49+E54</f>
        <v>19645996</v>
      </c>
    </row>
    <row r="65" spans="1:5" s="903" customFormat="1" ht="13.5" thickTop="1">
      <c r="A65" s="899"/>
      <c r="B65" s="900"/>
      <c r="C65" s="901"/>
      <c r="D65" s="902"/>
      <c r="E65" s="902"/>
    </row>
    <row r="66" spans="1:5" s="903" customFormat="1" ht="12.75">
      <c r="A66" s="899"/>
      <c r="B66" s="900"/>
      <c r="C66" s="901"/>
      <c r="D66" s="902"/>
      <c r="E66" s="902"/>
    </row>
    <row r="67" spans="1:5" s="828" customFormat="1" ht="15">
      <c r="A67" s="904"/>
      <c r="B67" s="905"/>
      <c r="C67" s="906"/>
      <c r="D67" s="907"/>
      <c r="E67" s="907"/>
    </row>
    <row r="68" spans="1:5" s="903" customFormat="1" ht="12.75">
      <c r="A68" s="908"/>
      <c r="B68" s="900"/>
      <c r="C68" s="901"/>
      <c r="D68" s="902"/>
      <c r="E68" s="902"/>
    </row>
    <row r="69" spans="1:5" s="903" customFormat="1" ht="12.75">
      <c r="A69" s="908"/>
      <c r="B69" s="900"/>
      <c r="C69" s="901"/>
      <c r="D69" s="902"/>
      <c r="E69" s="902"/>
    </row>
    <row r="70" spans="1:5" s="903" customFormat="1" ht="12.75">
      <c r="A70" s="908"/>
      <c r="B70" s="900"/>
      <c r="C70" s="901"/>
      <c r="D70" s="902"/>
      <c r="E70" s="902"/>
    </row>
    <row r="71" spans="1:5" s="903" customFormat="1" ht="12.75">
      <c r="A71" s="908"/>
      <c r="B71" s="900"/>
      <c r="C71" s="901"/>
      <c r="D71" s="902"/>
      <c r="E71" s="902"/>
    </row>
    <row r="72" spans="1:5" s="903" customFormat="1" ht="12.75">
      <c r="A72" s="908"/>
      <c r="B72" s="900"/>
      <c r="C72" s="901"/>
      <c r="D72" s="902"/>
      <c r="E72" s="902"/>
    </row>
    <row r="73" spans="1:5" s="903" customFormat="1" ht="12.75">
      <c r="A73" s="908"/>
      <c r="B73" s="900"/>
      <c r="C73" s="901"/>
      <c r="D73" s="902"/>
      <c r="E73" s="902"/>
    </row>
    <row r="74" spans="1:5" s="903" customFormat="1" ht="12.75">
      <c r="A74" s="908"/>
      <c r="B74" s="900"/>
      <c r="C74" s="901"/>
      <c r="D74" s="902"/>
      <c r="E74" s="902"/>
    </row>
    <row r="75" spans="1:5" s="903" customFormat="1" ht="12.75">
      <c r="A75" s="908"/>
      <c r="B75" s="900"/>
      <c r="C75" s="901"/>
      <c r="D75" s="902"/>
      <c r="E75" s="902"/>
    </row>
    <row r="76" spans="1:5" s="903" customFormat="1" ht="12.75">
      <c r="A76" s="908"/>
      <c r="B76" s="900"/>
      <c r="C76" s="901"/>
      <c r="D76" s="902"/>
      <c r="E76" s="902"/>
    </row>
    <row r="77" spans="1:5" s="903" customFormat="1" ht="12.75">
      <c r="A77" s="908"/>
      <c r="B77" s="900"/>
      <c r="C77" s="901"/>
      <c r="D77" s="902"/>
      <c r="E77" s="902"/>
    </row>
    <row r="78" ht="12.75">
      <c r="C78" s="909"/>
    </row>
    <row r="79" ht="12.75">
      <c r="C79" s="909"/>
    </row>
    <row r="80" ht="12.75">
      <c r="C80" s="909"/>
    </row>
    <row r="81" ht="12.75">
      <c r="C81" s="909"/>
    </row>
    <row r="82" ht="12.75">
      <c r="C82" s="909"/>
    </row>
    <row r="83" ht="12.75">
      <c r="C83" s="909"/>
    </row>
    <row r="84" ht="12.75">
      <c r="C84" s="909"/>
    </row>
    <row r="85" ht="12.75">
      <c r="C85" s="909"/>
    </row>
    <row r="86" ht="12.75">
      <c r="C86" s="909"/>
    </row>
    <row r="87" ht="12.75">
      <c r="C87" s="909"/>
    </row>
    <row r="88" ht="12.75">
      <c r="C88" s="909"/>
    </row>
    <row r="89" ht="12.75">
      <c r="C89" s="909"/>
    </row>
    <row r="90" ht="12.75">
      <c r="C90" s="909"/>
    </row>
    <row r="91" ht="12.75">
      <c r="C91" s="909"/>
    </row>
    <row r="92" ht="12.75">
      <c r="C92" s="909"/>
    </row>
    <row r="93" ht="12.75">
      <c r="C93" s="909"/>
    </row>
    <row r="94" ht="12.75">
      <c r="C94" s="909"/>
    </row>
    <row r="95" ht="12.75">
      <c r="C95" s="909"/>
    </row>
    <row r="96" ht="12.75">
      <c r="C96" s="909"/>
    </row>
    <row r="97" ht="12.75">
      <c r="C97" s="909"/>
    </row>
    <row r="98" ht="12.75">
      <c r="C98" s="909"/>
    </row>
    <row r="99" ht="12.75">
      <c r="C99" s="909"/>
    </row>
    <row r="100" ht="12.75">
      <c r="C100" s="909"/>
    </row>
    <row r="101" ht="12.75">
      <c r="C101" s="909"/>
    </row>
    <row r="102" ht="12.75">
      <c r="C102" s="909"/>
    </row>
    <row r="103" ht="12.75">
      <c r="C103" s="909"/>
    </row>
    <row r="104" ht="12.75">
      <c r="C104" s="909"/>
    </row>
    <row r="105" ht="12.75">
      <c r="C105" s="909"/>
    </row>
    <row r="106" ht="12.75">
      <c r="C106" s="909"/>
    </row>
    <row r="107" ht="12.75">
      <c r="C107" s="909"/>
    </row>
    <row r="108" ht="12.75">
      <c r="C108" s="910"/>
    </row>
    <row r="109" ht="12.75">
      <c r="C109" s="910"/>
    </row>
    <row r="110" ht="12.75">
      <c r="C110" s="910"/>
    </row>
    <row r="111" ht="12.75">
      <c r="C111" s="910"/>
    </row>
    <row r="112" ht="12.75">
      <c r="C112" s="910"/>
    </row>
    <row r="113" ht="12.75">
      <c r="C113" s="910"/>
    </row>
    <row r="114" ht="12.75">
      <c r="C114" s="910"/>
    </row>
    <row r="115" ht="12.75">
      <c r="C115" s="910"/>
    </row>
    <row r="116" ht="12.75">
      <c r="C116" s="910"/>
    </row>
    <row r="117" ht="12.75">
      <c r="C117" s="910"/>
    </row>
    <row r="118" ht="12.75">
      <c r="C118" s="910"/>
    </row>
    <row r="119" ht="12.75">
      <c r="C119" s="910"/>
    </row>
    <row r="120" ht="12.75">
      <c r="C120" s="910"/>
    </row>
    <row r="121" ht="12.75">
      <c r="C121" s="910"/>
    </row>
    <row r="122" ht="12.75">
      <c r="C122" s="910"/>
    </row>
    <row r="123" ht="12.75">
      <c r="C123" s="910"/>
    </row>
    <row r="124" ht="12.75">
      <c r="C124" s="910"/>
    </row>
    <row r="125" ht="12.75">
      <c r="C125" s="910"/>
    </row>
    <row r="126" ht="12.75">
      <c r="C126" s="910"/>
    </row>
    <row r="127" ht="12.75">
      <c r="C127" s="910"/>
    </row>
    <row r="128" ht="12.75">
      <c r="C128" s="910"/>
    </row>
    <row r="129" ht="12.75">
      <c r="C129" s="910"/>
    </row>
    <row r="130" ht="12.75">
      <c r="C130" s="910"/>
    </row>
    <row r="131" ht="12.75">
      <c r="C131" s="910"/>
    </row>
    <row r="132" ht="12.75">
      <c r="C132" s="910"/>
    </row>
  </sheetData>
  <printOptions horizontalCentered="1"/>
  <pageMargins left="0" right="0" top="0.984251968503937" bottom="0.5905511811023623" header="0.5118110236220472" footer="0.2362204724409449"/>
  <pageSetup firstPageNumber="22" useFirstPageNumber="1" horizontalDpi="600" verticalDpi="600" orientation="portrait" paperSize="9" scale="90" r:id="rId1"/>
  <headerFooter alignWithMargins="0">
    <oddHeader>&amp;C&amp;"Times New Roman CE,Normalny"&amp;P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74"/>
  <sheetViews>
    <sheetView tabSelected="1" workbookViewId="0" topLeftCell="A1">
      <selection activeCell="A1" sqref="A1:B1"/>
    </sheetView>
  </sheetViews>
  <sheetFormatPr defaultColWidth="9.00390625" defaultRowHeight="12.75"/>
  <cols>
    <col min="1" max="1" width="10.375" style="788" customWidth="1"/>
    <col min="2" max="2" width="41.75390625" style="789" customWidth="1"/>
    <col min="3" max="3" width="14.75390625" style="790" customWidth="1"/>
    <col min="4" max="5" width="14.875" style="792" customWidth="1"/>
    <col min="6" max="16384" width="9.125" style="792" customWidth="1"/>
  </cols>
  <sheetData>
    <row r="1" ht="12.75">
      <c r="D1" s="791" t="s">
        <v>357</v>
      </c>
    </row>
    <row r="2" ht="12.75">
      <c r="D2" s="791" t="s">
        <v>300</v>
      </c>
    </row>
    <row r="3" ht="12.75">
      <c r="D3" s="791" t="s">
        <v>2</v>
      </c>
    </row>
    <row r="4" ht="12.75">
      <c r="D4" s="791" t="s">
        <v>3</v>
      </c>
    </row>
    <row r="6" spans="1:5" ht="56.25" customHeight="1">
      <c r="A6" s="793" t="s">
        <v>358</v>
      </c>
      <c r="B6" s="794"/>
      <c r="C6" s="794"/>
      <c r="D6" s="794"/>
      <c r="E6" s="794"/>
    </row>
    <row r="7" spans="4:5" ht="21.75" customHeight="1" thickBot="1">
      <c r="D7" s="911"/>
      <c r="E7" s="788" t="s">
        <v>6</v>
      </c>
    </row>
    <row r="8" spans="1:5" ht="33" customHeight="1" thickTop="1">
      <c r="A8" s="795" t="s">
        <v>302</v>
      </c>
      <c r="B8" s="796" t="s">
        <v>8</v>
      </c>
      <c r="C8" s="797" t="s">
        <v>303</v>
      </c>
      <c r="D8" s="798" t="s">
        <v>304</v>
      </c>
      <c r="E8" s="799"/>
    </row>
    <row r="9" spans="1:5" ht="18" customHeight="1">
      <c r="A9" s="800" t="s">
        <v>305</v>
      </c>
      <c r="B9" s="801"/>
      <c r="C9" s="802" t="s">
        <v>306</v>
      </c>
      <c r="D9" s="803" t="s">
        <v>9</v>
      </c>
      <c r="E9" s="804" t="s">
        <v>10</v>
      </c>
    </row>
    <row r="10" spans="1:5" s="810" customFormat="1" ht="12" customHeight="1" thickBot="1">
      <c r="A10" s="805">
        <v>1</v>
      </c>
      <c r="B10" s="806">
        <v>2</v>
      </c>
      <c r="C10" s="807">
        <v>3</v>
      </c>
      <c r="D10" s="808">
        <v>4</v>
      </c>
      <c r="E10" s="809">
        <v>5</v>
      </c>
    </row>
    <row r="11" spans="1:5" s="816" customFormat="1" ht="18.75" customHeight="1" thickBot="1" thickTop="1">
      <c r="A11" s="811" t="s">
        <v>23</v>
      </c>
      <c r="B11" s="812" t="s">
        <v>179</v>
      </c>
      <c r="C11" s="912">
        <f>C12</f>
        <v>58000</v>
      </c>
      <c r="D11" s="913">
        <f>SUM(D12)</f>
        <v>45000</v>
      </c>
      <c r="E11" s="897">
        <f>SUM(E12)</f>
        <v>45000</v>
      </c>
    </row>
    <row r="12" spans="1:5" s="822" customFormat="1" ht="21.75" customHeight="1" thickBot="1" thickTop="1">
      <c r="A12" s="817" t="s">
        <v>359</v>
      </c>
      <c r="B12" s="818" t="s">
        <v>183</v>
      </c>
      <c r="C12" s="914">
        <v>58000</v>
      </c>
      <c r="D12" s="915">
        <v>45000</v>
      </c>
      <c r="E12" s="916">
        <v>45000</v>
      </c>
    </row>
    <row r="13" spans="1:5" s="816" customFormat="1" ht="19.5" customHeight="1" thickBot="1" thickTop="1">
      <c r="A13" s="811" t="s">
        <v>25</v>
      </c>
      <c r="B13" s="812" t="s">
        <v>26</v>
      </c>
      <c r="C13" s="913">
        <f>C14+C15+C16</f>
        <v>298729</v>
      </c>
      <c r="D13" s="913">
        <f>D14+D15+D16</f>
        <v>253700</v>
      </c>
      <c r="E13" s="897">
        <f>E14+E15+E16</f>
        <v>253700</v>
      </c>
    </row>
    <row r="14" spans="1:5" s="845" customFormat="1" ht="30.75" customHeight="1" thickTop="1">
      <c r="A14" s="817" t="s">
        <v>360</v>
      </c>
      <c r="B14" s="818" t="s">
        <v>361</v>
      </c>
      <c r="C14" s="914">
        <v>81500</v>
      </c>
      <c r="D14" s="915">
        <v>51000</v>
      </c>
      <c r="E14" s="916">
        <v>51000</v>
      </c>
    </row>
    <row r="15" spans="1:5" s="845" customFormat="1" ht="22.5" customHeight="1">
      <c r="A15" s="851" t="s">
        <v>362</v>
      </c>
      <c r="B15" s="852" t="s">
        <v>190</v>
      </c>
      <c r="C15" s="917">
        <v>28000</v>
      </c>
      <c r="D15" s="918">
        <v>20000</v>
      </c>
      <c r="E15" s="919">
        <v>20000</v>
      </c>
    </row>
    <row r="16" spans="1:5" s="822" customFormat="1" ht="21.75" customHeight="1" thickBot="1">
      <c r="A16" s="851" t="s">
        <v>363</v>
      </c>
      <c r="B16" s="852" t="s">
        <v>191</v>
      </c>
      <c r="C16" s="917">
        <v>189229</v>
      </c>
      <c r="D16" s="918">
        <v>182700</v>
      </c>
      <c r="E16" s="919">
        <v>182700</v>
      </c>
    </row>
    <row r="17" spans="1:5" s="816" customFormat="1" ht="20.25" customHeight="1" thickBot="1" thickTop="1">
      <c r="A17" s="811" t="s">
        <v>27</v>
      </c>
      <c r="B17" s="812" t="s">
        <v>28</v>
      </c>
      <c r="C17" s="913">
        <f>C18+C19</f>
        <v>273000</v>
      </c>
      <c r="D17" s="913">
        <f>D18+D19</f>
        <v>265000</v>
      </c>
      <c r="E17" s="897">
        <f>E18+E19</f>
        <v>265000</v>
      </c>
    </row>
    <row r="18" spans="1:5" s="822" customFormat="1" ht="21.75" customHeight="1" thickTop="1">
      <c r="A18" s="856" t="s">
        <v>307</v>
      </c>
      <c r="B18" s="857" t="s">
        <v>308</v>
      </c>
      <c r="C18" s="920">
        <v>232000</v>
      </c>
      <c r="D18" s="921">
        <v>229000</v>
      </c>
      <c r="E18" s="922">
        <v>229000</v>
      </c>
    </row>
    <row r="19" spans="1:5" s="822" customFormat="1" ht="21.75" customHeight="1" thickBot="1">
      <c r="A19" s="851" t="s">
        <v>364</v>
      </c>
      <c r="B19" s="852" t="s">
        <v>201</v>
      </c>
      <c r="C19" s="917">
        <v>41000</v>
      </c>
      <c r="D19" s="918">
        <v>36000</v>
      </c>
      <c r="E19" s="919">
        <v>36000</v>
      </c>
    </row>
    <row r="20" spans="1:5" s="863" customFormat="1" ht="18" customHeight="1" thickBot="1" thickTop="1">
      <c r="A20" s="864">
        <v>752</v>
      </c>
      <c r="B20" s="865" t="s">
        <v>32</v>
      </c>
      <c r="C20" s="867">
        <f>SUM(C21)</f>
        <v>0</v>
      </c>
      <c r="D20" s="867">
        <f>SUM(D21)</f>
        <v>1000</v>
      </c>
      <c r="E20" s="882">
        <f>SUM(E21)</f>
        <v>1000</v>
      </c>
    </row>
    <row r="21" spans="1:5" s="845" customFormat="1" ht="21" customHeight="1" thickBot="1" thickTop="1">
      <c r="A21" s="923" t="s">
        <v>365</v>
      </c>
      <c r="B21" s="924" t="s">
        <v>206</v>
      </c>
      <c r="C21" s="925">
        <v>0</v>
      </c>
      <c r="D21" s="926">
        <v>1000</v>
      </c>
      <c r="E21" s="821">
        <v>1000</v>
      </c>
    </row>
    <row r="22" spans="1:5" s="816" customFormat="1" ht="33" thickBot="1" thickTop="1">
      <c r="A22" s="811" t="s">
        <v>33</v>
      </c>
      <c r="B22" s="812" t="s">
        <v>34</v>
      </c>
      <c r="C22" s="913">
        <f>C23+C27</f>
        <v>4674900</v>
      </c>
      <c r="D22" s="913">
        <f>D23+D24</f>
        <v>5006000</v>
      </c>
      <c r="E22" s="897">
        <f>E23+E24</f>
        <v>5006000</v>
      </c>
    </row>
    <row r="23" spans="1:5" s="822" customFormat="1" ht="21" customHeight="1" thickTop="1">
      <c r="A23" s="851" t="s">
        <v>366</v>
      </c>
      <c r="B23" s="852" t="s">
        <v>209</v>
      </c>
      <c r="C23" s="917">
        <v>4662000</v>
      </c>
      <c r="D23" s="918">
        <v>5006000</v>
      </c>
      <c r="E23" s="919">
        <v>5006000</v>
      </c>
    </row>
    <row r="24" spans="1:5" s="834" customFormat="1" ht="15" customHeight="1" hidden="1">
      <c r="A24" s="830" t="s">
        <v>328</v>
      </c>
      <c r="B24" s="831" t="s">
        <v>211</v>
      </c>
      <c r="C24" s="927"/>
      <c r="D24" s="928">
        <f>SUM(D25:D26)</f>
        <v>0</v>
      </c>
      <c r="E24" s="929">
        <f>SUM(E25:E26)</f>
        <v>0</v>
      </c>
    </row>
    <row r="25" spans="1:5" s="834" customFormat="1" ht="60" customHeight="1" hidden="1">
      <c r="A25" s="930" t="s">
        <v>367</v>
      </c>
      <c r="B25" s="931" t="s">
        <v>368</v>
      </c>
      <c r="C25" s="932"/>
      <c r="D25" s="933"/>
      <c r="E25" s="934"/>
    </row>
    <row r="26" spans="1:5" s="845" customFormat="1" ht="28.5" customHeight="1" hidden="1">
      <c r="A26" s="842" t="s">
        <v>369</v>
      </c>
      <c r="B26" s="843" t="s">
        <v>370</v>
      </c>
      <c r="C26" s="935"/>
      <c r="D26" s="933"/>
      <c r="E26" s="936"/>
    </row>
    <row r="27" spans="1:5" s="845" customFormat="1" ht="21" customHeight="1" thickBot="1">
      <c r="A27" s="842" t="s">
        <v>328</v>
      </c>
      <c r="B27" s="843" t="s">
        <v>211</v>
      </c>
      <c r="C27" s="937">
        <v>12900</v>
      </c>
      <c r="D27" s="933"/>
      <c r="E27" s="936"/>
    </row>
    <row r="28" spans="1:5" s="816" customFormat="1" ht="20.25" customHeight="1" thickBot="1" thickTop="1">
      <c r="A28" s="811" t="s">
        <v>45</v>
      </c>
      <c r="B28" s="812" t="s">
        <v>46</v>
      </c>
      <c r="C28" s="913">
        <f>C29</f>
        <v>7000</v>
      </c>
      <c r="D28" s="913">
        <f>D29</f>
        <v>9000</v>
      </c>
      <c r="E28" s="897">
        <f>E29</f>
        <v>9000</v>
      </c>
    </row>
    <row r="29" spans="1:5" s="822" customFormat="1" ht="60.75" customHeight="1" thickBot="1" thickTop="1">
      <c r="A29" s="856" t="s">
        <v>371</v>
      </c>
      <c r="B29" s="857" t="s">
        <v>372</v>
      </c>
      <c r="C29" s="920">
        <v>7000</v>
      </c>
      <c r="D29" s="921">
        <v>9000</v>
      </c>
      <c r="E29" s="922">
        <v>9000</v>
      </c>
    </row>
    <row r="30" spans="1:5" s="816" customFormat="1" ht="21" customHeight="1" thickBot="1" thickTop="1">
      <c r="A30" s="811" t="s">
        <v>373</v>
      </c>
      <c r="B30" s="812" t="s">
        <v>142</v>
      </c>
      <c r="C30" s="913">
        <f>C31+C35</f>
        <v>34000</v>
      </c>
      <c r="D30" s="913">
        <f>D31+D32</f>
        <v>14000</v>
      </c>
      <c r="E30" s="897">
        <f>E31+E32</f>
        <v>14000</v>
      </c>
    </row>
    <row r="31" spans="1:5" s="845" customFormat="1" ht="43.5" customHeight="1" thickTop="1">
      <c r="A31" s="846">
        <v>85212</v>
      </c>
      <c r="B31" s="847" t="s">
        <v>330</v>
      </c>
      <c r="C31" s="848">
        <v>23423</v>
      </c>
      <c r="D31" s="849">
        <v>14000</v>
      </c>
      <c r="E31" s="850">
        <v>14000</v>
      </c>
    </row>
    <row r="32" spans="1:5" s="834" customFormat="1" ht="17.25" customHeight="1" hidden="1">
      <c r="A32" s="830" t="s">
        <v>334</v>
      </c>
      <c r="B32" s="831" t="s">
        <v>251</v>
      </c>
      <c r="C32" s="927"/>
      <c r="D32" s="928">
        <f>SUM(D33)</f>
        <v>0</v>
      </c>
      <c r="E32" s="929">
        <f>SUM(E33:E34)</f>
        <v>0</v>
      </c>
    </row>
    <row r="33" spans="1:5" s="863" customFormat="1" ht="43.5" customHeight="1" hidden="1">
      <c r="A33" s="842" t="s">
        <v>374</v>
      </c>
      <c r="B33" s="931" t="s">
        <v>375</v>
      </c>
      <c r="C33" s="932"/>
      <c r="D33" s="933"/>
      <c r="E33" s="934"/>
    </row>
    <row r="34" spans="1:5" s="822" customFormat="1" ht="17.25" customHeight="1" hidden="1">
      <c r="A34" s="835" t="s">
        <v>335</v>
      </c>
      <c r="B34" s="836" t="s">
        <v>376</v>
      </c>
      <c r="C34" s="935"/>
      <c r="D34" s="933"/>
      <c r="E34" s="936"/>
    </row>
    <row r="35" spans="1:5" s="822" customFormat="1" ht="21" customHeight="1" thickBot="1">
      <c r="A35" s="835" t="s">
        <v>334</v>
      </c>
      <c r="B35" s="836" t="s">
        <v>251</v>
      </c>
      <c r="C35" s="938">
        <v>10577</v>
      </c>
      <c r="D35" s="933"/>
      <c r="E35" s="936"/>
    </row>
    <row r="36" spans="1:5" s="822" customFormat="1" ht="36" customHeight="1" thickBot="1" thickTop="1">
      <c r="A36" s="811" t="s">
        <v>49</v>
      </c>
      <c r="B36" s="812" t="s">
        <v>50</v>
      </c>
      <c r="C36" s="913">
        <f>C37+C41</f>
        <v>112002</v>
      </c>
      <c r="D36" s="913">
        <f>D37+D38</f>
        <v>106000</v>
      </c>
      <c r="E36" s="897">
        <f>E37+E38</f>
        <v>106000</v>
      </c>
    </row>
    <row r="37" spans="1:5" s="822" customFormat="1" ht="24" customHeight="1" thickTop="1">
      <c r="A37" s="851" t="s">
        <v>377</v>
      </c>
      <c r="B37" s="852" t="s">
        <v>378</v>
      </c>
      <c r="C37" s="917">
        <v>106000</v>
      </c>
      <c r="D37" s="918">
        <v>106000</v>
      </c>
      <c r="E37" s="919">
        <v>106000</v>
      </c>
    </row>
    <row r="38" spans="1:5" s="834" customFormat="1" ht="21.75" customHeight="1" hidden="1">
      <c r="A38" s="830" t="s">
        <v>379</v>
      </c>
      <c r="B38" s="831" t="s">
        <v>380</v>
      </c>
      <c r="C38" s="927"/>
      <c r="D38" s="928">
        <f>SUM(D39)</f>
        <v>0</v>
      </c>
      <c r="E38" s="929">
        <f>SUM(E39:E40)</f>
        <v>0</v>
      </c>
    </row>
    <row r="39" spans="1:5" s="863" customFormat="1" ht="46.5" customHeight="1" hidden="1">
      <c r="A39" s="930" t="s">
        <v>374</v>
      </c>
      <c r="B39" s="931" t="s">
        <v>375</v>
      </c>
      <c r="C39" s="939"/>
      <c r="D39" s="940"/>
      <c r="E39" s="941"/>
    </row>
    <row r="40" spans="1:5" s="845" customFormat="1" ht="17.25" customHeight="1" hidden="1">
      <c r="A40" s="861">
        <v>3110</v>
      </c>
      <c r="B40" s="862" t="s">
        <v>376</v>
      </c>
      <c r="C40" s="938"/>
      <c r="D40" s="933"/>
      <c r="E40" s="936"/>
    </row>
    <row r="41" spans="1:5" s="845" customFormat="1" ht="21" customHeight="1" thickBot="1">
      <c r="A41" s="942">
        <v>85234</v>
      </c>
      <c r="B41" s="943" t="s">
        <v>380</v>
      </c>
      <c r="C41" s="938">
        <v>6002</v>
      </c>
      <c r="D41" s="933"/>
      <c r="E41" s="936"/>
    </row>
    <row r="42" spans="1:5" s="898" customFormat="1" ht="18.75" customHeight="1" thickBot="1" thickTop="1">
      <c r="A42" s="894"/>
      <c r="B42" s="895" t="s">
        <v>71</v>
      </c>
      <c r="C42" s="896">
        <f>C11+C13+C17+C22+C28+C30+C36+C20</f>
        <v>5457631</v>
      </c>
      <c r="D42" s="913">
        <f>D11+D13+D17+D22+D28+D30+D36+D20</f>
        <v>5699700</v>
      </c>
      <c r="E42" s="897">
        <f>E11+E13+E17+E22+E28+E30+E36+E20</f>
        <v>5699700</v>
      </c>
    </row>
    <row r="43" spans="1:5" s="903" customFormat="1" ht="13.5" thickTop="1">
      <c r="A43" s="899"/>
      <c r="B43" s="900"/>
      <c r="C43" s="901"/>
      <c r="D43" s="944"/>
      <c r="E43" s="944"/>
    </row>
    <row r="44" spans="1:5" s="903" customFormat="1" ht="12.75">
      <c r="A44" s="899"/>
      <c r="B44" s="900"/>
      <c r="C44" s="901"/>
      <c r="D44" s="944"/>
      <c r="E44" s="944"/>
    </row>
    <row r="45" ht="12.75">
      <c r="C45" s="945"/>
    </row>
    <row r="46" ht="12.75">
      <c r="C46" s="945"/>
    </row>
    <row r="47" ht="14.25" customHeight="1">
      <c r="C47" s="945"/>
    </row>
    <row r="48" ht="13.5" customHeight="1">
      <c r="C48" s="945"/>
    </row>
    <row r="49" ht="16.5" customHeight="1">
      <c r="C49" s="945"/>
    </row>
    <row r="50" ht="18.75" customHeight="1">
      <c r="C50" s="945"/>
    </row>
    <row r="51" ht="12.75">
      <c r="C51" s="945"/>
    </row>
    <row r="52" ht="12.75">
      <c r="C52" s="945"/>
    </row>
    <row r="53" ht="16.5" customHeight="1">
      <c r="C53" s="945"/>
    </row>
    <row r="54" ht="12.75">
      <c r="C54" s="945"/>
    </row>
    <row r="55" ht="16.5" customHeight="1">
      <c r="C55" s="945"/>
    </row>
    <row r="56" ht="12.75">
      <c r="C56" s="945"/>
    </row>
    <row r="57" ht="15" customHeight="1">
      <c r="C57" s="945"/>
    </row>
    <row r="58" ht="16.5" customHeight="1">
      <c r="C58" s="945"/>
    </row>
    <row r="59" ht="12.75">
      <c r="C59" s="945"/>
    </row>
    <row r="60" ht="16.5" customHeight="1">
      <c r="C60" s="945"/>
    </row>
    <row r="61" ht="8.25" customHeight="1">
      <c r="C61" s="945"/>
    </row>
    <row r="62" ht="21.75" customHeight="1">
      <c r="C62" s="945"/>
    </row>
    <row r="63" spans="1:3" s="903" customFormat="1" ht="12.75">
      <c r="A63" s="908"/>
      <c r="B63" s="900"/>
      <c r="C63" s="901"/>
    </row>
    <row r="64" spans="1:3" s="903" customFormat="1" ht="12.75">
      <c r="A64" s="899"/>
      <c r="B64" s="900"/>
      <c r="C64" s="901"/>
    </row>
    <row r="65" ht="12.75">
      <c r="C65" s="909"/>
    </row>
    <row r="66" ht="12.75">
      <c r="C66" s="909"/>
    </row>
    <row r="67" ht="12.75">
      <c r="C67" s="909"/>
    </row>
    <row r="68" ht="12.75">
      <c r="C68" s="909"/>
    </row>
    <row r="69" ht="12.75">
      <c r="C69" s="909"/>
    </row>
    <row r="70" ht="12.75">
      <c r="C70" s="909"/>
    </row>
    <row r="71" ht="12.75">
      <c r="C71" s="909"/>
    </row>
    <row r="72" ht="12.75">
      <c r="C72" s="909"/>
    </row>
    <row r="73" ht="12.75">
      <c r="C73" s="909"/>
    </row>
    <row r="74" ht="12.75">
      <c r="C74" s="909"/>
    </row>
  </sheetData>
  <printOptions horizontalCentered="1"/>
  <pageMargins left="0" right="0" top="0.984251968503937" bottom="0.3937007874015748" header="0.5511811023622047" footer="0"/>
  <pageSetup firstPageNumber="23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B11" sqref="B11"/>
    </sheetView>
  </sheetViews>
  <sheetFormatPr defaultColWidth="9.00390625" defaultRowHeight="12.75"/>
  <cols>
    <col min="1" max="1" width="8.875" style="0" customWidth="1"/>
    <col min="2" max="2" width="41.75390625" style="0" customWidth="1"/>
    <col min="3" max="3" width="14.75390625" style="0" customWidth="1"/>
    <col min="4" max="5" width="14.875" style="0" customWidth="1"/>
    <col min="6" max="6" width="0.12890625" style="946" hidden="1" customWidth="1"/>
  </cols>
  <sheetData>
    <row r="1" ht="14.25" customHeight="1">
      <c r="D1" s="791" t="s">
        <v>381</v>
      </c>
    </row>
    <row r="2" ht="14.25" customHeight="1">
      <c r="D2" s="3" t="s">
        <v>300</v>
      </c>
    </row>
    <row r="3" ht="14.25" customHeight="1">
      <c r="D3" s="3" t="s">
        <v>2</v>
      </c>
    </row>
    <row r="4" ht="14.25" customHeight="1">
      <c r="D4" s="3" t="s">
        <v>3</v>
      </c>
    </row>
    <row r="5" ht="27" customHeight="1">
      <c r="D5" s="3"/>
    </row>
    <row r="6" spans="1:6" s="950" customFormat="1" ht="87" customHeight="1">
      <c r="A6" s="947" t="s">
        <v>382</v>
      </c>
      <c r="B6" s="948"/>
      <c r="C6" s="948"/>
      <c r="D6" s="948"/>
      <c r="E6" s="948"/>
      <c r="F6" s="949"/>
    </row>
    <row r="7" spans="1:6" s="950" customFormat="1" ht="27" customHeight="1">
      <c r="A7" s="947"/>
      <c r="B7" s="948"/>
      <c r="C7" s="948"/>
      <c r="D7" s="948"/>
      <c r="E7" s="948"/>
      <c r="F7" s="949"/>
    </row>
    <row r="8" ht="10.5" customHeight="1" thickBot="1">
      <c r="E8" s="788" t="s">
        <v>6</v>
      </c>
    </row>
    <row r="9" spans="1:5" s="792" customFormat="1" ht="33" customHeight="1" thickTop="1">
      <c r="A9" s="795" t="s">
        <v>302</v>
      </c>
      <c r="B9" s="796" t="s">
        <v>8</v>
      </c>
      <c r="C9" s="797" t="s">
        <v>303</v>
      </c>
      <c r="D9" s="798" t="s">
        <v>304</v>
      </c>
      <c r="E9" s="799"/>
    </row>
    <row r="10" spans="1:5" s="792" customFormat="1" ht="18" customHeight="1">
      <c r="A10" s="800" t="s">
        <v>305</v>
      </c>
      <c r="B10" s="801"/>
      <c r="C10" s="802" t="s">
        <v>306</v>
      </c>
      <c r="D10" s="803" t="s">
        <v>9</v>
      </c>
      <c r="E10" s="804" t="s">
        <v>10</v>
      </c>
    </row>
    <row r="11" spans="1:5" s="810" customFormat="1" ht="12" customHeight="1" thickBot="1">
      <c r="A11" s="805">
        <v>1</v>
      </c>
      <c r="B11" s="806">
        <v>2</v>
      </c>
      <c r="C11" s="807">
        <v>3</v>
      </c>
      <c r="D11" s="808">
        <v>4</v>
      </c>
      <c r="E11" s="809">
        <v>5</v>
      </c>
    </row>
    <row r="12" spans="1:6" ht="24.75" customHeight="1" thickBot="1" thickTop="1">
      <c r="A12" s="811" t="s">
        <v>25</v>
      </c>
      <c r="B12" s="812" t="s">
        <v>26</v>
      </c>
      <c r="C12" s="913">
        <f>C13</f>
        <v>19000</v>
      </c>
      <c r="D12" s="913">
        <f>D13</f>
        <v>16600</v>
      </c>
      <c r="E12" s="951">
        <f>E13</f>
        <v>16600</v>
      </c>
      <c r="F12" s="952" t="e">
        <f>D12/#REF!*100</f>
        <v>#REF!</v>
      </c>
    </row>
    <row r="13" spans="1:6" s="955" customFormat="1" ht="22.5" customHeight="1" thickBot="1" thickTop="1">
      <c r="A13" s="856" t="s">
        <v>383</v>
      </c>
      <c r="B13" s="857" t="s">
        <v>194</v>
      </c>
      <c r="C13" s="920">
        <v>19000</v>
      </c>
      <c r="D13" s="921">
        <v>16600</v>
      </c>
      <c r="E13" s="953">
        <v>16600</v>
      </c>
      <c r="F13" s="954"/>
    </row>
    <row r="14" spans="1:6" ht="17.25" hidden="1" thickBot="1" thickTop="1">
      <c r="A14" s="811" t="s">
        <v>41</v>
      </c>
      <c r="B14" s="812" t="s">
        <v>42</v>
      </c>
      <c r="C14" s="912" t="s">
        <v>355</v>
      </c>
      <c r="D14" s="913">
        <f>D15</f>
        <v>0</v>
      </c>
      <c r="E14" s="951">
        <f>E15</f>
        <v>0</v>
      </c>
      <c r="F14" s="952" t="e">
        <f>D14/#REF!*100</f>
        <v>#REF!</v>
      </c>
    </row>
    <row r="15" spans="1:6" s="962" customFormat="1" ht="20.25" customHeight="1" hidden="1">
      <c r="A15" s="956" t="s">
        <v>384</v>
      </c>
      <c r="B15" s="957" t="s">
        <v>166</v>
      </c>
      <c r="C15" s="958"/>
      <c r="D15" s="959">
        <f>SUM(D16:D17)</f>
        <v>0</v>
      </c>
      <c r="E15" s="960">
        <f>SUM(E16:E19)</f>
        <v>0</v>
      </c>
      <c r="F15" s="961"/>
    </row>
    <row r="16" spans="1:6" s="955" customFormat="1" ht="60" customHeight="1" hidden="1">
      <c r="A16" s="835" t="s">
        <v>385</v>
      </c>
      <c r="B16" s="836" t="s">
        <v>386</v>
      </c>
      <c r="C16" s="932" t="s">
        <v>387</v>
      </c>
      <c r="D16" s="933"/>
      <c r="E16" s="963"/>
      <c r="F16" s="964"/>
    </row>
    <row r="17" spans="1:6" s="955" customFormat="1" ht="34.5" customHeight="1" hidden="1">
      <c r="A17" s="835" t="s">
        <v>388</v>
      </c>
      <c r="B17" s="836" t="s">
        <v>389</v>
      </c>
      <c r="C17" s="965"/>
      <c r="D17" s="933"/>
      <c r="E17" s="963"/>
      <c r="F17" s="964"/>
    </row>
    <row r="18" spans="1:6" s="955" customFormat="1" ht="34.5" customHeight="1" hidden="1">
      <c r="A18" s="835" t="s">
        <v>390</v>
      </c>
      <c r="B18" s="836" t="s">
        <v>391</v>
      </c>
      <c r="C18" s="965"/>
      <c r="D18" s="933"/>
      <c r="E18" s="963"/>
      <c r="F18" s="964"/>
    </row>
    <row r="19" spans="1:6" s="955" customFormat="1" ht="34.5" customHeight="1" hidden="1">
      <c r="A19" s="835" t="s">
        <v>326</v>
      </c>
      <c r="B19" s="836" t="s">
        <v>327</v>
      </c>
      <c r="C19" s="965"/>
      <c r="D19" s="933"/>
      <c r="E19" s="963"/>
      <c r="F19" s="964"/>
    </row>
    <row r="20" spans="1:6" s="968" customFormat="1" ht="25.5" customHeight="1" thickBot="1" thickTop="1">
      <c r="A20" s="893" t="s">
        <v>41</v>
      </c>
      <c r="B20" s="812" t="s">
        <v>42</v>
      </c>
      <c r="C20" s="966">
        <f>C21</f>
        <v>11000</v>
      </c>
      <c r="D20" s="913"/>
      <c r="E20" s="951"/>
      <c r="F20" s="967"/>
    </row>
    <row r="21" spans="1:6" s="955" customFormat="1" ht="22.5" customHeight="1" thickBot="1" thickTop="1">
      <c r="A21" s="969" t="s">
        <v>384</v>
      </c>
      <c r="B21" s="970" t="s">
        <v>166</v>
      </c>
      <c r="C21" s="938">
        <v>11000</v>
      </c>
      <c r="D21" s="933"/>
      <c r="E21" s="963"/>
      <c r="F21" s="964"/>
    </row>
    <row r="22" spans="1:6" ht="20.25" customHeight="1" thickBot="1" thickTop="1">
      <c r="A22" s="894"/>
      <c r="B22" s="895" t="s">
        <v>71</v>
      </c>
      <c r="C22" s="912">
        <f>C12+C20</f>
        <v>30000</v>
      </c>
      <c r="D22" s="896">
        <f>D12</f>
        <v>16600</v>
      </c>
      <c r="E22" s="951">
        <f>E12</f>
        <v>16600</v>
      </c>
      <c r="F22" s="971"/>
    </row>
    <row r="23" spans="1:6" ht="30" customHeight="1" thickTop="1">
      <c r="A23" s="972"/>
      <c r="B23" s="973"/>
      <c r="C23" s="974"/>
      <c r="D23" s="975"/>
      <c r="E23" s="975"/>
      <c r="F23" s="976"/>
    </row>
    <row r="24" ht="24" customHeight="1">
      <c r="C24" s="977"/>
    </row>
    <row r="25" spans="1:5" ht="18.75">
      <c r="A25" s="978" t="s">
        <v>392</v>
      </c>
      <c r="B25" s="979"/>
      <c r="C25" s="980"/>
      <c r="D25" s="979"/>
      <c r="E25" s="979"/>
    </row>
    <row r="26" spans="1:5" ht="18.75">
      <c r="A26" s="978" t="s">
        <v>393</v>
      </c>
      <c r="B26" s="981"/>
      <c r="C26" s="982"/>
      <c r="D26" s="981"/>
      <c r="E26" s="981"/>
    </row>
    <row r="27" spans="1:4" ht="18.75">
      <c r="A27" s="983" t="s">
        <v>394</v>
      </c>
      <c r="B27" s="984"/>
      <c r="C27" s="985"/>
      <c r="D27" s="790"/>
    </row>
    <row r="28" spans="1:5" ht="18.75">
      <c r="A28" s="983" t="s">
        <v>395</v>
      </c>
      <c r="B28" s="984"/>
      <c r="C28" s="985"/>
      <c r="D28" s="790"/>
      <c r="E28" s="788"/>
    </row>
    <row r="29" spans="1:5" ht="32.25" customHeight="1" thickBot="1">
      <c r="A29" s="983"/>
      <c r="B29" s="984"/>
      <c r="C29" s="985"/>
      <c r="D29" s="790"/>
      <c r="E29" s="788" t="s">
        <v>6</v>
      </c>
    </row>
    <row r="30" spans="1:5" s="792" customFormat="1" ht="33" customHeight="1" thickTop="1">
      <c r="A30" s="795" t="s">
        <v>302</v>
      </c>
      <c r="B30" s="796" t="s">
        <v>8</v>
      </c>
      <c r="C30" s="797" t="s">
        <v>303</v>
      </c>
      <c r="D30" s="798" t="s">
        <v>304</v>
      </c>
      <c r="E30" s="799"/>
    </row>
    <row r="31" spans="1:5" s="792" customFormat="1" ht="18" customHeight="1">
      <c r="A31" s="800" t="s">
        <v>305</v>
      </c>
      <c r="B31" s="801"/>
      <c r="C31" s="802" t="s">
        <v>306</v>
      </c>
      <c r="D31" s="803" t="s">
        <v>9</v>
      </c>
      <c r="E31" s="804" t="s">
        <v>10</v>
      </c>
    </row>
    <row r="32" spans="1:5" s="810" customFormat="1" ht="12" customHeight="1" thickBot="1">
      <c r="A32" s="805">
        <v>1</v>
      </c>
      <c r="B32" s="806">
        <v>2</v>
      </c>
      <c r="C32" s="807">
        <v>3</v>
      </c>
      <c r="D32" s="808">
        <v>4</v>
      </c>
      <c r="E32" s="809">
        <v>5</v>
      </c>
    </row>
    <row r="33" spans="1:5" ht="24.75" customHeight="1" thickBot="1" thickTop="1">
      <c r="A33" s="811" t="s">
        <v>27</v>
      </c>
      <c r="B33" s="812" t="s">
        <v>28</v>
      </c>
      <c r="C33" s="913">
        <f>C34</f>
        <v>9000</v>
      </c>
      <c r="D33" s="913">
        <f>D34</f>
        <v>8500</v>
      </c>
      <c r="E33" s="951">
        <f>E34</f>
        <v>8500</v>
      </c>
    </row>
    <row r="34" spans="1:6" s="988" customFormat="1" ht="22.5" customHeight="1" thickBot="1" thickTop="1">
      <c r="A34" s="817" t="s">
        <v>364</v>
      </c>
      <c r="B34" s="818" t="s">
        <v>201</v>
      </c>
      <c r="C34" s="914">
        <v>9000</v>
      </c>
      <c r="D34" s="915">
        <v>8500</v>
      </c>
      <c r="E34" s="986">
        <v>8500</v>
      </c>
      <c r="F34" s="987"/>
    </row>
    <row r="35" spans="1:6" s="968" customFormat="1" ht="36" customHeight="1" thickBot="1" thickTop="1">
      <c r="A35" s="989" t="s">
        <v>49</v>
      </c>
      <c r="B35" s="990" t="s">
        <v>396</v>
      </c>
      <c r="C35" s="991">
        <f>C36</f>
        <v>10000</v>
      </c>
      <c r="D35" s="992"/>
      <c r="E35" s="993"/>
      <c r="F35" s="994"/>
    </row>
    <row r="36" spans="1:6" s="988" customFormat="1" ht="22.5" customHeight="1" thickBot="1" thickTop="1">
      <c r="A36" s="995" t="s">
        <v>397</v>
      </c>
      <c r="B36" s="890" t="s">
        <v>166</v>
      </c>
      <c r="C36" s="996">
        <v>10000</v>
      </c>
      <c r="D36" s="997"/>
      <c r="E36" s="998"/>
      <c r="F36" s="987"/>
    </row>
    <row r="37" spans="1:5" ht="20.25" customHeight="1" thickBot="1" thickTop="1">
      <c r="A37" s="894"/>
      <c r="B37" s="895" t="s">
        <v>71</v>
      </c>
      <c r="C37" s="912">
        <f>C33+C35</f>
        <v>19000</v>
      </c>
      <c r="D37" s="896">
        <f>D33</f>
        <v>8500</v>
      </c>
      <c r="E37" s="897">
        <f>E33</f>
        <v>8500</v>
      </c>
    </row>
    <row r="38" ht="13.5" thickTop="1">
      <c r="C38" s="977"/>
    </row>
    <row r="39" ht="12.75">
      <c r="C39" s="977"/>
    </row>
    <row r="40" ht="12.75">
      <c r="C40" s="977"/>
    </row>
    <row r="41" ht="12.75">
      <c r="C41" s="977"/>
    </row>
    <row r="42" ht="12.75">
      <c r="C42" s="977"/>
    </row>
    <row r="43" ht="12.75">
      <c r="C43" s="977"/>
    </row>
    <row r="44" ht="12.75">
      <c r="C44" s="977"/>
    </row>
    <row r="45" ht="12.75">
      <c r="C45" s="977"/>
    </row>
    <row r="46" ht="12.75">
      <c r="C46" s="977"/>
    </row>
    <row r="47" ht="12.75">
      <c r="C47" s="977"/>
    </row>
    <row r="48" ht="12.75">
      <c r="C48" s="977"/>
    </row>
    <row r="49" ht="12.75">
      <c r="C49" s="977"/>
    </row>
    <row r="50" ht="12.75">
      <c r="C50" s="977"/>
    </row>
    <row r="51" ht="12.75">
      <c r="C51" s="977"/>
    </row>
    <row r="52" ht="12.75">
      <c r="C52" s="977"/>
    </row>
    <row r="53" ht="12.75">
      <c r="C53" s="977"/>
    </row>
    <row r="54" ht="12.75">
      <c r="C54" s="977"/>
    </row>
    <row r="55" ht="12.75">
      <c r="C55" s="977"/>
    </row>
    <row r="56" ht="12.75">
      <c r="C56" s="977"/>
    </row>
    <row r="57" ht="12.75">
      <c r="C57" s="977"/>
    </row>
    <row r="58" ht="12.75">
      <c r="C58" s="977"/>
    </row>
    <row r="59" ht="12.75">
      <c r="C59" s="977"/>
    </row>
    <row r="60" ht="12.75">
      <c r="C60" s="977"/>
    </row>
    <row r="61" ht="12.75">
      <c r="C61" s="977"/>
    </row>
    <row r="62" ht="12.75">
      <c r="C62" s="977"/>
    </row>
    <row r="63" ht="12.75">
      <c r="C63" s="977"/>
    </row>
    <row r="64" ht="12.75">
      <c r="C64" s="977"/>
    </row>
    <row r="65" ht="12.75">
      <c r="C65" s="977"/>
    </row>
    <row r="66" ht="12.75">
      <c r="C66" s="977"/>
    </row>
    <row r="67" ht="12.75">
      <c r="C67" s="977"/>
    </row>
    <row r="68" ht="12.75">
      <c r="C68" s="977"/>
    </row>
    <row r="69" ht="12.75">
      <c r="C69" s="977"/>
    </row>
    <row r="70" ht="12.75">
      <c r="C70" s="977"/>
    </row>
    <row r="71" ht="12.75">
      <c r="C71" s="977"/>
    </row>
  </sheetData>
  <printOptions horizontalCentered="1"/>
  <pageMargins left="0.7086614173228347" right="0" top="0.984251968503937" bottom="0.31496062992125984" header="0.5511811023622047" footer="0.2362204724409449"/>
  <pageSetup firstPageNumber="24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1" sqref="A1:IV16384"/>
    </sheetView>
  </sheetViews>
  <sheetFormatPr defaultColWidth="9.00390625" defaultRowHeight="12.75"/>
  <cols>
    <col min="1" max="1" width="7.875" style="0" customWidth="1"/>
    <col min="2" max="2" width="50.125" style="0" customWidth="1"/>
    <col min="3" max="4" width="15.75390625" style="0" customWidth="1"/>
  </cols>
  <sheetData>
    <row r="1" spans="3:4" ht="12.75">
      <c r="C1" s="77" t="s">
        <v>398</v>
      </c>
      <c r="D1" s="792"/>
    </row>
    <row r="2" ht="14.25" customHeight="1">
      <c r="C2" s="3" t="s">
        <v>399</v>
      </c>
    </row>
    <row r="3" spans="1:4" ht="15.75" customHeight="1">
      <c r="A3" s="999"/>
      <c r="B3" s="999"/>
      <c r="C3" s="3" t="s">
        <v>2</v>
      </c>
      <c r="D3" s="1000"/>
    </row>
    <row r="4" spans="1:4" ht="13.5" customHeight="1">
      <c r="A4" s="999"/>
      <c r="B4" s="999"/>
      <c r="C4" s="3" t="s">
        <v>3</v>
      </c>
      <c r="D4" s="1000"/>
    </row>
    <row r="5" spans="1:4" ht="15" customHeight="1">
      <c r="A5" s="999"/>
      <c r="B5" s="999"/>
      <c r="C5" s="899"/>
      <c r="D5" s="1000"/>
    </row>
    <row r="6" spans="1:4" ht="18.75">
      <c r="A6" s="1001" t="s">
        <v>400</v>
      </c>
      <c r="B6" s="1002"/>
      <c r="C6" s="1002"/>
      <c r="D6" s="1000"/>
    </row>
    <row r="7" spans="1:4" ht="23.25" customHeight="1">
      <c r="A7" s="1001" t="s">
        <v>401</v>
      </c>
      <c r="B7" s="1002"/>
      <c r="C7" s="999"/>
      <c r="D7" s="1000"/>
    </row>
    <row r="8" spans="1:4" ht="33">
      <c r="A8" s="1003" t="s">
        <v>402</v>
      </c>
      <c r="B8" s="1002"/>
      <c r="C8" s="999"/>
      <c r="D8" s="1000"/>
    </row>
    <row r="9" ht="30.75" customHeight="1" thickBot="1">
      <c r="D9" s="788" t="s">
        <v>6</v>
      </c>
    </row>
    <row r="10" spans="1:4" ht="28.5" customHeight="1" thickBot="1" thickTop="1">
      <c r="A10" s="1004" t="s">
        <v>403</v>
      </c>
      <c r="B10" s="1005" t="s">
        <v>8</v>
      </c>
      <c r="C10" s="1005" t="s">
        <v>404</v>
      </c>
      <c r="D10" s="1006" t="s">
        <v>405</v>
      </c>
    </row>
    <row r="11" spans="1:4" ht="14.25" customHeight="1" thickBot="1" thickTop="1">
      <c r="A11" s="1007">
        <v>1</v>
      </c>
      <c r="B11" s="1008">
        <v>2</v>
      </c>
      <c r="C11" s="1008">
        <v>3</v>
      </c>
      <c r="D11" s="1009">
        <v>4</v>
      </c>
    </row>
    <row r="12" spans="1:4" ht="45" customHeight="1" thickTop="1">
      <c r="A12" s="1010">
        <v>952</v>
      </c>
      <c r="B12" s="1011" t="s">
        <v>406</v>
      </c>
      <c r="C12" s="1012">
        <f>C15+C17</f>
        <v>20000000</v>
      </c>
      <c r="D12" s="1013"/>
    </row>
    <row r="13" spans="1:4" ht="9.75" customHeight="1">
      <c r="A13" s="1014"/>
      <c r="B13" s="1015" t="s">
        <v>407</v>
      </c>
      <c r="C13" s="1016"/>
      <c r="D13" s="1013"/>
    </row>
    <row r="14" spans="1:4" ht="12" customHeight="1" hidden="1">
      <c r="A14" s="1014"/>
      <c r="B14" s="1015"/>
      <c r="C14" s="1016"/>
      <c r="D14" s="1013"/>
    </row>
    <row r="15" spans="1:4" ht="28.5" customHeight="1">
      <c r="A15" s="1014"/>
      <c r="B15" s="1017" t="s">
        <v>408</v>
      </c>
      <c r="C15" s="1018">
        <v>20000000</v>
      </c>
      <c r="D15" s="1019"/>
    </row>
    <row r="16" spans="1:4" ht="3.75" customHeight="1" hidden="1">
      <c r="A16" s="1014"/>
      <c r="B16" s="1020"/>
      <c r="C16" s="1021"/>
      <c r="D16" s="1019"/>
    </row>
    <row r="17" spans="1:4" ht="25.5" customHeight="1" hidden="1">
      <c r="A17" s="1014"/>
      <c r="B17" s="1017" t="s">
        <v>409</v>
      </c>
      <c r="C17" s="1018"/>
      <c r="D17" s="1019"/>
    </row>
    <row r="18" spans="1:4" s="1023" customFormat="1" ht="18" customHeight="1" hidden="1">
      <c r="A18" s="1014"/>
      <c r="B18" s="824" t="s">
        <v>410</v>
      </c>
      <c r="C18" s="1022"/>
      <c r="D18" s="1013"/>
    </row>
    <row r="19" spans="1:4" ht="6" customHeight="1">
      <c r="A19" s="1014"/>
      <c r="B19" s="1024"/>
      <c r="C19" s="1025"/>
      <c r="D19" s="1019"/>
    </row>
    <row r="20" spans="1:4" ht="24.75" customHeight="1">
      <c r="A20" s="1010">
        <v>955</v>
      </c>
      <c r="B20" s="1026" t="s">
        <v>61</v>
      </c>
      <c r="C20" s="1027">
        <v>10000000</v>
      </c>
      <c r="D20" s="1028"/>
    </row>
    <row r="21" spans="1:4" ht="16.5" customHeight="1">
      <c r="A21" s="1014"/>
      <c r="B21" s="1024"/>
      <c r="C21" s="1025"/>
      <c r="D21" s="1019"/>
    </row>
    <row r="22" spans="1:4" ht="15.75">
      <c r="A22" s="1010">
        <v>992</v>
      </c>
      <c r="B22" s="1026" t="s">
        <v>411</v>
      </c>
      <c r="C22" s="1029"/>
      <c r="D22" s="1030">
        <f>SUM(D24:D27)</f>
        <v>11358600</v>
      </c>
    </row>
    <row r="23" spans="1:4" ht="15.75" customHeight="1">
      <c r="A23" s="1014"/>
      <c r="B23" s="1015" t="s">
        <v>407</v>
      </c>
      <c r="C23" s="1029"/>
      <c r="D23" s="1031"/>
    </row>
    <row r="24" spans="1:4" s="1023" customFormat="1" ht="19.5" customHeight="1">
      <c r="A24" s="1014"/>
      <c r="B24" s="1032" t="s">
        <v>412</v>
      </c>
      <c r="C24" s="1033"/>
      <c r="D24" s="1034">
        <v>2666000</v>
      </c>
    </row>
    <row r="25" spans="1:4" s="1023" customFormat="1" ht="19.5" customHeight="1">
      <c r="A25" s="1014"/>
      <c r="B25" s="1032" t="s">
        <v>413</v>
      </c>
      <c r="C25" s="1033"/>
      <c r="D25" s="1034">
        <v>6500600</v>
      </c>
    </row>
    <row r="26" spans="1:4" s="1023" customFormat="1" ht="19.5" customHeight="1">
      <c r="A26" s="1014"/>
      <c r="B26" s="1035" t="s">
        <v>414</v>
      </c>
      <c r="C26" s="1036"/>
      <c r="D26" s="1037">
        <v>900000</v>
      </c>
    </row>
    <row r="27" spans="1:4" s="1023" customFormat="1" ht="19.5" customHeight="1">
      <c r="A27" s="1014"/>
      <c r="B27" s="1035" t="s">
        <v>415</v>
      </c>
      <c r="C27" s="1036"/>
      <c r="D27" s="1037">
        <v>1292000</v>
      </c>
    </row>
    <row r="28" spans="1:4" ht="5.25" customHeight="1" thickBot="1">
      <c r="A28" s="1038"/>
      <c r="B28" s="1039"/>
      <c r="C28" s="1040"/>
      <c r="D28" s="1041"/>
    </row>
    <row r="29" spans="1:4" ht="19.5" customHeight="1" thickBot="1" thickTop="1">
      <c r="A29" s="1042"/>
      <c r="B29" s="1043" t="s">
        <v>152</v>
      </c>
      <c r="C29" s="1044">
        <f>C20+C12+C21</f>
        <v>30000000</v>
      </c>
      <c r="D29" s="1045">
        <f>D22</f>
        <v>11358600</v>
      </c>
    </row>
    <row r="30" spans="1:4" ht="24" customHeight="1" thickBot="1" thickTop="1">
      <c r="A30" s="1042"/>
      <c r="B30" s="1043" t="s">
        <v>416</v>
      </c>
      <c r="C30" s="1046">
        <f>D29-C29</f>
        <v>-18641400</v>
      </c>
      <c r="D30" s="1047"/>
    </row>
    <row r="31" spans="1:4" ht="16.5" thickTop="1">
      <c r="A31" s="1048"/>
      <c r="B31" s="1049"/>
      <c r="C31" s="1050"/>
      <c r="D31" s="1050"/>
    </row>
    <row r="32" spans="1:4" ht="15.75">
      <c r="A32" s="1048"/>
      <c r="B32" s="1049"/>
      <c r="C32" s="1050"/>
      <c r="D32" s="1050"/>
    </row>
    <row r="33" spans="1:4" ht="15.75">
      <c r="A33" s="1048"/>
      <c r="B33" s="1049"/>
      <c r="C33" s="1050"/>
      <c r="D33" s="1050"/>
    </row>
    <row r="34" spans="1:4" ht="15.75">
      <c r="A34" s="1048"/>
      <c r="B34" s="1049"/>
      <c r="C34" s="1050"/>
      <c r="D34" s="1050"/>
    </row>
    <row r="35" spans="1:4" ht="15.75">
      <c r="A35" s="1048"/>
      <c r="B35" s="1049"/>
      <c r="C35" s="1050"/>
      <c r="D35" s="1050"/>
    </row>
    <row r="36" spans="1:4" ht="15.75">
      <c r="A36" s="1048"/>
      <c r="B36" s="1049"/>
      <c r="C36" s="1050"/>
      <c r="D36" s="1050"/>
    </row>
    <row r="37" spans="1:4" ht="12.75">
      <c r="A37" s="1048"/>
      <c r="B37" s="1048"/>
      <c r="C37" s="1051"/>
      <c r="D37" s="1051"/>
    </row>
    <row r="38" spans="1:4" ht="12.75">
      <c r="A38" s="1048"/>
      <c r="B38" s="1048"/>
      <c r="C38" s="1051"/>
      <c r="D38" s="1051"/>
    </row>
    <row r="39" spans="1:4" ht="12.75">
      <c r="A39" s="1048"/>
      <c r="B39" s="1048"/>
      <c r="C39" s="1051"/>
      <c r="D39" s="1051"/>
    </row>
    <row r="40" spans="1:4" ht="12.75">
      <c r="A40" s="792"/>
      <c r="B40" s="792"/>
      <c r="C40" s="1052"/>
      <c r="D40" s="1052"/>
    </row>
    <row r="41" spans="1:4" ht="12.75">
      <c r="A41" s="792"/>
      <c r="B41" s="792"/>
      <c r="C41" s="1052"/>
      <c r="D41" s="1052"/>
    </row>
    <row r="42" spans="1:4" ht="12.75">
      <c r="A42" s="792"/>
      <c r="B42" s="792"/>
      <c r="C42" s="1052"/>
      <c r="D42" s="1052"/>
    </row>
    <row r="43" spans="1:4" ht="12.75">
      <c r="A43" s="792"/>
      <c r="B43" s="792"/>
      <c r="C43" s="1052"/>
      <c r="D43" s="1052"/>
    </row>
    <row r="44" spans="3:4" ht="12.75">
      <c r="C44" s="1053"/>
      <c r="D44" s="1053"/>
    </row>
  </sheetData>
  <printOptions horizontalCentered="1"/>
  <pageMargins left="0" right="0" top="0.984251968503937" bottom="0.984251968503937" header="0.5118110236220472" footer="0.5118110236220472"/>
  <pageSetup firstPageNumber="25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Mioduszewska</dc:creator>
  <cp:keywords/>
  <dc:description/>
  <cp:lastModifiedBy>Malgorzata Krol</cp:lastModifiedBy>
  <cp:lastPrinted>2005-01-06T11:27:59Z</cp:lastPrinted>
  <dcterms:created xsi:type="dcterms:W3CDTF">2005-01-06T09:33:41Z</dcterms:created>
  <dcterms:modified xsi:type="dcterms:W3CDTF">2005-01-11T07:18:26Z</dcterms:modified>
  <cp:category/>
  <cp:version/>
  <cp:contentType/>
  <cp:contentStatus/>
</cp:coreProperties>
</file>