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3"/>
  </bookViews>
  <sheets>
    <sheet name="Zal nr 1" sheetId="1" r:id="rId1"/>
    <sheet name="zal nr 2" sheetId="2" r:id="rId2"/>
    <sheet name="Zal nr 3" sheetId="3" r:id="rId3"/>
    <sheet name="Zal nr 4" sheetId="4" r:id="rId4"/>
  </sheets>
  <definedNames>
    <definedName name="_xlnm.Print_Titles" localSheetId="0">'Zal nr 1'!$8:$10</definedName>
    <definedName name="_xlnm.Print_Titles" localSheetId="1">'zal nr 2'!$9:$11</definedName>
    <definedName name="_xlnm.Print_Titles" localSheetId="2">'Zal nr 3'!$9:$11</definedName>
    <definedName name="_xlnm.Print_Titles" localSheetId="3">'Zal nr 4'!$9:$11</definedName>
  </definedNames>
  <calcPr fullCalcOnLoad="1"/>
</workbook>
</file>

<file path=xl/sharedStrings.xml><?xml version="1.0" encoding="utf-8"?>
<sst xmlns="http://schemas.openxmlformats.org/spreadsheetml/2006/main" count="503" uniqueCount="158">
  <si>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</si>
  <si>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</si>
  <si>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</si>
  <si>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</si>
  <si>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</si>
  <si>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</si>
  <si>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</si>
  <si>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</si>
  <si>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</si>
  <si>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</si>
  <si>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</si>
  <si>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</si>
  <si>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ADMINISTRACJA PUBLICZNA</t>
  </si>
  <si>
    <t>Pozostała działalność</t>
  </si>
  <si>
    <t>Zakup materiałów i wyposażenia</t>
  </si>
  <si>
    <t>Zakup usług pozostałych</t>
  </si>
  <si>
    <t>RÓŻNE ROZLICZENIA</t>
  </si>
  <si>
    <t>Fn</t>
  </si>
  <si>
    <t>OCHRONA ZDROWIA</t>
  </si>
  <si>
    <t>KS</t>
  </si>
  <si>
    <t>Programy polityki zdrowotnej</t>
  </si>
  <si>
    <t>Dotacja celowa z budżetu na finansowanie lub dofinansowanie zadań zleconych do realizacji pozostałym jednostkom niezaliczanym do sektora finansów publicznych</t>
  </si>
  <si>
    <t>POMOC SPOŁECZNA</t>
  </si>
  <si>
    <t>GOSPODARKA KOMUNALNA I OCHRONA ŚRODOWISKA</t>
  </si>
  <si>
    <t>IK</t>
  </si>
  <si>
    <t>Wydatki inwestycyjne jednostek budżetowych</t>
  </si>
  <si>
    <t>KULTURA I OCHRONA DZIEDZICTWA NARODOWEGO</t>
  </si>
  <si>
    <t>OGÓŁEM</t>
  </si>
  <si>
    <t>Załącznik nr 2 do Zarządzenia</t>
  </si>
  <si>
    <t>Załącznik nr 3 do Zarządzenia</t>
  </si>
  <si>
    <t>Wynagrodzenia bezosobowe</t>
  </si>
  <si>
    <t>Świadczenia rodzinne oraz składki na ubezpieczenia emerytalne i rentowe z ubezpieczenia społecznego</t>
  </si>
  <si>
    <t>Zakup usług dostępu do sieci Internet</t>
  </si>
  <si>
    <t>Załącznik nr 4 do Zarządzenia</t>
  </si>
  <si>
    <t>TRANSPORT I ŁĄCZNOŚĆ</t>
  </si>
  <si>
    <t>GOSPODARKA MIESZKANIOWA</t>
  </si>
  <si>
    <t>DZIAŁALNOŚĆ USŁUGOWA</t>
  </si>
  <si>
    <t>Składki na ubezpieczenia społeczne</t>
  </si>
  <si>
    <t>Zakup  energii</t>
  </si>
  <si>
    <t>Zakup usług remontowych</t>
  </si>
  <si>
    <t>Składki na FP</t>
  </si>
  <si>
    <t>RWZ</t>
  </si>
  <si>
    <t>TURYSTYKA</t>
  </si>
  <si>
    <t>Podróże służbowe zagraniczne</t>
  </si>
  <si>
    <t>BRM</t>
  </si>
  <si>
    <t>Zakup energii</t>
  </si>
  <si>
    <t>Podróże służbowe krajowe</t>
  </si>
  <si>
    <t>ZMIANY  PLANU   DOCHODÓW  I WYDATKÓW NA  ZADANIA                                                                                      WŁASNE  POWIATU                                                                                                                        W  2005  ROKU</t>
  </si>
  <si>
    <t>NB</t>
  </si>
  <si>
    <t>Nadzór budowlany</t>
  </si>
  <si>
    <t>Dodatkowe wynagrodzenie roczne</t>
  </si>
  <si>
    <t xml:space="preserve">BEZPIECZEŃSTWO PUBLICZNE I OCHRONA PRZECIWPOŻAROWA </t>
  </si>
  <si>
    <t>Komendy powiatowe Państwowej Straży Pożarnej</t>
  </si>
  <si>
    <t>ZK</t>
  </si>
  <si>
    <t>Dotacje celowe otrzymane z budżetu państwa na zadania bieżące z zakresu administracji rządowej oraz inne zadania zlecone ustawami realizowane przez powiat</t>
  </si>
  <si>
    <t>SO</t>
  </si>
  <si>
    <t>Wynagrodzenia osobowe pracowników</t>
  </si>
  <si>
    <t>Komisje poborowe</t>
  </si>
  <si>
    <t>Urzędy Wojewódzkie</t>
  </si>
  <si>
    <t>Urząd Miejski</t>
  </si>
  <si>
    <t>OA</t>
  </si>
  <si>
    <t>Różne opłaty i składki</t>
  </si>
  <si>
    <t>Wpłaty na PFRON</t>
  </si>
  <si>
    <t>Zakup usług zdrowotnych</t>
  </si>
  <si>
    <t>Oświetlenie ulic,placów i dróg</t>
  </si>
  <si>
    <t>Odpis na ZFŚS</t>
  </si>
  <si>
    <t>OŚWIATA I WYCHOWANIE</t>
  </si>
  <si>
    <t>E</t>
  </si>
  <si>
    <t>Dotacja celowa otrzymana z budżetu państwa na realizację własnych zadań bieżących gmin</t>
  </si>
  <si>
    <t>EDUKACYJNA OPIEKA WYCHOWAWCZA</t>
  </si>
  <si>
    <t>Pomoc materialna dla uczniów</t>
  </si>
  <si>
    <t>Stypendia oraz inne formy pomocy dla uczniów</t>
  </si>
  <si>
    <t>Zakup pomocy naukowych, dydaktycznych i książek</t>
  </si>
  <si>
    <t>Dodatkowe wynagrodzenia roczne</t>
  </si>
  <si>
    <t>Wydatki osobowe niezaliczane do wynagrodzeń</t>
  </si>
  <si>
    <t>Dotacja podmiotowa z budżetu dla niepublicznej jednostki systemu oświaty</t>
  </si>
  <si>
    <t>Szkoły podstawowa</t>
  </si>
  <si>
    <t>Oddziały przedszkolne w szkołach podstawowych</t>
  </si>
  <si>
    <t>Gimnazja</t>
  </si>
  <si>
    <t>Dokształcanie i doskonalenie nauczycieli</t>
  </si>
  <si>
    <t>ZOE-A Przedszkoli Miejskich</t>
  </si>
  <si>
    <r>
      <t xml:space="preserve">Zakup usług pozostałych </t>
    </r>
    <r>
      <rPr>
        <i/>
        <sz val="9"/>
        <rFont val="Times New Roman"/>
        <family val="1"/>
      </rPr>
      <t>- przygotowanie zawodowe młodocianych pracowników</t>
    </r>
  </si>
  <si>
    <r>
      <t xml:space="preserve">Zakup materiałów i wyposażenia </t>
    </r>
    <r>
      <rPr>
        <i/>
        <sz val="9"/>
        <rFont val="Times New Roman"/>
        <family val="1"/>
      </rPr>
      <t>- wyprawka dzieci romskich</t>
    </r>
  </si>
  <si>
    <r>
      <t xml:space="preserve">Zakup pomocy naukowych, dydaktycznych i książek                             </t>
    </r>
    <r>
      <rPr>
        <i/>
        <sz val="9"/>
        <rFont val="Times New Roman"/>
        <family val="1"/>
      </rPr>
      <t>- wyprawka dzieci romskich</t>
    </r>
  </si>
  <si>
    <r>
      <t xml:space="preserve">Wynagrodzenia bezosobowe  </t>
    </r>
    <r>
      <rPr>
        <i/>
        <sz val="9"/>
        <rFont val="Times New Roman"/>
        <family val="1"/>
      </rPr>
      <t xml:space="preserve"> - prace komisji kwalifikacyjnych i egzaminacyjnych</t>
    </r>
  </si>
  <si>
    <r>
      <t xml:space="preserve">Stypendia oraz inne formy pomocy dla uczniów </t>
    </r>
    <r>
      <rPr>
        <i/>
        <sz val="9"/>
        <rFont val="Times New Roman"/>
        <family val="1"/>
      </rPr>
      <t>- na pokrycie kosztów udzielania edukacyjnej pomocy stypendialnej dla uczniów o charakterze socjalnym</t>
    </r>
  </si>
  <si>
    <t>Szkolne schroniska młodzieżowe</t>
  </si>
  <si>
    <t>Świetlice szkolne</t>
  </si>
  <si>
    <t>Wydatki na zakupy inwestycyjne jednostek budżetowych</t>
  </si>
  <si>
    <t>Szkoły podstawowe specjalne</t>
  </si>
  <si>
    <t>Przedszkola specjalne</t>
  </si>
  <si>
    <t>Gimnazja specjalne</t>
  </si>
  <si>
    <t>Licea ogólnokształcące</t>
  </si>
  <si>
    <t>Licea profilowane</t>
  </si>
  <si>
    <t>Szkoły zawodowe</t>
  </si>
  <si>
    <t>Szkoły artystyczne</t>
  </si>
  <si>
    <t>Centra kształcenia zawodowego i praktycznego oraz ośrodki dokształcania zawodowego</t>
  </si>
  <si>
    <t>Szkoły zawodowe specjalne</t>
  </si>
  <si>
    <t>Placówki wychowania pozaszkolnego</t>
  </si>
  <si>
    <t>Poradnie psychologiczno - pedagogiczne, w tym poradnie specjalistyczne</t>
  </si>
  <si>
    <t>Specjalne ośrodki szkolno - wychowawcze</t>
  </si>
  <si>
    <t>Zakup środków żywności</t>
  </si>
  <si>
    <t>PI</t>
  </si>
  <si>
    <t>Zadania w zakresie upowszechniania turystyki</t>
  </si>
  <si>
    <t>Schroniska dla zwierząt</t>
  </si>
  <si>
    <t>Domy pomocy społecznej</t>
  </si>
  <si>
    <t>Ośrodki wsparcia</t>
  </si>
  <si>
    <t>Zakup usług przez j.s.t. od innych j.s.t.</t>
  </si>
  <si>
    <t>"Złoty Wiek"</t>
  </si>
  <si>
    <t>Hotel dla bezdomnych "Przytulisko"</t>
  </si>
  <si>
    <t>Podatek od nieruchomości</t>
  </si>
  <si>
    <t>Podatek od towarów i usług VAT</t>
  </si>
  <si>
    <t>Świadczenia społeczne</t>
  </si>
  <si>
    <t>Ośrodki pomocy społecznej</t>
  </si>
  <si>
    <t>Dodatki mieszkaniowe</t>
  </si>
  <si>
    <t>Zasiłki i pomoc w naturze oraz składki  na ubezpieczenia społeczne i zdrowotne</t>
  </si>
  <si>
    <t>Świadczenia rodzinne oraz składki na ubezpieczenia emerytalne i rentowe z ubezbieczenia społeczne</t>
  </si>
  <si>
    <t>Rodziny zastępcze</t>
  </si>
  <si>
    <t>POZOSTAŁE ZADANIA W ZAKRESIE POLITYKI SPOŁECZNEJ</t>
  </si>
  <si>
    <t>Zespoły ds. orzekania o stopniu niepełnosprawności</t>
  </si>
  <si>
    <t>"Odrodzenie" - SDS 1</t>
  </si>
  <si>
    <t>Środowiskowy Dom Samopomocowy dla osób z Zaburzeniami Umysłowymi</t>
  </si>
  <si>
    <t>Towarzystwa budownictwa społecznego</t>
  </si>
  <si>
    <t>Wydatki na zakup i objęcie akcji oraz wniesienie wkładów do spółek prawa handlowego - KTBS</t>
  </si>
  <si>
    <t>RO "Tysiąclecia"</t>
  </si>
  <si>
    <t>Dotacja celowa otrzymana z budżetu państwa na realizację bieżących  zadań własnych powiatu</t>
  </si>
  <si>
    <t>OP</t>
  </si>
  <si>
    <t>Dotacja celowa otrzymana z budżetu na finansowanie lub dofinansowanie zadań zleconych do realizacji stowarzyszeniom</t>
  </si>
  <si>
    <t>Rezerwy ogólne i celowe</t>
  </si>
  <si>
    <t>Rezerwa ogólna</t>
  </si>
  <si>
    <t>per saldo</t>
  </si>
  <si>
    <t>Wydatki osobowe niezaliczane do uposażeń wypłacane żołnierzom i funkcjonariuszom</t>
  </si>
  <si>
    <t>Wynagrodzenia osobowe członków korpusu służby cywilnej</t>
  </si>
  <si>
    <t>Pozostałe należności żołnierzy zawodowych i nadterminowych oraz funkcjonariuszy</t>
  </si>
  <si>
    <t>Dodatkowe uposażenie roczne dla żołnierzy zawodowych oraz nagrody roczne dla funkcjonariuszy</t>
  </si>
  <si>
    <r>
      <t>Zakup energii -</t>
    </r>
    <r>
      <rPr>
        <b/>
        <sz val="11"/>
        <rFont val="Times New Roman"/>
        <family val="1"/>
      </rPr>
      <t xml:space="preserve"> </t>
    </r>
    <r>
      <rPr>
        <b/>
        <sz val="9"/>
        <rFont val="Times New Roman"/>
        <family val="1"/>
      </rPr>
      <t>RO "Wspólny Dom"</t>
    </r>
  </si>
  <si>
    <r>
      <t xml:space="preserve">Zakup energii </t>
    </r>
    <r>
      <rPr>
        <i/>
        <sz val="9"/>
        <rFont val="Times New Roman"/>
        <family val="1"/>
      </rPr>
      <t xml:space="preserve">- </t>
    </r>
    <r>
      <rPr>
        <b/>
        <sz val="9"/>
        <rFont val="Times New Roman"/>
        <family val="1"/>
      </rPr>
      <t>RO "Śródmieście"</t>
    </r>
  </si>
  <si>
    <t>Dotacje celowe otrzymane z budżetu państwa na realizację zadań bieżących z zakresu administracji rządowej oraz innych zadań zleconych gminie ustawami</t>
  </si>
  <si>
    <t>Składki na ubezpieczenia zdrowotne</t>
  </si>
  <si>
    <t>Składki na ubezpieczenie zdrowotne opłacane za osoby pobierające niektóre świadczenia z pomocy społecznej oraz niektóre świadczenia rodzinne</t>
  </si>
  <si>
    <t>Dotacje celowe otrzymane z budżetu państwa na inwestycje i zakupy inwestycyjne z zakresu administracji rządowej oraz inne zadania zlecone ustawami realizowane przez powiat</t>
  </si>
  <si>
    <t>Nagrody o charakterze szczególnym niezaliczane do wynagrodzeń</t>
  </si>
  <si>
    <r>
      <t xml:space="preserve">Zakup usług pozostałych </t>
    </r>
    <r>
      <rPr>
        <b/>
        <sz val="9"/>
        <rFont val="Times New Roman"/>
        <family val="1"/>
      </rPr>
      <t>- RO "Bukowe"</t>
    </r>
  </si>
  <si>
    <t>SZKOLNICTWO WYŻSZE</t>
  </si>
  <si>
    <t>Pomoc materialna dla studentów</t>
  </si>
  <si>
    <t>Stypendia i zasiłki dla studentów</t>
  </si>
  <si>
    <t xml:space="preserve">Dotacja celowa otrzymana przez j.s.t. od innej j.s.t. będącej instytucją wdrażającą na zadania bieżące realizowane na podstawie porozumień </t>
  </si>
  <si>
    <t>"Reintegracja zawodowa bezrobotnych kobiet w Koszalinie"</t>
  </si>
  <si>
    <t xml:space="preserve"> "Hanza Jazz Festiwal"</t>
  </si>
  <si>
    <t xml:space="preserve">Pozostałe zadania w zakresie kultury </t>
  </si>
  <si>
    <t>Jednostki specjalistycznego poradnictwa, mieszkania chronione i ośrodki interwencji kryzysowej</t>
  </si>
  <si>
    <r>
      <t xml:space="preserve">Pozostała działalność                         </t>
    </r>
    <r>
      <rPr>
        <b/>
        <i/>
        <sz val="11"/>
        <rFont val="Times New Roman CE"/>
        <family val="1"/>
      </rPr>
      <t xml:space="preserve">                   </t>
    </r>
    <r>
      <rPr>
        <b/>
        <i/>
        <sz val="10"/>
        <rFont val="Times New Roman CE"/>
        <family val="1"/>
      </rPr>
      <t>- "Szlak Gotyku Ceglanego"</t>
    </r>
  </si>
  <si>
    <t>ZMIANY PLANU  DOCHODÓW  I  WYDATKÓW  NA  ZADANIA                   WŁASNE  GMINY                                                                                                                                                                                          W  2005  ROKU</t>
  </si>
  <si>
    <t>ZMIANY  PLANU  DOCHODÓW  I  WYDATKÓW NA  ZADANIA  ZLECONE GMINIE  Z ZAKRESU ADMINISTRACJI  RZĄDOWEJ 
W  2005 ROKU</t>
  </si>
  <si>
    <t>ZMIANY PLANU  DOCHODÓW  I  WYDATKÓW NA  ZADANIA  ZLECONE POWIATOWI  Z  ZAKRESU ADMINISTRACJI  RZĄDOWEJ 
W  2005 ROKU</t>
  </si>
  <si>
    <t>Placówki opiekuńczo - wychowawcze</t>
  </si>
  <si>
    <t>Nr  377 / 2240 / 05</t>
  </si>
  <si>
    <t>z dnia  29 listopada  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</si>
</sst>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2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Times New Roman CE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11"/>
      <name val="Times New Roman CE"/>
      <family val="1"/>
    </font>
    <font>
      <b/>
      <i/>
      <sz val="10"/>
      <name val="Times New Roman CE"/>
      <family val="1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3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6" fillId="0" borderId="9" xfId="0" applyNumberFormat="1" applyFont="1" applyFill="1" applyBorder="1" applyAlignment="1" applyProtection="1">
      <alignment vertical="center" wrapText="1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43" fontId="6" fillId="0" borderId="9" xfId="15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3" fontId="6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18" xfId="0" applyNumberFormat="1" applyFont="1" applyFill="1" applyBorder="1" applyAlignment="1" applyProtection="1">
      <alignment horizontal="center" vertical="center"/>
      <protection locked="0"/>
    </xf>
    <xf numFmtId="3" fontId="10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9" xfId="0" applyNumberFormat="1" applyFont="1" applyFill="1" applyBorder="1" applyAlignment="1" applyProtection="1">
      <alignment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20" xfId="0" applyNumberFormat="1" applyFont="1" applyFill="1" applyBorder="1" applyAlignment="1" applyProtection="1">
      <alignment vertical="center" wrapText="1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/>
      <protection locked="0"/>
    </xf>
    <xf numFmtId="164" fontId="6" fillId="0" borderId="21" xfId="0" applyNumberFormat="1" applyFont="1" applyFill="1" applyBorder="1" applyAlignment="1" applyProtection="1">
      <alignment horizontal="center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164" fontId="10" fillId="0" borderId="2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18" applyNumberFormat="1" applyFont="1" applyFill="1" applyBorder="1" applyAlignment="1" applyProtection="1">
      <alignment vertical="center" wrapText="1"/>
      <protection locked="0"/>
    </xf>
    <xf numFmtId="0" fontId="10" fillId="0" borderId="24" xfId="0" applyNumberFormat="1" applyFont="1" applyFill="1" applyBorder="1" applyAlignment="1" applyProtection="1">
      <alignment vertical="center" wrapText="1"/>
      <protection locked="0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0" applyNumberFormat="1" applyFont="1" applyFill="1" applyBorder="1" applyAlignment="1" applyProtection="1">
      <alignment vertical="center" wrapText="1"/>
      <protection locked="0"/>
    </xf>
    <xf numFmtId="0" fontId="10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 applyProtection="1">
      <alignment vertical="center" wrapText="1"/>
      <protection locked="0"/>
    </xf>
    <xf numFmtId="0" fontId="4" fillId="0" borderId="19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25" xfId="0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21" xfId="0" applyNumberFormat="1" applyFont="1" applyFill="1" applyBorder="1" applyAlignment="1" applyProtection="1">
      <alignment vertical="center" wrapText="1"/>
      <protection locked="0"/>
    </xf>
    <xf numFmtId="164" fontId="6" fillId="0" borderId="16" xfId="18" applyNumberFormat="1" applyFont="1" applyFill="1" applyBorder="1" applyAlignment="1" applyProtection="1">
      <alignment vertical="center" wrapText="1"/>
      <protection locked="0"/>
    </xf>
    <xf numFmtId="3" fontId="6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18" xfId="18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vertical="center" wrapText="1"/>
      <protection locked="0"/>
    </xf>
    <xf numFmtId="164" fontId="16" fillId="0" borderId="13" xfId="0" applyNumberFormat="1" applyFont="1" applyFill="1" applyBorder="1" applyAlignment="1" applyProtection="1">
      <alignment horizontal="center" vertical="center"/>
      <protection locked="0"/>
    </xf>
    <xf numFmtId="3" fontId="16" fillId="0" borderId="3" xfId="0" applyNumberFormat="1" applyFont="1" applyFill="1" applyBorder="1" applyAlignment="1" applyProtection="1">
      <alignment horizontal="right" vertical="center"/>
      <protection locked="0"/>
    </xf>
    <xf numFmtId="3" fontId="16" fillId="0" borderId="14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64" fontId="10" fillId="0" borderId="1" xfId="18" applyNumberFormat="1" applyFont="1" applyFill="1" applyBorder="1" applyAlignment="1" applyProtection="1">
      <alignment vertical="center" wrapText="1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left" vertical="center"/>
      <protection locked="0"/>
    </xf>
    <xf numFmtId="3" fontId="6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164" fontId="16" fillId="0" borderId="12" xfId="18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164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0" applyNumberFormat="1" applyFont="1" applyFill="1" applyBorder="1" applyAlignment="1" applyProtection="1">
      <alignment horizontal="center" wrapText="1"/>
      <protection locked="0"/>
    </xf>
    <xf numFmtId="0" fontId="6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37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" fillId="0" borderId="40" xfId="0" applyFont="1" applyBorder="1" applyAlignment="1">
      <alignment horizontal="center" vertical="center"/>
    </xf>
    <xf numFmtId="0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right" vertical="center"/>
      <protection locked="0"/>
    </xf>
    <xf numFmtId="0" fontId="6" fillId="0" borderId="45" xfId="0" applyNumberFormat="1" applyFont="1" applyFill="1" applyBorder="1" applyAlignment="1" applyProtection="1">
      <alignment horizontal="centerContinuous" vertical="center"/>
      <protection locked="0"/>
    </xf>
    <xf numFmtId="3" fontId="6" fillId="0" borderId="46" xfId="0" applyNumberFormat="1" applyFont="1" applyFill="1" applyBorder="1" applyAlignment="1" applyProtection="1">
      <alignment horizontal="right" vertical="center"/>
      <protection locked="0"/>
    </xf>
    <xf numFmtId="0" fontId="6" fillId="0" borderId="47" xfId="0" applyNumberFormat="1" applyFont="1" applyFill="1" applyBorder="1" applyAlignment="1" applyProtection="1">
      <alignment horizontal="centerContinuous" vertical="center"/>
      <protection locked="0"/>
    </xf>
    <xf numFmtId="3" fontId="6" fillId="0" borderId="48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1" fontId="16" fillId="0" borderId="47" xfId="0" applyNumberFormat="1" applyFont="1" applyFill="1" applyBorder="1" applyAlignment="1" applyProtection="1">
      <alignment horizontal="centerContinuous" vertical="center"/>
      <protection locked="0"/>
    </xf>
    <xf numFmtId="3" fontId="6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3" fontId="11" fillId="0" borderId="49" xfId="0" applyNumberFormat="1" applyFont="1" applyFill="1" applyBorder="1" applyAlignment="1" applyProtection="1">
      <alignment horizontal="right" vertical="center"/>
      <protection locked="0"/>
    </xf>
    <xf numFmtId="3" fontId="16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centerContinuous" vertical="center"/>
      <protection locked="0"/>
    </xf>
    <xf numFmtId="3" fontId="6" fillId="0" borderId="51" xfId="0" applyNumberFormat="1" applyFont="1" applyFill="1" applyBorder="1" applyAlignment="1" applyProtection="1">
      <alignment horizontal="right" vertical="center"/>
      <protection locked="0"/>
    </xf>
    <xf numFmtId="0" fontId="6" fillId="0" borderId="45" xfId="0" applyNumberFormat="1" applyFont="1" applyFill="1" applyBorder="1" applyAlignment="1" applyProtection="1">
      <alignment horizontal="center"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1" fontId="6" fillId="0" borderId="52" xfId="0" applyNumberFormat="1" applyFont="1" applyFill="1" applyBorder="1" applyAlignment="1" applyProtection="1">
      <alignment horizontal="centerContinuous" vertical="center"/>
      <protection locked="0"/>
    </xf>
    <xf numFmtId="1" fontId="10" fillId="0" borderId="53" xfId="0" applyNumberFormat="1" applyFont="1" applyFill="1" applyBorder="1" applyAlignment="1" applyProtection="1">
      <alignment horizontal="centerContinuous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3" fontId="6" fillId="0" borderId="46" xfId="0" applyNumberFormat="1" applyFont="1" applyFill="1" applyBorder="1" applyAlignment="1" applyProtection="1">
      <alignment horizontal="right" vertical="center"/>
      <protection locked="0"/>
    </xf>
    <xf numFmtId="0" fontId="6" fillId="0" borderId="52" xfId="0" applyNumberFormat="1" applyFont="1" applyFill="1" applyBorder="1" applyAlignment="1" applyProtection="1">
      <alignment horizontal="centerContinuous" vertical="center"/>
      <protection locked="0"/>
    </xf>
    <xf numFmtId="1" fontId="11" fillId="0" borderId="39" xfId="0" applyNumberFormat="1" applyFont="1" applyFill="1" applyBorder="1" applyAlignment="1" applyProtection="1">
      <alignment horizontal="centerContinuous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4" fillId="0" borderId="54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34" xfId="0" applyNumberFormat="1" applyFont="1" applyFill="1" applyBorder="1" applyAlignment="1" applyProtection="1">
      <alignment horizontal="center" wrapText="1"/>
      <protection locked="0"/>
    </xf>
    <xf numFmtId="0" fontId="6" fillId="0" borderId="55" xfId="0" applyNumberFormat="1" applyFont="1" applyFill="1" applyBorder="1" applyAlignment="1" applyProtection="1">
      <alignment horizontal="centerContinuous" vertical="center" wrapText="1"/>
      <protection locked="0"/>
    </xf>
    <xf numFmtId="1" fontId="10" fillId="0" borderId="56" xfId="0" applyNumberFormat="1" applyFont="1" applyFill="1" applyBorder="1" applyAlignment="1" applyProtection="1">
      <alignment horizontal="centerContinuous" vertical="center"/>
      <protection locked="0"/>
    </xf>
    <xf numFmtId="3" fontId="6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7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" fillId="0" borderId="58" xfId="0" applyFont="1" applyBorder="1" applyAlignment="1">
      <alignment horizontal="center" vertical="center"/>
    </xf>
    <xf numFmtId="0" fontId="9" fillId="0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58" xfId="0" applyNumberFormat="1" applyFont="1" applyFill="1" applyBorder="1" applyAlignment="1" applyProtection="1">
      <alignment horizontal="center" vertical="center"/>
      <protection locked="0"/>
    </xf>
    <xf numFmtId="3" fontId="6" fillId="0" borderId="51" xfId="0" applyNumberFormat="1" applyFont="1" applyFill="1" applyBorder="1" applyAlignment="1" applyProtection="1">
      <alignment horizontal="right" vertical="center"/>
      <protection locked="0"/>
    </xf>
    <xf numFmtId="0" fontId="4" fillId="0" borderId="54" xfId="0" applyNumberFormat="1" applyFont="1" applyFill="1" applyBorder="1" applyAlignment="1" applyProtection="1">
      <alignment vertical="center"/>
      <protection locked="0"/>
    </xf>
    <xf numFmtId="3" fontId="4" fillId="0" borderId="59" xfId="0" applyNumberFormat="1" applyFont="1" applyFill="1" applyBorder="1" applyAlignment="1" applyProtection="1">
      <alignment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5" fillId="0" borderId="50" xfId="0" applyFont="1" applyBorder="1" applyAlignment="1">
      <alignment horizontal="center" vertical="center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6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61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2" xfId="0" applyFont="1" applyBorder="1" applyAlignment="1">
      <alignment horizontal="center" vertical="center"/>
    </xf>
    <xf numFmtId="0" fontId="9" fillId="0" borderId="63" xfId="0" applyNumberFormat="1" applyFont="1" applyFill="1" applyBorder="1" applyAlignment="1" applyProtection="1">
      <alignment horizontal="center" vertical="center"/>
      <protection locked="0"/>
    </xf>
    <xf numFmtId="3" fontId="4" fillId="0" borderId="64" xfId="0" applyNumberFormat="1" applyFont="1" applyFill="1" applyBorder="1" applyAlignment="1" applyProtection="1">
      <alignment horizontal="right" vertical="center"/>
      <protection locked="0"/>
    </xf>
    <xf numFmtId="3" fontId="6" fillId="0" borderId="65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6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43" xfId="0" applyNumberFormat="1" applyFont="1" applyFill="1" applyBorder="1" applyAlignment="1" applyProtection="1">
      <alignment horizontal="centerContinuous" vertical="center"/>
      <protection locked="0"/>
    </xf>
    <xf numFmtId="0" fontId="6" fillId="0" borderId="30" xfId="0" applyNumberFormat="1" applyFont="1" applyFill="1" applyBorder="1" applyAlignment="1" applyProtection="1">
      <alignment vertical="center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0" fontId="6" fillId="0" borderId="24" xfId="0" applyNumberFormat="1" applyFont="1" applyFill="1" applyBorder="1" applyAlignment="1" applyProtection="1">
      <alignment vertical="center" wrapText="1"/>
      <protection locked="0"/>
    </xf>
    <xf numFmtId="0" fontId="10" fillId="0" borderId="47" xfId="0" applyNumberFormat="1" applyFont="1" applyFill="1" applyBorder="1" applyAlignment="1" applyProtection="1">
      <alignment horizontal="centerContinuous" vertical="center"/>
      <protection locked="0"/>
    </xf>
    <xf numFmtId="3" fontId="4" fillId="0" borderId="28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0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vertical="center"/>
      <protection locked="0"/>
    </xf>
    <xf numFmtId="0" fontId="6" fillId="0" borderId="16" xfId="0" applyNumberFormat="1" applyFont="1" applyFill="1" applyBorder="1" applyAlignment="1" applyProtection="1">
      <alignment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3" fontId="6" fillId="0" borderId="28" xfId="0" applyNumberFormat="1" applyFont="1" applyFill="1" applyBorder="1" applyAlignment="1" applyProtection="1">
      <alignment horizontal="right" vertical="center"/>
      <protection locked="0"/>
    </xf>
    <xf numFmtId="3" fontId="6" fillId="0" borderId="64" xfId="0" applyNumberFormat="1" applyFont="1" applyFill="1" applyBorder="1" applyAlignment="1" applyProtection="1">
      <alignment horizontal="right" vertical="center"/>
      <protection locked="0"/>
    </xf>
    <xf numFmtId="0" fontId="10" fillId="0" borderId="56" xfId="0" applyNumberFormat="1" applyFont="1" applyFill="1" applyBorder="1" applyAlignment="1" applyProtection="1">
      <alignment horizontal="centerContinuous" vertical="center"/>
      <protection locked="0"/>
    </xf>
    <xf numFmtId="0" fontId="6" fillId="0" borderId="54" xfId="0" applyNumberFormat="1" applyFont="1" applyFill="1" applyBorder="1" applyAlignment="1" applyProtection="1">
      <alignment horizontal="centerContinuous" vertical="center"/>
      <protection locked="0"/>
    </xf>
    <xf numFmtId="0" fontId="6" fillId="0" borderId="9" xfId="0" applyNumberFormat="1" applyFont="1" applyFill="1" applyBorder="1" applyAlignment="1" applyProtection="1">
      <alignment vertical="center" wrapText="1"/>
      <protection locked="0"/>
    </xf>
    <xf numFmtId="0" fontId="6" fillId="0" borderId="71" xfId="0" applyNumberFormat="1" applyFont="1" applyFill="1" applyBorder="1" applyAlignment="1" applyProtection="1">
      <alignment horizontal="centerContinuous" vertical="center"/>
      <protection locked="0"/>
    </xf>
    <xf numFmtId="0" fontId="6" fillId="0" borderId="16" xfId="0" applyNumberFormat="1" applyFont="1" applyFill="1" applyBorder="1" applyAlignment="1" applyProtection="1">
      <alignment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3" fontId="6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7" xfId="0" applyNumberFormat="1" applyFont="1" applyFill="1" applyBorder="1" applyAlignment="1" applyProtection="1">
      <alignment horizontal="center" vertical="center"/>
      <protection locked="0"/>
    </xf>
    <xf numFmtId="164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vertical="center"/>
      <protection locked="0"/>
    </xf>
    <xf numFmtId="0" fontId="6" fillId="0" borderId="28" xfId="0" applyNumberFormat="1" applyFont="1" applyFill="1" applyBorder="1" applyAlignment="1" applyProtection="1">
      <alignment vertical="center"/>
      <protection locked="0"/>
    </xf>
    <xf numFmtId="0" fontId="6" fillId="0" borderId="22" xfId="0" applyNumberFormat="1" applyFont="1" applyFill="1" applyBorder="1" applyAlignment="1" applyProtection="1">
      <alignment vertical="center"/>
      <protection locked="0"/>
    </xf>
    <xf numFmtId="164" fontId="10" fillId="0" borderId="23" xfId="0" applyNumberFormat="1" applyFont="1" applyFill="1" applyBorder="1" applyAlignment="1" applyProtection="1">
      <alignment vertical="center"/>
      <protection locked="0"/>
    </xf>
    <xf numFmtId="164" fontId="6" fillId="0" borderId="23" xfId="0" applyNumberFormat="1" applyFont="1" applyFill="1" applyBorder="1" applyAlignment="1" applyProtection="1">
      <alignment vertical="center"/>
      <protection locked="0"/>
    </xf>
    <xf numFmtId="164" fontId="6" fillId="0" borderId="72" xfId="0" applyNumberFormat="1" applyFont="1" applyFill="1" applyBorder="1" applyAlignment="1" applyProtection="1">
      <alignment vertical="center"/>
      <protection locked="0"/>
    </xf>
    <xf numFmtId="164" fontId="6" fillId="0" borderId="73" xfId="0" applyNumberFormat="1" applyFont="1" applyFill="1" applyBorder="1" applyAlignment="1" applyProtection="1">
      <alignment vertical="center"/>
      <protection locked="0"/>
    </xf>
    <xf numFmtId="164" fontId="6" fillId="0" borderId="74" xfId="0" applyNumberFormat="1" applyFont="1" applyFill="1" applyBorder="1" applyAlignment="1" applyProtection="1">
      <alignment vertical="center"/>
      <protection locked="0"/>
    </xf>
    <xf numFmtId="3" fontId="6" fillId="0" borderId="72" xfId="0" applyNumberFormat="1" applyFont="1" applyFill="1" applyBorder="1" applyAlignment="1" applyProtection="1">
      <alignment vertical="center"/>
      <protection locked="0"/>
    </xf>
    <xf numFmtId="3" fontId="6" fillId="0" borderId="73" xfId="0" applyNumberFormat="1" applyFont="1" applyFill="1" applyBorder="1" applyAlignment="1" applyProtection="1">
      <alignment vertical="center"/>
      <protection locked="0"/>
    </xf>
    <xf numFmtId="3" fontId="10" fillId="0" borderId="74" xfId="0" applyNumberFormat="1" applyFont="1" applyFill="1" applyBorder="1" applyAlignment="1" applyProtection="1">
      <alignment vertical="center"/>
      <protection locked="0"/>
    </xf>
    <xf numFmtId="3" fontId="4" fillId="0" borderId="72" xfId="0" applyNumberFormat="1" applyFont="1" applyFill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75" xfId="0" applyNumberFormat="1" applyFont="1" applyFill="1" applyBorder="1" applyAlignment="1" applyProtection="1">
      <alignment horizontal="centerContinuous" vertical="center"/>
      <protection locked="0"/>
    </xf>
    <xf numFmtId="0" fontId="6" fillId="0" borderId="26" xfId="0" applyNumberFormat="1" applyFont="1" applyFill="1" applyBorder="1" applyAlignment="1" applyProtection="1">
      <alignment vertical="center" wrapText="1"/>
      <protection locked="0"/>
    </xf>
    <xf numFmtId="164" fontId="6" fillId="0" borderId="27" xfId="0" applyNumberFormat="1" applyFont="1" applyFill="1" applyBorder="1" applyAlignment="1" applyProtection="1">
      <alignment horizontal="center" vertical="center"/>
      <protection locked="0"/>
    </xf>
    <xf numFmtId="3" fontId="6" fillId="0" borderId="68" xfId="0" applyNumberFormat="1" applyFont="1" applyFill="1" applyBorder="1" applyAlignment="1" applyProtection="1">
      <alignment horizontal="right" vertical="center"/>
      <protection locked="0"/>
    </xf>
    <xf numFmtId="3" fontId="6" fillId="0" borderId="69" xfId="0" applyNumberFormat="1" applyFont="1" applyFill="1" applyBorder="1" applyAlignment="1" applyProtection="1">
      <alignment horizontal="right" vertical="center"/>
      <protection locked="0"/>
    </xf>
    <xf numFmtId="3" fontId="6" fillId="0" borderId="70" xfId="0" applyNumberFormat="1" applyFont="1" applyFill="1" applyBorder="1" applyAlignment="1" applyProtection="1">
      <alignment horizontal="right" vertical="center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0" fontId="10" fillId="0" borderId="49" xfId="0" applyNumberFormat="1" applyFont="1" applyFill="1" applyBorder="1" applyAlignment="1" applyProtection="1">
      <alignment horizontal="right" vertical="center"/>
      <protection locked="0"/>
    </xf>
    <xf numFmtId="164" fontId="2" fillId="0" borderId="27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18" applyNumberFormat="1" applyFont="1" applyFill="1" applyBorder="1" applyAlignment="1" applyProtection="1">
      <alignment vertical="center" wrapText="1"/>
      <protection locked="0"/>
    </xf>
    <xf numFmtId="3" fontId="6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67" xfId="0" applyNumberFormat="1" applyFont="1" applyFill="1" applyBorder="1" applyAlignment="1" applyProtection="1">
      <alignment horizontal="right" vertical="center"/>
      <protection locked="0"/>
    </xf>
    <xf numFmtId="1" fontId="6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19" xfId="18" applyNumberFormat="1" applyFont="1" applyFill="1" applyBorder="1" applyAlignment="1" applyProtection="1">
      <alignment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20" xfId="18" applyNumberFormat="1" applyFont="1" applyFill="1" applyBorder="1" applyAlignment="1" applyProtection="1">
      <alignment vertical="center" wrapText="1"/>
      <protection locked="0"/>
    </xf>
    <xf numFmtId="1" fontId="6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76" xfId="18" applyNumberFormat="1" applyFont="1" applyFill="1" applyBorder="1" applyAlignment="1" applyProtection="1">
      <alignment vertical="center" wrapText="1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1" fontId="10" fillId="0" borderId="75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69" xfId="18" applyNumberFormat="1" applyFont="1" applyFill="1" applyBorder="1" applyAlignment="1" applyProtection="1">
      <alignment vertical="center" wrapText="1"/>
      <protection locked="0"/>
    </xf>
    <xf numFmtId="1" fontId="6" fillId="0" borderId="75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77" xfId="18" applyNumberFormat="1" applyFont="1" applyFill="1" applyBorder="1" applyAlignment="1" applyProtection="1">
      <alignment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3" fontId="6" fillId="0" borderId="68" xfId="0" applyNumberFormat="1" applyFont="1" applyFill="1" applyBorder="1" applyAlignment="1" applyProtection="1">
      <alignment horizontal="right" vertical="center"/>
      <protection locked="0"/>
    </xf>
    <xf numFmtId="3" fontId="14" fillId="0" borderId="69" xfId="0" applyNumberFormat="1" applyFont="1" applyFill="1" applyBorder="1" applyAlignment="1" applyProtection="1">
      <alignment horizontal="right" vertical="center"/>
      <protection locked="0"/>
    </xf>
    <xf numFmtId="3" fontId="14" fillId="0" borderId="70" xfId="0" applyNumberFormat="1" applyFont="1" applyFill="1" applyBorder="1" applyAlignment="1" applyProtection="1">
      <alignment horizontal="right" vertical="center"/>
      <protection locked="0"/>
    </xf>
    <xf numFmtId="0" fontId="6" fillId="0" borderId="77" xfId="0" applyNumberFormat="1" applyFont="1" applyFill="1" applyBorder="1" applyAlignment="1" applyProtection="1">
      <alignment vertical="center" wrapText="1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6" fillId="0" borderId="15" xfId="0" applyNumberFormat="1" applyFont="1" applyFill="1" applyBorder="1" applyAlignment="1" applyProtection="1">
      <alignment horizontal="right" vertical="center"/>
      <protection locked="0"/>
    </xf>
    <xf numFmtId="3" fontId="6" fillId="0" borderId="49" xfId="0" applyNumberFormat="1" applyFont="1" applyFill="1" applyBorder="1" applyAlignment="1" applyProtection="1">
      <alignment horizontal="right" vertical="center"/>
      <protection locked="0"/>
    </xf>
    <xf numFmtId="164" fontId="10" fillId="0" borderId="77" xfId="18" applyNumberFormat="1" applyFont="1" applyFill="1" applyBorder="1" applyAlignment="1" applyProtection="1">
      <alignment vertical="center" wrapText="1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164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164" fontId="6" fillId="0" borderId="77" xfId="18" applyNumberFormat="1" applyFont="1" applyFill="1" applyBorder="1" applyAlignment="1" applyProtection="1">
      <alignment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75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 applyProtection="1">
      <alignment horizontal="lef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3" fontId="1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3" xfId="0" applyNumberFormat="1" applyFont="1" applyFill="1" applyBorder="1" applyAlignment="1" applyProtection="1">
      <alignment horizontal="right" vertical="center"/>
      <protection locked="0"/>
    </xf>
    <xf numFmtId="164" fontId="10" fillId="0" borderId="15" xfId="18" applyNumberFormat="1" applyFont="1" applyFill="1" applyBorder="1" applyAlignment="1" applyProtection="1">
      <alignment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78" xfId="0" applyNumberFormat="1" applyFont="1" applyFill="1" applyBorder="1" applyAlignment="1" applyProtection="1">
      <alignment horizontal="centerContinuous" vertical="center"/>
      <protection locked="0"/>
    </xf>
    <xf numFmtId="0" fontId="6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1" fontId="6" fillId="0" borderId="71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21" xfId="18" applyNumberFormat="1" applyFont="1" applyFill="1" applyBorder="1" applyAlignment="1" applyProtection="1">
      <alignment vertical="center" wrapText="1"/>
      <protection locked="0"/>
    </xf>
    <xf numFmtId="164" fontId="10" fillId="0" borderId="25" xfId="18" applyNumberFormat="1" applyFont="1" applyFill="1" applyBorder="1" applyAlignment="1" applyProtection="1">
      <alignment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1" fontId="6" fillId="0" borderId="78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13" xfId="18" applyNumberFormat="1" applyFont="1" applyFill="1" applyBorder="1" applyAlignment="1" applyProtection="1">
      <alignment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18" applyNumberFormat="1" applyFont="1" applyFill="1" applyBorder="1" applyAlignment="1" applyProtection="1">
      <alignment vertical="center" wrapText="1"/>
      <protection locked="0"/>
    </xf>
    <xf numFmtId="1" fontId="10" fillId="0" borderId="41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8" xfId="18" applyNumberFormat="1" applyFont="1" applyFill="1" applyBorder="1" applyAlignment="1" applyProtection="1">
      <alignment vertical="center" wrapText="1"/>
      <protection locked="0"/>
    </xf>
    <xf numFmtId="164" fontId="6" fillId="0" borderId="12" xfId="18" applyNumberFormat="1" applyFont="1" applyFill="1" applyBorder="1" applyAlignment="1" applyProtection="1">
      <alignment vertical="center" wrapText="1"/>
      <protection locked="0"/>
    </xf>
    <xf numFmtId="0" fontId="6" fillId="0" borderId="16" xfId="0" applyNumberFormat="1" applyFont="1" applyFill="1" applyBorder="1" applyAlignment="1" applyProtection="1">
      <alignment vertical="center" wrapText="1"/>
      <protection locked="0"/>
    </xf>
    <xf numFmtId="0" fontId="6" fillId="0" borderId="27" xfId="0" applyNumberFormat="1" applyFont="1" applyFill="1" applyBorder="1" applyAlignment="1" applyProtection="1">
      <alignment vertical="center" wrapText="1"/>
      <protection locked="0"/>
    </xf>
    <xf numFmtId="164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NumberFormat="1" applyFont="1" applyFill="1" applyBorder="1" applyAlignment="1" applyProtection="1">
      <alignment horizontal="center" vertical="center"/>
      <protection locked="0"/>
    </xf>
    <xf numFmtId="1" fontId="14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18" applyNumberFormat="1" applyFont="1" applyFill="1" applyBorder="1" applyAlignment="1" applyProtection="1">
      <alignment vertical="center" wrapText="1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15" xfId="0" applyNumberFormat="1" applyFont="1" applyFill="1" applyBorder="1" applyAlignment="1" applyProtection="1">
      <alignment horizontal="right" vertical="center"/>
      <protection locked="0"/>
    </xf>
    <xf numFmtId="3" fontId="14" fillId="0" borderId="49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69" xfId="0" applyNumberFormat="1" applyFont="1" applyFill="1" applyBorder="1" applyAlignment="1" applyProtection="1">
      <alignment horizontal="center" vertical="center"/>
      <protection locked="0"/>
    </xf>
    <xf numFmtId="3" fontId="10" fillId="0" borderId="79" xfId="0" applyNumberFormat="1" applyFont="1" applyFill="1" applyBorder="1" applyAlignment="1" applyProtection="1">
      <alignment horizontal="right" vertical="center"/>
      <protection locked="0"/>
    </xf>
    <xf numFmtId="0" fontId="6" fillId="0" borderId="76" xfId="0" applyNumberFormat="1" applyFont="1" applyFill="1" applyBorder="1" applyAlignment="1" applyProtection="1">
      <alignment horizontal="center" vertical="center"/>
      <protection locked="0"/>
    </xf>
    <xf numFmtId="1" fontId="6" fillId="0" borderId="80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26" xfId="18" applyNumberFormat="1" applyFont="1" applyFill="1" applyBorder="1" applyAlignment="1" applyProtection="1">
      <alignment vertical="center" wrapText="1"/>
      <protection locked="0"/>
    </xf>
    <xf numFmtId="0" fontId="6" fillId="0" borderId="77" xfId="0" applyNumberFormat="1" applyFont="1" applyFill="1" applyBorder="1" applyAlignment="1" applyProtection="1">
      <alignment horizontal="center" vertical="center"/>
      <protection locked="0"/>
    </xf>
    <xf numFmtId="3" fontId="6" fillId="0" borderId="79" xfId="0" applyNumberFormat="1" applyFont="1" applyFill="1" applyBorder="1" applyAlignment="1" applyProtection="1">
      <alignment horizontal="right" vertical="center"/>
      <protection locked="0"/>
    </xf>
    <xf numFmtId="0" fontId="10" fillId="0" borderId="81" xfId="0" applyNumberFormat="1" applyFont="1" applyFill="1" applyBorder="1" applyAlignment="1" applyProtection="1">
      <alignment horizontal="center" vertical="center"/>
      <protection locked="0"/>
    </xf>
    <xf numFmtId="1" fontId="6" fillId="0" borderId="82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24" xfId="18" applyNumberFormat="1" applyFont="1" applyFill="1" applyBorder="1" applyAlignment="1" applyProtection="1">
      <alignment vertical="center" wrapText="1"/>
      <protection locked="0"/>
    </xf>
    <xf numFmtId="0" fontId="6" fillId="0" borderId="81" xfId="0" applyNumberFormat="1" applyFont="1" applyFill="1" applyBorder="1" applyAlignment="1" applyProtection="1">
      <alignment horizontal="center" vertical="center"/>
      <protection locked="0"/>
    </xf>
    <xf numFmtId="3" fontId="6" fillId="0" borderId="70" xfId="0" applyNumberFormat="1" applyFont="1" applyFill="1" applyBorder="1" applyAlignment="1" applyProtection="1">
      <alignment horizontal="right" vertical="center"/>
      <protection locked="0"/>
    </xf>
    <xf numFmtId="164" fontId="14" fillId="0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39" xfId="0" applyNumberFormat="1" applyFont="1" applyFill="1" applyBorder="1" applyAlignment="1" applyProtection="1">
      <alignment horizontal="centerContinuous" vertical="center"/>
      <protection locked="0"/>
    </xf>
    <xf numFmtId="0" fontId="14" fillId="0" borderId="2" xfId="0" applyNumberFormat="1" applyFont="1" applyFill="1" applyBorder="1" applyAlignment="1" applyProtection="1">
      <alignment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24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65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3" fontId="6" fillId="0" borderId="64" xfId="0" applyNumberFormat="1" applyFont="1" applyFill="1" applyBorder="1" applyAlignment="1" applyProtection="1">
      <alignment vertical="center"/>
      <protection locked="0"/>
    </xf>
    <xf numFmtId="0" fontId="4" fillId="0" borderId="5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0" fontId="10" fillId="0" borderId="80" xfId="0" applyNumberFormat="1" applyFont="1" applyFill="1" applyBorder="1" applyAlignment="1" applyProtection="1">
      <alignment horizontal="centerContinuous" vertical="center"/>
      <protection locked="0"/>
    </xf>
    <xf numFmtId="0" fontId="14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6" fillId="0" borderId="15" xfId="0" applyNumberFormat="1" applyFont="1" applyFill="1" applyBorder="1" applyAlignment="1" applyProtection="1">
      <alignment horizontal="right" vertical="center"/>
      <protection locked="0"/>
    </xf>
    <xf numFmtId="3" fontId="6" fillId="0" borderId="49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164" fontId="6" fillId="0" borderId="20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14" fillId="0" borderId="2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Border="1" applyAlignment="1">
      <alignment vertical="center"/>
    </xf>
    <xf numFmtId="164" fontId="2" fillId="0" borderId="30" xfId="0" applyNumberFormat="1" applyFont="1" applyFill="1" applyBorder="1" applyAlignment="1" applyProtection="1">
      <alignment horizontal="center" vertical="center"/>
      <protection locked="0"/>
    </xf>
    <xf numFmtId="3" fontId="2" fillId="0" borderId="31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164" fontId="6" fillId="0" borderId="19" xfId="0" applyNumberFormat="1" applyFont="1" applyFill="1" applyBorder="1" applyAlignment="1" applyProtection="1">
      <alignment horizontal="center"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164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3" xfId="0" applyFont="1" applyBorder="1" applyAlignment="1">
      <alignment horizontal="center" vertical="center"/>
    </xf>
    <xf numFmtId="3" fontId="6" fillId="0" borderId="64" xfId="0" applyNumberFormat="1" applyFont="1" applyFill="1" applyBorder="1" applyAlignment="1" applyProtection="1">
      <alignment horizontal="right" vertical="center"/>
      <protection locked="0"/>
    </xf>
    <xf numFmtId="3" fontId="6" fillId="0" borderId="65" xfId="0" applyNumberFormat="1" applyFont="1" applyFill="1" applyBorder="1" applyAlignment="1" applyProtection="1">
      <alignment horizontal="right" vertical="center"/>
      <protection locked="0"/>
    </xf>
    <xf numFmtId="3" fontId="14" fillId="0" borderId="66" xfId="0" applyNumberFormat="1" applyFont="1" applyFill="1" applyBorder="1" applyAlignment="1" applyProtection="1">
      <alignment horizontal="right" vertical="center"/>
      <protection locked="0"/>
    </xf>
    <xf numFmtId="3" fontId="6" fillId="0" borderId="79" xfId="0" applyNumberFormat="1" applyFont="1" applyFill="1" applyBorder="1" applyAlignment="1" applyProtection="1">
      <alignment horizontal="right" vertical="center"/>
      <protection locked="0"/>
    </xf>
    <xf numFmtId="3" fontId="10" fillId="0" borderId="66" xfId="0" applyNumberFormat="1" applyFont="1" applyFill="1" applyBorder="1" applyAlignment="1" applyProtection="1">
      <alignment horizontal="right" vertical="center"/>
      <protection locked="0"/>
    </xf>
    <xf numFmtId="3" fontId="4" fillId="0" borderId="64" xfId="0" applyNumberFormat="1" applyFont="1" applyFill="1" applyBorder="1" applyAlignment="1" applyProtection="1">
      <alignment vertical="center"/>
      <protection locked="0"/>
    </xf>
    <xf numFmtId="164" fontId="6" fillId="0" borderId="76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80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6" xfId="18" applyNumberFormat="1" applyFont="1" applyFill="1" applyBorder="1" applyAlignment="1" applyProtection="1">
      <alignment vertical="center" wrapText="1"/>
      <protection locked="0"/>
    </xf>
    <xf numFmtId="164" fontId="10" fillId="0" borderId="77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10" fillId="0" borderId="27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164" fontId="6" fillId="0" borderId="69" xfId="0" applyNumberFormat="1" applyFont="1" applyFill="1" applyBorder="1" applyAlignment="1" applyProtection="1">
      <alignment horizontal="center" vertical="center"/>
      <protection locked="0"/>
    </xf>
    <xf numFmtId="3" fontId="10" fillId="0" borderId="83" xfId="0" applyNumberFormat="1" applyFont="1" applyFill="1" applyBorder="1" applyAlignment="1" applyProtection="1">
      <alignment vertical="center"/>
      <protection locked="0"/>
    </xf>
    <xf numFmtId="0" fontId="10" fillId="0" borderId="7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6" xfId="0" applyNumberFormat="1" applyFont="1" applyFill="1" applyBorder="1" applyAlignment="1" applyProtection="1">
      <alignment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/>
      <protection locked="0"/>
    </xf>
    <xf numFmtId="0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84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1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72" xfId="0" applyNumberFormat="1" applyFont="1" applyFill="1" applyBorder="1" applyAlignment="1" applyProtection="1">
      <alignment horizontal="centerContinuous" vertical="center"/>
      <protection locked="0"/>
    </xf>
    <xf numFmtId="3" fontId="13" fillId="0" borderId="19" xfId="0" applyNumberFormat="1" applyFont="1" applyFill="1" applyBorder="1" applyAlignment="1" applyProtection="1">
      <alignment horizontal="centerContinuous" vertical="center"/>
      <protection locked="0"/>
    </xf>
    <xf numFmtId="0" fontId="14" fillId="0" borderId="54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3" fontId="14" fillId="0" borderId="84" xfId="0" applyNumberFormat="1" applyFont="1" applyBorder="1" applyAlignment="1">
      <alignment horizontal="centerContinuous" vertical="center"/>
    </xf>
    <xf numFmtId="0" fontId="14" fillId="0" borderId="46" xfId="0" applyFont="1" applyBorder="1" applyAlignment="1">
      <alignment horizontal="centerContinuous" vertical="center"/>
    </xf>
    <xf numFmtId="0" fontId="10" fillId="0" borderId="56" xfId="0" applyNumberFormat="1" applyFont="1" applyFill="1" applyBorder="1" applyAlignment="1" applyProtection="1">
      <alignment horizontal="centerContinuous" vertical="center"/>
      <protection locked="0"/>
    </xf>
    <xf numFmtId="0" fontId="6" fillId="0" borderId="12" xfId="0" applyNumberFormat="1" applyFont="1" applyFill="1" applyBorder="1" applyAlignment="1" applyProtection="1">
      <alignment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3" fontId="10" fillId="0" borderId="66" xfId="0" applyNumberFormat="1" applyFont="1" applyFill="1" applyBorder="1" applyAlignment="1" applyProtection="1">
      <alignment vertical="center"/>
      <protection locked="0"/>
    </xf>
    <xf numFmtId="3" fontId="10" fillId="0" borderId="49" xfId="0" applyNumberFormat="1" applyFont="1" applyFill="1" applyBorder="1" applyAlignment="1" applyProtection="1">
      <alignment vertical="center"/>
      <protection locked="0"/>
    </xf>
    <xf numFmtId="0" fontId="10" fillId="0" borderId="53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8" xfId="0" applyNumberFormat="1" applyFont="1" applyFill="1" applyBorder="1" applyAlignment="1" applyProtection="1">
      <alignment vertical="center" wrapText="1"/>
      <protection locked="0"/>
    </xf>
    <xf numFmtId="164" fontId="10" fillId="0" borderId="85" xfId="18" applyNumberFormat="1" applyFont="1" applyFill="1" applyBorder="1" applyAlignment="1" applyProtection="1">
      <alignment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0" fontId="10" fillId="0" borderId="53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8" xfId="0" applyNumberFormat="1" applyFont="1" applyFill="1" applyBorder="1" applyAlignment="1" applyProtection="1">
      <alignment vertical="center" wrapText="1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164" fontId="10" fillId="0" borderId="69" xfId="0" applyNumberFormat="1" applyFont="1" applyFill="1" applyBorder="1" applyAlignment="1" applyProtection="1">
      <alignment horizontal="center" vertical="center"/>
      <protection locked="0"/>
    </xf>
    <xf numFmtId="3" fontId="1" fillId="0" borderId="68" xfId="0" applyNumberFormat="1" applyFont="1" applyFill="1" applyBorder="1" applyAlignment="1" applyProtection="1">
      <alignment horizontal="right" vertical="center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/>
      <protection locked="0"/>
    </xf>
    <xf numFmtId="3" fontId="15" fillId="0" borderId="2" xfId="0" applyNumberFormat="1" applyFont="1" applyFill="1" applyBorder="1" applyAlignment="1" applyProtection="1">
      <alignment vertical="center"/>
      <protection locked="0"/>
    </xf>
    <xf numFmtId="3" fontId="15" fillId="0" borderId="23" xfId="0" applyNumberFormat="1" applyFont="1" applyFill="1" applyBorder="1" applyAlignment="1" applyProtection="1">
      <alignment horizontal="right" vertical="center"/>
      <protection locked="0"/>
    </xf>
    <xf numFmtId="3" fontId="15" fillId="0" borderId="15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4" fillId="0" borderId="1" xfId="0" applyNumberFormat="1" applyFont="1" applyFill="1" applyBorder="1" applyAlignment="1" applyProtection="1">
      <alignment vertical="center" wrapText="1"/>
      <protection locked="0"/>
    </xf>
    <xf numFmtId="164" fontId="20" fillId="0" borderId="1" xfId="18" applyNumberFormat="1" applyFont="1" applyFill="1" applyBorder="1" applyAlignment="1" applyProtection="1">
      <alignment vertical="center" wrapText="1"/>
      <protection locked="0"/>
    </xf>
    <xf numFmtId="164" fontId="10" fillId="0" borderId="77" xfId="0" applyNumberFormat="1" applyFont="1" applyFill="1" applyBorder="1" applyAlignment="1" applyProtection="1">
      <alignment vertical="center"/>
      <protection locked="0"/>
    </xf>
    <xf numFmtId="3" fontId="10" fillId="0" borderId="68" xfId="0" applyNumberFormat="1" applyFont="1" applyFill="1" applyBorder="1" applyAlignment="1" applyProtection="1">
      <alignment vertical="center"/>
      <protection locked="0"/>
    </xf>
    <xf numFmtId="3" fontId="10" fillId="0" borderId="79" xfId="0" applyNumberFormat="1" applyFont="1" applyFill="1" applyBorder="1" applyAlignment="1" applyProtection="1">
      <alignment vertical="center"/>
      <protection locked="0"/>
    </xf>
    <xf numFmtId="3" fontId="10" fillId="0" borderId="70" xfId="0" applyNumberFormat="1" applyFont="1" applyFill="1" applyBorder="1" applyAlignment="1" applyProtection="1">
      <alignment vertical="center"/>
      <protection locked="0"/>
    </xf>
    <xf numFmtId="1" fontId="20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80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25" xfId="0" applyNumberFormat="1" applyFont="1" applyFill="1" applyBorder="1" applyAlignment="1" applyProtection="1">
      <alignment horizontal="center" vertical="center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3" fontId="6" fillId="0" borderId="63" xfId="0" applyNumberFormat="1" applyFont="1" applyFill="1" applyBorder="1" applyAlignment="1" applyProtection="1">
      <alignment horizontal="right" vertical="center"/>
      <protection locked="0"/>
    </xf>
    <xf numFmtId="3" fontId="6" fillId="0" borderId="40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2"/>
  <sheetViews>
    <sheetView workbookViewId="0" topLeftCell="A1">
      <selection activeCell="E5" sqref="E5"/>
    </sheetView>
  </sheetViews>
  <sheetFormatPr defaultColWidth="9.00390625" defaultRowHeight="12.75"/>
  <cols>
    <col min="1" max="1" width="7.875" style="1" customWidth="1"/>
    <col min="2" max="2" width="34.75390625" style="1" customWidth="1"/>
    <col min="3" max="3" width="7.75390625" style="1" customWidth="1"/>
    <col min="4" max="5" width="12.00390625" style="1" customWidth="1"/>
    <col min="6" max="6" width="11.25390625" style="1" customWidth="1"/>
    <col min="7" max="7" width="10.875" style="1" customWidth="1"/>
    <col min="8" max="16384" width="10.00390625" style="1" customWidth="1"/>
  </cols>
  <sheetData>
    <row r="1" ht="15.75">
      <c r="E1" s="2" t="s">
        <v>0</v>
      </c>
    </row>
    <row r="2" spans="1:5" ht="15" customHeight="1">
      <c r="A2" s="3"/>
      <c r="B2" s="4"/>
      <c r="C2" s="5"/>
      <c r="D2" s="5"/>
      <c r="E2" s="194" t="s">
        <v>156</v>
      </c>
    </row>
    <row r="3" spans="1:5" ht="13.5" customHeight="1">
      <c r="A3" s="3"/>
      <c r="B3" s="4"/>
      <c r="C3" s="5"/>
      <c r="D3" s="5"/>
      <c r="E3" s="194" t="s">
        <v>1</v>
      </c>
    </row>
    <row r="4" spans="1:5" ht="13.5" customHeight="1">
      <c r="A4" s="3"/>
      <c r="B4" s="4"/>
      <c r="C4" s="5"/>
      <c r="D4" s="5"/>
      <c r="E4" s="194" t="s">
        <v>157</v>
      </c>
    </row>
    <row r="5" spans="1:6" ht="9.75" customHeight="1">
      <c r="A5" s="3"/>
      <c r="B5" s="4"/>
      <c r="C5" s="5"/>
      <c r="D5" s="5"/>
      <c r="E5" s="5"/>
      <c r="F5" s="6"/>
    </row>
    <row r="6" spans="1:7" s="11" customFormat="1" ht="58.5" customHeight="1">
      <c r="A6" s="7" t="s">
        <v>152</v>
      </c>
      <c r="B6" s="8"/>
      <c r="C6" s="9"/>
      <c r="D6" s="9"/>
      <c r="E6" s="9"/>
      <c r="F6" s="10"/>
      <c r="G6" s="10"/>
    </row>
    <row r="7" spans="1:7" s="11" customFormat="1" ht="10.5" customHeight="1" thickBot="1">
      <c r="A7" s="7"/>
      <c r="B7" s="8"/>
      <c r="C7" s="9"/>
      <c r="D7" s="9"/>
      <c r="E7" s="9"/>
      <c r="G7" s="12" t="s">
        <v>2</v>
      </c>
    </row>
    <row r="8" spans="1:7" s="13" customFormat="1" ht="21">
      <c r="A8" s="120" t="s">
        <v>3</v>
      </c>
      <c r="B8" s="121" t="s">
        <v>4</v>
      </c>
      <c r="C8" s="122" t="s">
        <v>5</v>
      </c>
      <c r="D8" s="123" t="s">
        <v>6</v>
      </c>
      <c r="E8" s="123"/>
      <c r="F8" s="124" t="s">
        <v>7</v>
      </c>
      <c r="G8" s="125"/>
    </row>
    <row r="9" spans="1:7" s="13" customFormat="1" ht="15.75" customHeight="1">
      <c r="A9" s="126" t="s">
        <v>8</v>
      </c>
      <c r="B9" s="14"/>
      <c r="C9" s="15" t="s">
        <v>9</v>
      </c>
      <c r="D9" s="366" t="s">
        <v>11</v>
      </c>
      <c r="E9" s="16" t="s">
        <v>10</v>
      </c>
      <c r="F9" s="17" t="s">
        <v>11</v>
      </c>
      <c r="G9" s="127" t="s">
        <v>10</v>
      </c>
    </row>
    <row r="10" spans="1:7" s="22" customFormat="1" ht="12" thickBot="1">
      <c r="A10" s="128">
        <v>1</v>
      </c>
      <c r="B10" s="18">
        <v>2</v>
      </c>
      <c r="C10" s="19">
        <v>3</v>
      </c>
      <c r="D10" s="19">
        <v>4</v>
      </c>
      <c r="E10" s="20">
        <v>5</v>
      </c>
      <c r="F10" s="21">
        <v>6</v>
      </c>
      <c r="G10" s="129">
        <v>7</v>
      </c>
    </row>
    <row r="11" spans="1:7" s="26" customFormat="1" ht="21" customHeight="1" thickBot="1" thickTop="1">
      <c r="A11" s="133">
        <v>600</v>
      </c>
      <c r="B11" s="23" t="s">
        <v>34</v>
      </c>
      <c r="C11" s="24" t="s">
        <v>24</v>
      </c>
      <c r="D11" s="24"/>
      <c r="E11" s="84"/>
      <c r="F11" s="25">
        <f>F12</f>
        <v>9700</v>
      </c>
      <c r="G11" s="134">
        <f>G12</f>
        <v>9700</v>
      </c>
    </row>
    <row r="12" spans="1:7" s="34" customFormat="1" ht="16.5" customHeight="1" thickTop="1">
      <c r="A12" s="139">
        <v>60095</v>
      </c>
      <c r="B12" s="114" t="s">
        <v>13</v>
      </c>
      <c r="C12" s="99"/>
      <c r="D12" s="99"/>
      <c r="E12" s="115"/>
      <c r="F12" s="81">
        <f>SUM(F13:F24)</f>
        <v>9700</v>
      </c>
      <c r="G12" s="140">
        <f>SUM(G13:G24)</f>
        <v>9700</v>
      </c>
    </row>
    <row r="13" spans="1:7" s="34" customFormat="1" ht="16.5" customHeight="1">
      <c r="A13" s="141">
        <v>4110</v>
      </c>
      <c r="B13" s="100" t="s">
        <v>37</v>
      </c>
      <c r="C13" s="108"/>
      <c r="D13" s="108"/>
      <c r="E13" s="109"/>
      <c r="F13" s="112">
        <v>4150</v>
      </c>
      <c r="G13" s="130"/>
    </row>
    <row r="14" spans="1:7" s="34" customFormat="1" ht="16.5" customHeight="1">
      <c r="A14" s="142">
        <v>4140</v>
      </c>
      <c r="B14" s="116" t="s">
        <v>62</v>
      </c>
      <c r="C14" s="117"/>
      <c r="D14" s="117"/>
      <c r="E14" s="118"/>
      <c r="F14" s="33">
        <v>890</v>
      </c>
      <c r="G14" s="256"/>
    </row>
    <row r="15" spans="1:7" s="34" customFormat="1" ht="16.5" customHeight="1">
      <c r="A15" s="142">
        <v>4170</v>
      </c>
      <c r="B15" s="116" t="s">
        <v>30</v>
      </c>
      <c r="C15" s="117"/>
      <c r="D15" s="117"/>
      <c r="E15" s="118"/>
      <c r="F15" s="33">
        <v>440</v>
      </c>
      <c r="G15" s="256"/>
    </row>
    <row r="16" spans="1:7" s="34" customFormat="1" ht="16.5" customHeight="1">
      <c r="A16" s="141">
        <v>4210</v>
      </c>
      <c r="B16" s="31" t="s">
        <v>14</v>
      </c>
      <c r="C16" s="117"/>
      <c r="D16" s="117"/>
      <c r="E16" s="118"/>
      <c r="F16" s="33">
        <v>1110</v>
      </c>
      <c r="G16" s="256"/>
    </row>
    <row r="17" spans="1:7" s="34" customFormat="1" ht="16.5" customHeight="1">
      <c r="A17" s="142">
        <v>4260</v>
      </c>
      <c r="B17" s="116" t="s">
        <v>38</v>
      </c>
      <c r="C17" s="117"/>
      <c r="D17" s="117"/>
      <c r="E17" s="118"/>
      <c r="F17" s="33"/>
      <c r="G17" s="256">
        <v>900</v>
      </c>
    </row>
    <row r="18" spans="1:7" s="34" customFormat="1" ht="16.5" customHeight="1">
      <c r="A18" s="142">
        <v>4270</v>
      </c>
      <c r="B18" s="116" t="s">
        <v>39</v>
      </c>
      <c r="C18" s="117"/>
      <c r="D18" s="117"/>
      <c r="E18" s="118"/>
      <c r="F18" s="33"/>
      <c r="G18" s="256">
        <v>2300</v>
      </c>
    </row>
    <row r="19" spans="1:7" s="34" customFormat="1" ht="16.5" customHeight="1">
      <c r="A19" s="142">
        <v>4280</v>
      </c>
      <c r="B19" s="116" t="s">
        <v>63</v>
      </c>
      <c r="C19" s="117"/>
      <c r="D19" s="117"/>
      <c r="E19" s="118"/>
      <c r="F19" s="33">
        <v>900</v>
      </c>
      <c r="G19" s="256"/>
    </row>
    <row r="20" spans="1:7" s="34" customFormat="1" ht="16.5" customHeight="1">
      <c r="A20" s="142">
        <v>4300</v>
      </c>
      <c r="B20" s="31" t="s">
        <v>15</v>
      </c>
      <c r="C20" s="117"/>
      <c r="D20" s="117"/>
      <c r="E20" s="118"/>
      <c r="F20" s="33"/>
      <c r="G20" s="256">
        <v>2600</v>
      </c>
    </row>
    <row r="21" spans="1:7" s="34" customFormat="1" ht="16.5" customHeight="1">
      <c r="A21" s="142">
        <v>4410</v>
      </c>
      <c r="B21" s="116" t="s">
        <v>46</v>
      </c>
      <c r="C21" s="117"/>
      <c r="D21" s="117"/>
      <c r="E21" s="118"/>
      <c r="F21" s="33">
        <v>800</v>
      </c>
      <c r="G21" s="256"/>
    </row>
    <row r="22" spans="1:7" s="34" customFormat="1" ht="16.5" customHeight="1">
      <c r="A22" s="142">
        <v>4420</v>
      </c>
      <c r="B22" s="116" t="s">
        <v>43</v>
      </c>
      <c r="C22" s="117"/>
      <c r="D22" s="117"/>
      <c r="E22" s="118"/>
      <c r="F22" s="33">
        <v>1000</v>
      </c>
      <c r="G22" s="256"/>
    </row>
    <row r="23" spans="1:7" s="34" customFormat="1" ht="16.5" customHeight="1">
      <c r="A23" s="142">
        <v>4430</v>
      </c>
      <c r="B23" s="67" t="s">
        <v>61</v>
      </c>
      <c r="C23" s="117"/>
      <c r="D23" s="117"/>
      <c r="E23" s="118"/>
      <c r="F23" s="33"/>
      <c r="G23" s="256">
        <v>3900</v>
      </c>
    </row>
    <row r="24" spans="1:7" s="34" customFormat="1" ht="15.75" thickBot="1">
      <c r="A24" s="131">
        <v>4440</v>
      </c>
      <c r="B24" s="110" t="s">
        <v>65</v>
      </c>
      <c r="C24" s="106"/>
      <c r="D24" s="106"/>
      <c r="E24" s="107"/>
      <c r="F24" s="113">
        <v>410</v>
      </c>
      <c r="G24" s="132"/>
    </row>
    <row r="25" spans="1:7" s="26" customFormat="1" ht="21" customHeight="1" thickBot="1" thickTop="1">
      <c r="A25" s="133">
        <v>630</v>
      </c>
      <c r="B25" s="23" t="s">
        <v>42</v>
      </c>
      <c r="C25" s="24"/>
      <c r="D25" s="24"/>
      <c r="E25" s="84"/>
      <c r="F25" s="25">
        <f>SUM(F29)+F26</f>
        <v>5500</v>
      </c>
      <c r="G25" s="134">
        <f>SUM(G29)+G26</f>
        <v>5500</v>
      </c>
    </row>
    <row r="26" spans="1:7" s="26" customFormat="1" ht="32.25" customHeight="1" thickTop="1">
      <c r="A26" s="159">
        <v>63003</v>
      </c>
      <c r="B26" s="311" t="s">
        <v>103</v>
      </c>
      <c r="C26" s="53" t="s">
        <v>102</v>
      </c>
      <c r="D26" s="53"/>
      <c r="E26" s="54"/>
      <c r="F26" s="41">
        <f>SUM(F27:F28)</f>
        <v>500</v>
      </c>
      <c r="G26" s="147">
        <f>SUM(G27:G28)</f>
        <v>500</v>
      </c>
    </row>
    <row r="27" spans="1:7" s="58" customFormat="1" ht="18.75" customHeight="1">
      <c r="A27" s="141">
        <v>4210</v>
      </c>
      <c r="B27" s="31" t="s">
        <v>14</v>
      </c>
      <c r="C27" s="55"/>
      <c r="D27" s="55"/>
      <c r="E27" s="56"/>
      <c r="F27" s="57">
        <v>500</v>
      </c>
      <c r="G27" s="138"/>
    </row>
    <row r="28" spans="1:7" s="58" customFormat="1" ht="18.75" customHeight="1">
      <c r="A28" s="141">
        <v>4300</v>
      </c>
      <c r="B28" s="31" t="s">
        <v>15</v>
      </c>
      <c r="C28" s="55"/>
      <c r="D28" s="55"/>
      <c r="E28" s="56"/>
      <c r="F28" s="57"/>
      <c r="G28" s="138">
        <v>500</v>
      </c>
    </row>
    <row r="29" spans="1:7" s="34" customFormat="1" ht="32.25" customHeight="1">
      <c r="A29" s="139">
        <v>63095</v>
      </c>
      <c r="B29" s="114" t="s">
        <v>151</v>
      </c>
      <c r="C29" s="99" t="s">
        <v>41</v>
      </c>
      <c r="D29" s="99"/>
      <c r="E29" s="115"/>
      <c r="F29" s="81">
        <f>SUM(F30:F31)</f>
        <v>5000</v>
      </c>
      <c r="G29" s="140">
        <f>SUM(G30:G31)</f>
        <v>5000</v>
      </c>
    </row>
    <row r="30" spans="1:7" s="34" customFormat="1" ht="15">
      <c r="A30" s="141">
        <v>4300</v>
      </c>
      <c r="B30" s="31" t="s">
        <v>15</v>
      </c>
      <c r="C30" s="50"/>
      <c r="D30" s="50"/>
      <c r="E30" s="118"/>
      <c r="F30" s="57"/>
      <c r="G30" s="138">
        <v>5000</v>
      </c>
    </row>
    <row r="31" spans="1:7" s="34" customFormat="1" ht="18" customHeight="1" thickBot="1">
      <c r="A31" s="142">
        <v>4420</v>
      </c>
      <c r="B31" s="116" t="s">
        <v>43</v>
      </c>
      <c r="C31" s="117"/>
      <c r="D31" s="117"/>
      <c r="E31" s="118"/>
      <c r="F31" s="33">
        <v>5000</v>
      </c>
      <c r="G31" s="143"/>
    </row>
    <row r="32" spans="1:7" s="26" customFormat="1" ht="26.25" customHeight="1" thickBot="1" thickTop="1">
      <c r="A32" s="133">
        <v>700</v>
      </c>
      <c r="B32" s="23" t="s">
        <v>35</v>
      </c>
      <c r="C32" s="24" t="s">
        <v>24</v>
      </c>
      <c r="D32" s="24"/>
      <c r="E32" s="84"/>
      <c r="F32" s="25">
        <f>F35+F33</f>
        <v>3200000</v>
      </c>
      <c r="G32" s="134">
        <f>G35+G33</f>
        <v>3200000</v>
      </c>
    </row>
    <row r="33" spans="1:7" s="35" customFormat="1" ht="30" customHeight="1" thickTop="1">
      <c r="A33" s="135">
        <v>70021</v>
      </c>
      <c r="B33" s="66" t="s">
        <v>122</v>
      </c>
      <c r="C33" s="101"/>
      <c r="D33" s="101"/>
      <c r="E33" s="102"/>
      <c r="F33" s="103">
        <f>F34</f>
        <v>3200000</v>
      </c>
      <c r="G33" s="145"/>
    </row>
    <row r="34" spans="1:7" s="35" customFormat="1" ht="45">
      <c r="A34" s="141">
        <v>6010</v>
      </c>
      <c r="B34" s="31" t="s">
        <v>123</v>
      </c>
      <c r="C34" s="119"/>
      <c r="D34" s="119"/>
      <c r="E34" s="85"/>
      <c r="F34" s="36">
        <v>3200000</v>
      </c>
      <c r="G34" s="144"/>
    </row>
    <row r="35" spans="1:7" s="104" customFormat="1" ht="17.25" customHeight="1">
      <c r="A35" s="135">
        <v>70095</v>
      </c>
      <c r="B35" s="66" t="s">
        <v>13</v>
      </c>
      <c r="C35" s="101"/>
      <c r="D35" s="101"/>
      <c r="E35" s="102"/>
      <c r="F35" s="103"/>
      <c r="G35" s="145">
        <f>SUM(G36:G36)</f>
        <v>3200000</v>
      </c>
    </row>
    <row r="36" spans="1:7" s="34" customFormat="1" ht="45">
      <c r="A36" s="203">
        <v>6010</v>
      </c>
      <c r="B36" s="255" t="s">
        <v>123</v>
      </c>
      <c r="C36" s="354"/>
      <c r="D36" s="354"/>
      <c r="E36" s="355"/>
      <c r="F36" s="356"/>
      <c r="G36" s="357">
        <v>3200000</v>
      </c>
    </row>
    <row r="37" spans="1:7" s="26" customFormat="1" ht="21" customHeight="1" thickBot="1">
      <c r="A37" s="195">
        <v>750</v>
      </c>
      <c r="B37" s="202" t="s">
        <v>12</v>
      </c>
      <c r="C37" s="197"/>
      <c r="D37" s="197"/>
      <c r="E37" s="198"/>
      <c r="F37" s="111">
        <f>F45+F38+F40</f>
        <v>19100</v>
      </c>
      <c r="G37" s="167">
        <f>G45+G38+G40</f>
        <v>19100</v>
      </c>
    </row>
    <row r="38" spans="1:7" s="26" customFormat="1" ht="15" thickTop="1">
      <c r="A38" s="243">
        <v>75011</v>
      </c>
      <c r="B38" s="218" t="s">
        <v>58</v>
      </c>
      <c r="C38" s="244" t="s">
        <v>60</v>
      </c>
      <c r="D38" s="244"/>
      <c r="E38" s="89"/>
      <c r="F38" s="41">
        <f>F39</f>
        <v>11700</v>
      </c>
      <c r="G38" s="147"/>
    </row>
    <row r="39" spans="1:7" s="58" customFormat="1" ht="15">
      <c r="A39" s="203">
        <v>4210</v>
      </c>
      <c r="B39" s="255" t="s">
        <v>14</v>
      </c>
      <c r="C39" s="251"/>
      <c r="D39" s="251"/>
      <c r="E39" s="252"/>
      <c r="F39" s="253">
        <v>11700</v>
      </c>
      <c r="G39" s="254"/>
    </row>
    <row r="40" spans="1:7" s="26" customFormat="1" ht="14.25">
      <c r="A40" s="245">
        <v>75023</v>
      </c>
      <c r="B40" s="246" t="s">
        <v>59</v>
      </c>
      <c r="C40" s="247" t="s">
        <v>60</v>
      </c>
      <c r="D40" s="247"/>
      <c r="E40" s="248"/>
      <c r="F40" s="249">
        <f>SUM(F41:F44)</f>
        <v>200</v>
      </c>
      <c r="G40" s="250">
        <f>SUM(G41:G44)</f>
        <v>11700</v>
      </c>
    </row>
    <row r="41" spans="1:7" s="58" customFormat="1" ht="15">
      <c r="A41" s="157">
        <v>4040</v>
      </c>
      <c r="B41" s="258" t="s">
        <v>73</v>
      </c>
      <c r="C41" s="55"/>
      <c r="D41" s="55"/>
      <c r="E41" s="56"/>
      <c r="F41" s="57">
        <v>200</v>
      </c>
      <c r="G41" s="138"/>
    </row>
    <row r="42" spans="1:7" s="58" customFormat="1" ht="15">
      <c r="A42" s="141">
        <v>4210</v>
      </c>
      <c r="B42" s="31" t="s">
        <v>14</v>
      </c>
      <c r="C42" s="55"/>
      <c r="D42" s="55"/>
      <c r="E42" s="56"/>
      <c r="F42" s="57"/>
      <c r="G42" s="138">
        <v>10000</v>
      </c>
    </row>
    <row r="43" spans="1:7" s="58" customFormat="1" ht="15">
      <c r="A43" s="214">
        <v>4410</v>
      </c>
      <c r="B43" s="116" t="s">
        <v>46</v>
      </c>
      <c r="C43" s="55"/>
      <c r="D43" s="55"/>
      <c r="E43" s="56"/>
      <c r="F43" s="57"/>
      <c r="G43" s="138">
        <v>350</v>
      </c>
    </row>
    <row r="44" spans="1:7" s="58" customFormat="1" ht="15">
      <c r="A44" s="137">
        <v>4430</v>
      </c>
      <c r="B44" s="67" t="s">
        <v>61</v>
      </c>
      <c r="C44" s="55"/>
      <c r="D44" s="55"/>
      <c r="E44" s="56"/>
      <c r="F44" s="57"/>
      <c r="G44" s="138">
        <v>1350</v>
      </c>
    </row>
    <row r="45" spans="1:7" s="26" customFormat="1" ht="14.25">
      <c r="A45" s="135">
        <v>75095</v>
      </c>
      <c r="B45" s="27" t="s">
        <v>13</v>
      </c>
      <c r="C45" s="28" t="s">
        <v>44</v>
      </c>
      <c r="D45" s="28"/>
      <c r="E45" s="30"/>
      <c r="F45" s="29">
        <f>SUM(F46:F49)</f>
        <v>7200</v>
      </c>
      <c r="G45" s="136">
        <f>SUM(G46:G49)</f>
        <v>7400</v>
      </c>
    </row>
    <row r="46" spans="1:7" s="58" customFormat="1" ht="15">
      <c r="A46" s="137">
        <v>4260</v>
      </c>
      <c r="B46" s="59" t="s">
        <v>135</v>
      </c>
      <c r="C46" s="98"/>
      <c r="D46" s="55"/>
      <c r="E46" s="56"/>
      <c r="F46" s="57"/>
      <c r="G46" s="138">
        <v>5000</v>
      </c>
    </row>
    <row r="47" spans="1:7" s="58" customFormat="1" ht="15">
      <c r="A47" s="137">
        <v>4260</v>
      </c>
      <c r="B47" s="59" t="s">
        <v>136</v>
      </c>
      <c r="C47" s="338"/>
      <c r="D47" s="55"/>
      <c r="E47" s="56"/>
      <c r="F47" s="57">
        <v>5000</v>
      </c>
      <c r="G47" s="138"/>
    </row>
    <row r="48" spans="1:7" s="58" customFormat="1" ht="16.5" customHeight="1">
      <c r="A48" s="141">
        <v>4300</v>
      </c>
      <c r="B48" s="100" t="s">
        <v>142</v>
      </c>
      <c r="C48" s="338"/>
      <c r="D48" s="55"/>
      <c r="E48" s="56"/>
      <c r="F48" s="57"/>
      <c r="G48" s="138">
        <v>200</v>
      </c>
    </row>
    <row r="49" spans="1:7" s="320" customFormat="1" ht="15">
      <c r="A49" s="336"/>
      <c r="B49" s="337" t="s">
        <v>124</v>
      </c>
      <c r="C49" s="381"/>
      <c r="D49" s="334"/>
      <c r="E49" s="317"/>
      <c r="F49" s="318">
        <f>SUM(F50:F52)</f>
        <v>2200</v>
      </c>
      <c r="G49" s="319">
        <f>SUM(G50:G52)</f>
        <v>2200</v>
      </c>
    </row>
    <row r="50" spans="1:7" s="35" customFormat="1" ht="17.25" customHeight="1">
      <c r="A50" s="141">
        <v>4170</v>
      </c>
      <c r="B50" s="31" t="s">
        <v>30</v>
      </c>
      <c r="C50" s="335"/>
      <c r="D50" s="119"/>
      <c r="E50" s="85"/>
      <c r="F50" s="36">
        <v>2200</v>
      </c>
      <c r="G50" s="144"/>
    </row>
    <row r="51" spans="1:7" s="34" customFormat="1" ht="17.25" customHeight="1">
      <c r="A51" s="141">
        <v>4210</v>
      </c>
      <c r="B51" s="31" t="s">
        <v>14</v>
      </c>
      <c r="C51" s="32"/>
      <c r="D51" s="32"/>
      <c r="E51" s="86"/>
      <c r="F51" s="33"/>
      <c r="G51" s="143">
        <v>1700</v>
      </c>
    </row>
    <row r="52" spans="1:7" s="34" customFormat="1" ht="17.25" customHeight="1" thickBot="1">
      <c r="A52" s="141">
        <v>4300</v>
      </c>
      <c r="B52" s="100" t="s">
        <v>15</v>
      </c>
      <c r="C52" s="32"/>
      <c r="D52" s="32"/>
      <c r="E52" s="86"/>
      <c r="F52" s="33"/>
      <c r="G52" s="143">
        <v>500</v>
      </c>
    </row>
    <row r="53" spans="1:7" s="34" customFormat="1" ht="21" customHeight="1" thickBot="1" thickTop="1">
      <c r="A53" s="148">
        <v>758</v>
      </c>
      <c r="B53" s="37" t="s">
        <v>16</v>
      </c>
      <c r="C53" s="38" t="s">
        <v>17</v>
      </c>
      <c r="D53" s="361"/>
      <c r="E53" s="88"/>
      <c r="F53" s="39">
        <f>F54</f>
        <v>63000</v>
      </c>
      <c r="G53" s="149"/>
    </row>
    <row r="54" spans="1:7" s="34" customFormat="1" ht="18" customHeight="1" thickTop="1">
      <c r="A54" s="150">
        <v>75818</v>
      </c>
      <c r="B54" s="83" t="s">
        <v>128</v>
      </c>
      <c r="C54" s="40"/>
      <c r="D54" s="362"/>
      <c r="E54" s="89"/>
      <c r="F54" s="41">
        <f>F55</f>
        <v>63000</v>
      </c>
      <c r="G54" s="153"/>
    </row>
    <row r="55" spans="1:7" s="34" customFormat="1" ht="15.75" thickBot="1">
      <c r="A55" s="151">
        <v>4810</v>
      </c>
      <c r="B55" s="95" t="s">
        <v>129</v>
      </c>
      <c r="C55" s="42"/>
      <c r="D55" s="363"/>
      <c r="E55" s="87"/>
      <c r="F55" s="43">
        <v>63000</v>
      </c>
      <c r="G55" s="152"/>
    </row>
    <row r="56" spans="1:7" s="49" customFormat="1" ht="21" customHeight="1" thickBot="1" thickTop="1">
      <c r="A56" s="261">
        <v>801</v>
      </c>
      <c r="B56" s="262" t="s">
        <v>66</v>
      </c>
      <c r="C56" s="263" t="s">
        <v>67</v>
      </c>
      <c r="D56" s="263"/>
      <c r="E56" s="212">
        <f>E57+E76+E80+E95+E99</f>
        <v>426779</v>
      </c>
      <c r="F56" s="25">
        <f>F57+F76+F80+F95+F99</f>
        <v>267331</v>
      </c>
      <c r="G56" s="134">
        <f>G57+G76+G80+G95+G99</f>
        <v>694110</v>
      </c>
    </row>
    <row r="57" spans="1:7" s="49" customFormat="1" ht="19.5" customHeight="1" thickTop="1">
      <c r="A57" s="150">
        <v>80101</v>
      </c>
      <c r="B57" s="264" t="s">
        <v>76</v>
      </c>
      <c r="C57" s="48"/>
      <c r="D57" s="48"/>
      <c r="E57" s="89"/>
      <c r="F57" s="41">
        <f>SUM(F58:F75)</f>
        <v>60215</v>
      </c>
      <c r="G57" s="147">
        <f>SUM(G58:G75)</f>
        <v>35265</v>
      </c>
    </row>
    <row r="58" spans="1:7" s="58" customFormat="1" ht="30">
      <c r="A58" s="157">
        <v>2540</v>
      </c>
      <c r="B58" s="258" t="s">
        <v>75</v>
      </c>
      <c r="C58" s="268"/>
      <c r="D58" s="268"/>
      <c r="E58" s="56"/>
      <c r="F58" s="57">
        <v>8310</v>
      </c>
      <c r="G58" s="138"/>
    </row>
    <row r="59" spans="1:7" s="58" customFormat="1" ht="30">
      <c r="A59" s="157">
        <v>3020</v>
      </c>
      <c r="B59" s="258" t="s">
        <v>74</v>
      </c>
      <c r="C59" s="268"/>
      <c r="D59" s="268"/>
      <c r="E59" s="56"/>
      <c r="F59" s="57">
        <v>1053</v>
      </c>
      <c r="G59" s="138"/>
    </row>
    <row r="60" spans="1:7" s="58" customFormat="1" ht="15">
      <c r="A60" s="157">
        <v>4010</v>
      </c>
      <c r="B60" s="258" t="s">
        <v>56</v>
      </c>
      <c r="C60" s="268"/>
      <c r="D60" s="268"/>
      <c r="E60" s="56"/>
      <c r="F60" s="57">
        <v>17147</v>
      </c>
      <c r="G60" s="138"/>
    </row>
    <row r="61" spans="1:7" s="58" customFormat="1" ht="15">
      <c r="A61" s="157">
        <v>4040</v>
      </c>
      <c r="B61" s="258" t="s">
        <v>73</v>
      </c>
      <c r="C61" s="268"/>
      <c r="D61" s="268"/>
      <c r="E61" s="56"/>
      <c r="F61" s="57"/>
      <c r="G61" s="138">
        <v>1747</v>
      </c>
    </row>
    <row r="62" spans="1:7" s="58" customFormat="1" ht="15">
      <c r="A62" s="141">
        <v>4110</v>
      </c>
      <c r="B62" s="100" t="s">
        <v>37</v>
      </c>
      <c r="C62" s="268"/>
      <c r="D62" s="268"/>
      <c r="E62" s="56"/>
      <c r="F62" s="57">
        <v>3580</v>
      </c>
      <c r="G62" s="138"/>
    </row>
    <row r="63" spans="1:7" s="58" customFormat="1" ht="15">
      <c r="A63" s="141">
        <v>4120</v>
      </c>
      <c r="B63" s="100" t="s">
        <v>40</v>
      </c>
      <c r="C63" s="268"/>
      <c r="D63" s="268"/>
      <c r="E63" s="56"/>
      <c r="F63" s="57"/>
      <c r="G63" s="138">
        <v>3020</v>
      </c>
    </row>
    <row r="64" spans="1:7" s="58" customFormat="1" ht="15">
      <c r="A64" s="142">
        <v>4140</v>
      </c>
      <c r="B64" s="116" t="s">
        <v>62</v>
      </c>
      <c r="C64" s="268"/>
      <c r="D64" s="268"/>
      <c r="E64" s="56"/>
      <c r="F64" s="57">
        <v>1547</v>
      </c>
      <c r="G64" s="138"/>
    </row>
    <row r="65" spans="1:7" s="58" customFormat="1" ht="15">
      <c r="A65" s="141">
        <v>4210</v>
      </c>
      <c r="B65" s="31" t="s">
        <v>14</v>
      </c>
      <c r="C65" s="268"/>
      <c r="D65" s="268"/>
      <c r="E65" s="56"/>
      <c r="F65" s="57"/>
      <c r="G65" s="138">
        <v>10085</v>
      </c>
    </row>
    <row r="66" spans="1:7" s="58" customFormat="1" ht="30">
      <c r="A66" s="157">
        <v>4240</v>
      </c>
      <c r="B66" s="258" t="s">
        <v>72</v>
      </c>
      <c r="C66" s="268"/>
      <c r="D66" s="268"/>
      <c r="E66" s="56"/>
      <c r="F66" s="57"/>
      <c r="G66" s="138">
        <v>650</v>
      </c>
    </row>
    <row r="67" spans="1:7" s="58" customFormat="1" ht="15">
      <c r="A67" s="142">
        <v>4260</v>
      </c>
      <c r="B67" s="116" t="s">
        <v>38</v>
      </c>
      <c r="C67" s="268"/>
      <c r="D67" s="268"/>
      <c r="E67" s="56"/>
      <c r="F67" s="57">
        <v>8490</v>
      </c>
      <c r="G67" s="138"/>
    </row>
    <row r="68" spans="1:7" s="58" customFormat="1" ht="15">
      <c r="A68" s="142">
        <v>4270</v>
      </c>
      <c r="B68" s="116" t="s">
        <v>39</v>
      </c>
      <c r="C68" s="268"/>
      <c r="D68" s="268"/>
      <c r="E68" s="56"/>
      <c r="F68" s="57"/>
      <c r="G68" s="138">
        <v>263</v>
      </c>
    </row>
    <row r="69" spans="1:7" s="58" customFormat="1" ht="15">
      <c r="A69" s="142">
        <v>4280</v>
      </c>
      <c r="B69" s="116" t="s">
        <v>63</v>
      </c>
      <c r="C69" s="268"/>
      <c r="D69" s="268"/>
      <c r="E69" s="56"/>
      <c r="F69" s="57">
        <v>2151</v>
      </c>
      <c r="G69" s="138"/>
    </row>
    <row r="70" spans="1:7" s="58" customFormat="1" ht="15">
      <c r="A70" s="141">
        <v>4300</v>
      </c>
      <c r="B70" s="100" t="s">
        <v>15</v>
      </c>
      <c r="C70" s="268"/>
      <c r="D70" s="268"/>
      <c r="E70" s="56"/>
      <c r="F70" s="57">
        <v>13110</v>
      </c>
      <c r="G70" s="138"/>
    </row>
    <row r="71" spans="1:7" s="58" customFormat="1" ht="15">
      <c r="A71" s="141">
        <v>4350</v>
      </c>
      <c r="B71" s="100" t="s">
        <v>32</v>
      </c>
      <c r="C71" s="268"/>
      <c r="D71" s="268"/>
      <c r="E71" s="56"/>
      <c r="F71" s="57">
        <v>2048</v>
      </c>
      <c r="G71" s="138"/>
    </row>
    <row r="72" spans="1:7" s="58" customFormat="1" ht="15">
      <c r="A72" s="214">
        <v>4410</v>
      </c>
      <c r="B72" s="116" t="s">
        <v>46</v>
      </c>
      <c r="C72" s="268"/>
      <c r="D72" s="268"/>
      <c r="E72" s="56"/>
      <c r="F72" s="57">
        <v>2279</v>
      </c>
      <c r="G72" s="138"/>
    </row>
    <row r="73" spans="1:7" s="58" customFormat="1" ht="15">
      <c r="A73" s="142">
        <v>4420</v>
      </c>
      <c r="B73" s="116" t="s">
        <v>43</v>
      </c>
      <c r="C73" s="268"/>
      <c r="D73" s="268"/>
      <c r="E73" s="56"/>
      <c r="F73" s="57">
        <v>500</v>
      </c>
      <c r="G73" s="138"/>
    </row>
    <row r="74" spans="1:7" s="58" customFormat="1" ht="15">
      <c r="A74" s="142">
        <v>4440</v>
      </c>
      <c r="B74" s="116" t="s">
        <v>65</v>
      </c>
      <c r="C74" s="268"/>
      <c r="D74" s="268"/>
      <c r="E74" s="56"/>
      <c r="F74" s="57"/>
      <c r="G74" s="138">
        <v>2300</v>
      </c>
    </row>
    <row r="75" spans="1:7" s="58" customFormat="1" ht="30">
      <c r="A75" s="269">
        <v>6050</v>
      </c>
      <c r="B75" s="270" t="s">
        <v>25</v>
      </c>
      <c r="C75" s="288"/>
      <c r="D75" s="288"/>
      <c r="E75" s="199"/>
      <c r="F75" s="200"/>
      <c r="G75" s="201">
        <v>17200</v>
      </c>
    </row>
    <row r="76" spans="1:7" s="58" customFormat="1" ht="28.5">
      <c r="A76" s="265">
        <v>80103</v>
      </c>
      <c r="B76" s="266" t="s">
        <v>77</v>
      </c>
      <c r="C76" s="99"/>
      <c r="D76" s="99"/>
      <c r="E76" s="267"/>
      <c r="F76" s="81">
        <f>SUM(F77:F79)</f>
        <v>60</v>
      </c>
      <c r="G76" s="140">
        <f>SUM(G77:G79)</f>
        <v>307</v>
      </c>
    </row>
    <row r="77" spans="1:7" s="58" customFormat="1" ht="15">
      <c r="A77" s="157">
        <v>4010</v>
      </c>
      <c r="B77" s="258" t="s">
        <v>56</v>
      </c>
      <c r="C77" s="268"/>
      <c r="D77" s="268"/>
      <c r="E77" s="56"/>
      <c r="F77" s="57">
        <v>60</v>
      </c>
      <c r="G77" s="138"/>
    </row>
    <row r="78" spans="1:7" s="58" customFormat="1" ht="15">
      <c r="A78" s="141">
        <v>4120</v>
      </c>
      <c r="B78" s="100" t="s">
        <v>40</v>
      </c>
      <c r="C78" s="268"/>
      <c r="D78" s="268"/>
      <c r="E78" s="56"/>
      <c r="F78" s="57"/>
      <c r="G78" s="138">
        <v>60</v>
      </c>
    </row>
    <row r="79" spans="1:7" s="58" customFormat="1" ht="15">
      <c r="A79" s="142">
        <v>4140</v>
      </c>
      <c r="B79" s="116" t="s">
        <v>62</v>
      </c>
      <c r="C79" s="268"/>
      <c r="D79" s="268"/>
      <c r="E79" s="56"/>
      <c r="F79" s="57"/>
      <c r="G79" s="138">
        <v>247</v>
      </c>
    </row>
    <row r="80" spans="1:7" s="58" customFormat="1" ht="19.5" customHeight="1">
      <c r="A80" s="265">
        <v>80110</v>
      </c>
      <c r="B80" s="266" t="s">
        <v>78</v>
      </c>
      <c r="C80" s="99"/>
      <c r="D80" s="99"/>
      <c r="E80" s="267"/>
      <c r="F80" s="81">
        <f>SUM(F81:F94)</f>
        <v>151475</v>
      </c>
      <c r="G80" s="140">
        <f>SUM(G81:G94)</f>
        <v>36425</v>
      </c>
    </row>
    <row r="81" spans="1:7" s="58" customFormat="1" ht="32.25" customHeight="1">
      <c r="A81" s="157">
        <v>2540</v>
      </c>
      <c r="B81" s="258" t="s">
        <v>75</v>
      </c>
      <c r="C81" s="268"/>
      <c r="D81" s="268"/>
      <c r="E81" s="56"/>
      <c r="F81" s="57">
        <v>8310</v>
      </c>
      <c r="G81" s="138"/>
    </row>
    <row r="82" spans="1:7" s="58" customFormat="1" ht="30.75" customHeight="1">
      <c r="A82" s="157">
        <v>3020</v>
      </c>
      <c r="B82" s="258" t="s">
        <v>74</v>
      </c>
      <c r="C82" s="268"/>
      <c r="D82" s="268"/>
      <c r="E82" s="56"/>
      <c r="F82" s="57">
        <v>224</v>
      </c>
      <c r="G82" s="138"/>
    </row>
    <row r="83" spans="1:7" s="58" customFormat="1" ht="15">
      <c r="A83" s="157">
        <v>4010</v>
      </c>
      <c r="B83" s="258" t="s">
        <v>56</v>
      </c>
      <c r="C83" s="268"/>
      <c r="D83" s="268"/>
      <c r="E83" s="56"/>
      <c r="F83" s="57">
        <v>87200</v>
      </c>
      <c r="G83" s="138"/>
    </row>
    <row r="84" spans="1:7" s="58" customFormat="1" ht="15">
      <c r="A84" s="141">
        <v>4110</v>
      </c>
      <c r="B84" s="100" t="s">
        <v>37</v>
      </c>
      <c r="C84" s="268"/>
      <c r="D84" s="268"/>
      <c r="E84" s="56"/>
      <c r="F84" s="57">
        <v>34973</v>
      </c>
      <c r="G84" s="138"/>
    </row>
    <row r="85" spans="1:7" s="58" customFormat="1" ht="15">
      <c r="A85" s="141">
        <v>4120</v>
      </c>
      <c r="B85" s="100" t="s">
        <v>40</v>
      </c>
      <c r="C85" s="268"/>
      <c r="D85" s="268"/>
      <c r="E85" s="56"/>
      <c r="F85" s="57">
        <v>2077</v>
      </c>
      <c r="G85" s="138"/>
    </row>
    <row r="86" spans="1:7" s="58" customFormat="1" ht="15">
      <c r="A86" s="141">
        <v>4210</v>
      </c>
      <c r="B86" s="31" t="s">
        <v>14</v>
      </c>
      <c r="C86" s="268"/>
      <c r="D86" s="268"/>
      <c r="E86" s="56"/>
      <c r="F86" s="57"/>
      <c r="G86" s="138">
        <v>16624</v>
      </c>
    </row>
    <row r="87" spans="1:7" s="58" customFormat="1" ht="30">
      <c r="A87" s="157">
        <v>4240</v>
      </c>
      <c r="B87" s="258" t="s">
        <v>72</v>
      </c>
      <c r="C87" s="268"/>
      <c r="D87" s="268"/>
      <c r="E87" s="56"/>
      <c r="F87" s="57"/>
      <c r="G87" s="138">
        <v>16000</v>
      </c>
    </row>
    <row r="88" spans="1:7" s="58" customFormat="1" ht="15">
      <c r="A88" s="142">
        <v>4260</v>
      </c>
      <c r="B88" s="116" t="s">
        <v>38</v>
      </c>
      <c r="C88" s="268"/>
      <c r="D88" s="268"/>
      <c r="E88" s="56"/>
      <c r="F88" s="57">
        <v>12150</v>
      </c>
      <c r="G88" s="138"/>
    </row>
    <row r="89" spans="1:7" s="58" customFormat="1" ht="15">
      <c r="A89" s="142">
        <v>4270</v>
      </c>
      <c r="B89" s="116" t="s">
        <v>39</v>
      </c>
      <c r="C89" s="268"/>
      <c r="D89" s="268"/>
      <c r="E89" s="56"/>
      <c r="F89" s="57">
        <v>5664</v>
      </c>
      <c r="G89" s="138"/>
    </row>
    <row r="90" spans="1:7" s="58" customFormat="1" ht="15">
      <c r="A90" s="142">
        <v>4280</v>
      </c>
      <c r="B90" s="116" t="s">
        <v>63</v>
      </c>
      <c r="C90" s="268"/>
      <c r="D90" s="268"/>
      <c r="E90" s="56"/>
      <c r="F90" s="57"/>
      <c r="G90" s="138">
        <v>101</v>
      </c>
    </row>
    <row r="91" spans="1:7" s="58" customFormat="1" ht="15">
      <c r="A91" s="141">
        <v>4300</v>
      </c>
      <c r="B91" s="100" t="s">
        <v>15</v>
      </c>
      <c r="C91" s="268"/>
      <c r="D91" s="268"/>
      <c r="E91" s="56"/>
      <c r="F91" s="57"/>
      <c r="G91" s="138">
        <v>3700</v>
      </c>
    </row>
    <row r="92" spans="1:7" s="58" customFormat="1" ht="15">
      <c r="A92" s="141">
        <v>4350</v>
      </c>
      <c r="B92" s="100" t="s">
        <v>32</v>
      </c>
      <c r="C92" s="268"/>
      <c r="D92" s="268"/>
      <c r="E92" s="56"/>
      <c r="F92" s="57">
        <v>192</v>
      </c>
      <c r="G92" s="138"/>
    </row>
    <row r="93" spans="1:7" s="58" customFormat="1" ht="15">
      <c r="A93" s="214">
        <v>4410</v>
      </c>
      <c r="B93" s="116" t="s">
        <v>46</v>
      </c>
      <c r="C93" s="268"/>
      <c r="D93" s="268"/>
      <c r="E93" s="56"/>
      <c r="F93" s="57">
        <v>325</v>
      </c>
      <c r="G93" s="138"/>
    </row>
    <row r="94" spans="1:7" s="58" customFormat="1" ht="15">
      <c r="A94" s="142">
        <v>4440</v>
      </c>
      <c r="B94" s="116" t="s">
        <v>65</v>
      </c>
      <c r="C94" s="268"/>
      <c r="D94" s="268"/>
      <c r="E94" s="56"/>
      <c r="F94" s="57">
        <v>360</v>
      </c>
      <c r="G94" s="138"/>
    </row>
    <row r="95" spans="1:7" s="58" customFormat="1" ht="28.5">
      <c r="A95" s="265">
        <v>80146</v>
      </c>
      <c r="B95" s="266" t="s">
        <v>79</v>
      </c>
      <c r="C95" s="99"/>
      <c r="D95" s="99"/>
      <c r="E95" s="267"/>
      <c r="F95" s="81">
        <f>SUM(F96:F98)</f>
        <v>640</v>
      </c>
      <c r="G95" s="140">
        <f>SUM(G96:G98)</f>
        <v>67</v>
      </c>
    </row>
    <row r="96" spans="1:7" s="58" customFormat="1" ht="15">
      <c r="A96" s="157">
        <v>4010</v>
      </c>
      <c r="B96" s="258" t="s">
        <v>56</v>
      </c>
      <c r="C96" s="268"/>
      <c r="D96" s="268"/>
      <c r="E96" s="56"/>
      <c r="F96" s="57">
        <v>592</v>
      </c>
      <c r="G96" s="138"/>
    </row>
    <row r="97" spans="1:7" s="58" customFormat="1" ht="15">
      <c r="A97" s="141">
        <v>4110</v>
      </c>
      <c r="B97" s="100" t="s">
        <v>37</v>
      </c>
      <c r="C97" s="268"/>
      <c r="D97" s="268"/>
      <c r="E97" s="56"/>
      <c r="F97" s="57"/>
      <c r="G97" s="138">
        <v>67</v>
      </c>
    </row>
    <row r="98" spans="1:7" s="58" customFormat="1" ht="15">
      <c r="A98" s="141">
        <v>4120</v>
      </c>
      <c r="B98" s="100" t="s">
        <v>40</v>
      </c>
      <c r="C98" s="268"/>
      <c r="D98" s="268"/>
      <c r="E98" s="56"/>
      <c r="F98" s="57">
        <v>48</v>
      </c>
      <c r="G98" s="138"/>
    </row>
    <row r="99" spans="1:7" s="58" customFormat="1" ht="21.75" customHeight="1">
      <c r="A99" s="265">
        <v>80195</v>
      </c>
      <c r="B99" s="266" t="s">
        <v>13</v>
      </c>
      <c r="C99" s="99"/>
      <c r="D99" s="99"/>
      <c r="E99" s="267">
        <f>SUM(E100:E108)</f>
        <v>426779</v>
      </c>
      <c r="F99" s="81">
        <f>SUM(F100:F108)</f>
        <v>54941</v>
      </c>
      <c r="G99" s="140">
        <f>SUM(G100:G108)</f>
        <v>622046</v>
      </c>
    </row>
    <row r="100" spans="1:7" s="58" customFormat="1" ht="47.25" customHeight="1">
      <c r="A100" s="157">
        <v>2030</v>
      </c>
      <c r="B100" s="258" t="s">
        <v>68</v>
      </c>
      <c r="C100" s="50"/>
      <c r="D100" s="50"/>
      <c r="E100" s="56">
        <f>422379+4400</f>
        <v>426779</v>
      </c>
      <c r="F100" s="57"/>
      <c r="G100" s="138"/>
    </row>
    <row r="101" spans="1:7" s="58" customFormat="1" ht="31.5" customHeight="1">
      <c r="A101" s="157">
        <v>2540</v>
      </c>
      <c r="B101" s="258" t="s">
        <v>75</v>
      </c>
      <c r="C101" s="268"/>
      <c r="D101" s="268"/>
      <c r="E101" s="56"/>
      <c r="F101" s="57"/>
      <c r="G101" s="138">
        <f>143792-20000</f>
        <v>123792</v>
      </c>
    </row>
    <row r="102" spans="1:7" s="58" customFormat="1" ht="30" customHeight="1">
      <c r="A102" s="157">
        <v>4170</v>
      </c>
      <c r="B102" s="258" t="s">
        <v>84</v>
      </c>
      <c r="C102" s="268"/>
      <c r="D102" s="268"/>
      <c r="E102" s="56"/>
      <c r="F102" s="57"/>
      <c r="G102" s="138">
        <v>4400</v>
      </c>
    </row>
    <row r="103" spans="1:7" s="58" customFormat="1" ht="29.25" customHeight="1">
      <c r="A103" s="141">
        <v>4210</v>
      </c>
      <c r="B103" s="31" t="s">
        <v>82</v>
      </c>
      <c r="C103" s="268"/>
      <c r="D103" s="268"/>
      <c r="E103" s="56"/>
      <c r="F103" s="57"/>
      <c r="G103" s="138">
        <v>540</v>
      </c>
    </row>
    <row r="104" spans="1:7" s="58" customFormat="1" ht="45" customHeight="1">
      <c r="A104" s="157">
        <v>4240</v>
      </c>
      <c r="B104" s="258" t="s">
        <v>83</v>
      </c>
      <c r="C104" s="268"/>
      <c r="D104" s="268"/>
      <c r="E104" s="56"/>
      <c r="F104" s="57">
        <v>540</v>
      </c>
      <c r="G104" s="138"/>
    </row>
    <row r="105" spans="1:7" s="58" customFormat="1" ht="15">
      <c r="A105" s="141">
        <v>4300</v>
      </c>
      <c r="B105" s="100" t="s">
        <v>15</v>
      </c>
      <c r="C105" s="268"/>
      <c r="D105" s="268"/>
      <c r="E105" s="56"/>
      <c r="F105" s="57">
        <v>3306</v>
      </c>
      <c r="G105" s="138">
        <v>3000</v>
      </c>
    </row>
    <row r="106" spans="1:7" s="58" customFormat="1" ht="27">
      <c r="A106" s="141">
        <v>4300</v>
      </c>
      <c r="B106" s="100" t="s">
        <v>81</v>
      </c>
      <c r="C106" s="268"/>
      <c r="D106" s="268"/>
      <c r="E106" s="56"/>
      <c r="F106" s="57"/>
      <c r="G106" s="138">
        <v>422379</v>
      </c>
    </row>
    <row r="107" spans="1:7" s="58" customFormat="1" ht="30">
      <c r="A107" s="269">
        <v>6050</v>
      </c>
      <c r="B107" s="270" t="s">
        <v>25</v>
      </c>
      <c r="C107" s="288"/>
      <c r="D107" s="288"/>
      <c r="E107" s="199"/>
      <c r="F107" s="200"/>
      <c r="G107" s="201">
        <v>16840</v>
      </c>
    </row>
    <row r="108" spans="1:7" s="49" customFormat="1" ht="15">
      <c r="A108" s="271"/>
      <c r="B108" s="272" t="s">
        <v>80</v>
      </c>
      <c r="C108" s="273"/>
      <c r="D108" s="273"/>
      <c r="E108" s="274"/>
      <c r="F108" s="275">
        <f>SUM(F109:F113)</f>
        <v>51095</v>
      </c>
      <c r="G108" s="276">
        <f>SUM(G109:G113)</f>
        <v>51095</v>
      </c>
    </row>
    <row r="109" spans="1:7" s="58" customFormat="1" ht="30">
      <c r="A109" s="151">
        <v>3020</v>
      </c>
      <c r="B109" s="428" t="s">
        <v>74</v>
      </c>
      <c r="C109" s="429"/>
      <c r="D109" s="429"/>
      <c r="E109" s="90"/>
      <c r="F109" s="43">
        <v>150</v>
      </c>
      <c r="G109" s="161"/>
    </row>
    <row r="110" spans="1:7" s="58" customFormat="1" ht="15">
      <c r="A110" s="142">
        <v>4260</v>
      </c>
      <c r="B110" s="116" t="s">
        <v>38</v>
      </c>
      <c r="C110" s="268"/>
      <c r="D110" s="268"/>
      <c r="E110" s="56"/>
      <c r="F110" s="57">
        <v>1556</v>
      </c>
      <c r="G110" s="138"/>
    </row>
    <row r="111" spans="1:7" s="58" customFormat="1" ht="15">
      <c r="A111" s="142">
        <v>4270</v>
      </c>
      <c r="B111" s="116" t="s">
        <v>39</v>
      </c>
      <c r="C111" s="268"/>
      <c r="D111" s="268"/>
      <c r="E111" s="56"/>
      <c r="F111" s="57"/>
      <c r="G111" s="138">
        <v>51095</v>
      </c>
    </row>
    <row r="112" spans="1:7" s="58" customFormat="1" ht="15">
      <c r="A112" s="142">
        <v>4440</v>
      </c>
      <c r="B112" s="116" t="s">
        <v>65</v>
      </c>
      <c r="C112" s="268"/>
      <c r="D112" s="268"/>
      <c r="E112" s="56"/>
      <c r="F112" s="57">
        <v>389</v>
      </c>
      <c r="G112" s="138"/>
    </row>
    <row r="113" spans="1:7" s="58" customFormat="1" ht="30.75" thickBot="1">
      <c r="A113" s="157">
        <v>6050</v>
      </c>
      <c r="B113" s="294" t="s">
        <v>25</v>
      </c>
      <c r="C113" s="268"/>
      <c r="D113" s="268"/>
      <c r="E113" s="56"/>
      <c r="F113" s="57">
        <v>49000</v>
      </c>
      <c r="G113" s="138"/>
    </row>
    <row r="114" spans="1:7" s="58" customFormat="1" ht="21.75" customHeight="1" thickBot="1" thickTop="1">
      <c r="A114" s="261">
        <v>803</v>
      </c>
      <c r="B114" s="262" t="s">
        <v>143</v>
      </c>
      <c r="C114" s="263" t="s">
        <v>67</v>
      </c>
      <c r="D114" s="263"/>
      <c r="E114" s="212">
        <f>SUM(E115)</f>
        <v>2999</v>
      </c>
      <c r="F114" s="25">
        <f>F115</f>
        <v>1050</v>
      </c>
      <c r="G114" s="134">
        <f>G115</f>
        <v>4049</v>
      </c>
    </row>
    <row r="115" spans="1:7" s="58" customFormat="1" ht="18.75" customHeight="1" thickTop="1">
      <c r="A115" s="150">
        <v>80309</v>
      </c>
      <c r="B115" s="264" t="s">
        <v>144</v>
      </c>
      <c r="C115" s="48"/>
      <c r="D115" s="48"/>
      <c r="E115" s="89">
        <f>SUM(E116:E121)</f>
        <v>2999</v>
      </c>
      <c r="F115" s="41">
        <f>SUM(F116:F121)</f>
        <v>1050</v>
      </c>
      <c r="G115" s="147">
        <f>SUM(G116:G121)</f>
        <v>4049</v>
      </c>
    </row>
    <row r="116" spans="1:7" s="58" customFormat="1" ht="60">
      <c r="A116" s="157">
        <v>2888</v>
      </c>
      <c r="B116" s="258" t="s">
        <v>146</v>
      </c>
      <c r="C116" s="268"/>
      <c r="D116" s="268"/>
      <c r="E116" s="56">
        <v>2249</v>
      </c>
      <c r="F116" s="57"/>
      <c r="G116" s="138"/>
    </row>
    <row r="117" spans="1:7" s="58" customFormat="1" ht="60">
      <c r="A117" s="157">
        <v>2889</v>
      </c>
      <c r="B117" s="258" t="s">
        <v>146</v>
      </c>
      <c r="C117" s="268"/>
      <c r="D117" s="268"/>
      <c r="E117" s="56">
        <v>750</v>
      </c>
      <c r="F117" s="57"/>
      <c r="G117" s="138"/>
    </row>
    <row r="118" spans="1:7" s="58" customFormat="1" ht="18.75" customHeight="1">
      <c r="A118" s="157">
        <v>3218</v>
      </c>
      <c r="B118" s="258" t="s">
        <v>145</v>
      </c>
      <c r="C118" s="268"/>
      <c r="D118" s="268"/>
      <c r="E118" s="56"/>
      <c r="F118" s="57"/>
      <c r="G118" s="138">
        <v>3037</v>
      </c>
    </row>
    <row r="119" spans="1:7" s="58" customFormat="1" ht="18.75" customHeight="1">
      <c r="A119" s="157">
        <v>3219</v>
      </c>
      <c r="B119" s="258" t="s">
        <v>145</v>
      </c>
      <c r="C119" s="268"/>
      <c r="D119" s="268"/>
      <c r="E119" s="56"/>
      <c r="F119" s="57"/>
      <c r="G119" s="138">
        <v>1012</v>
      </c>
    </row>
    <row r="120" spans="1:7" s="58" customFormat="1" ht="15">
      <c r="A120" s="157">
        <v>4218</v>
      </c>
      <c r="B120" s="258" t="s">
        <v>14</v>
      </c>
      <c r="C120" s="268"/>
      <c r="D120" s="268"/>
      <c r="E120" s="56"/>
      <c r="F120" s="57">
        <v>787</v>
      </c>
      <c r="G120" s="138"/>
    </row>
    <row r="121" spans="1:7" s="58" customFormat="1" ht="15.75" thickBot="1">
      <c r="A121" s="157">
        <v>4219</v>
      </c>
      <c r="B121" s="258" t="s">
        <v>14</v>
      </c>
      <c r="C121" s="268"/>
      <c r="D121" s="268"/>
      <c r="E121" s="56"/>
      <c r="F121" s="57">
        <v>263</v>
      </c>
      <c r="G121" s="138"/>
    </row>
    <row r="122" spans="1:7" s="46" customFormat="1" ht="21" customHeight="1" thickBot="1" thickTop="1">
      <c r="A122" s="154">
        <v>851</v>
      </c>
      <c r="B122" s="44" t="s">
        <v>18</v>
      </c>
      <c r="C122" s="45" t="s">
        <v>19</v>
      </c>
      <c r="D122" s="45"/>
      <c r="E122" s="88"/>
      <c r="F122" s="39">
        <f>F123</f>
        <v>20000</v>
      </c>
      <c r="G122" s="149">
        <f>G123</f>
        <v>20000</v>
      </c>
    </row>
    <row r="123" spans="1:7" s="49" customFormat="1" ht="18.75" customHeight="1" thickTop="1">
      <c r="A123" s="155">
        <v>85149</v>
      </c>
      <c r="B123" s="47" t="s">
        <v>20</v>
      </c>
      <c r="C123" s="48"/>
      <c r="D123" s="48"/>
      <c r="E123" s="89"/>
      <c r="F123" s="41">
        <f>SUM(F124:F125)</f>
        <v>20000</v>
      </c>
      <c r="G123" s="147">
        <f>SUM(G124:G125)</f>
        <v>20000</v>
      </c>
    </row>
    <row r="124" spans="1:7" s="34" customFormat="1" ht="75">
      <c r="A124" s="156">
        <v>2830</v>
      </c>
      <c r="B124" s="163" t="s">
        <v>21</v>
      </c>
      <c r="C124" s="50"/>
      <c r="D124" s="50"/>
      <c r="E124" s="86"/>
      <c r="F124" s="33">
        <v>20000</v>
      </c>
      <c r="G124" s="143"/>
    </row>
    <row r="125" spans="1:7" s="34" customFormat="1" ht="18.75" customHeight="1" thickBot="1">
      <c r="A125" s="157">
        <v>4300</v>
      </c>
      <c r="B125" s="105" t="s">
        <v>15</v>
      </c>
      <c r="C125" s="50"/>
      <c r="D125" s="50"/>
      <c r="E125" s="86"/>
      <c r="F125" s="33"/>
      <c r="G125" s="143">
        <v>20000</v>
      </c>
    </row>
    <row r="126" spans="1:7" s="34" customFormat="1" ht="21" customHeight="1" thickBot="1" thickTop="1">
      <c r="A126" s="133">
        <v>852</v>
      </c>
      <c r="B126" s="51" t="s">
        <v>22</v>
      </c>
      <c r="C126" s="24" t="s">
        <v>19</v>
      </c>
      <c r="D126" s="367">
        <f>D127+D129+D148+D151+D154+D156+D170</f>
        <v>14000</v>
      </c>
      <c r="E126" s="212">
        <f>E127+E129+E148+E151+E154+E156+E170</f>
        <v>186504</v>
      </c>
      <c r="F126" s="25">
        <f>F127+F129+F148+F151+F154+F156+F170</f>
        <v>318106</v>
      </c>
      <c r="G126" s="134">
        <f>G127+G129+G148+G151+G154+G156+G170</f>
        <v>505770</v>
      </c>
    </row>
    <row r="127" spans="1:7" s="34" customFormat="1" ht="18.75" customHeight="1" thickTop="1">
      <c r="A127" s="150">
        <v>85202</v>
      </c>
      <c r="B127" s="264" t="s">
        <v>105</v>
      </c>
      <c r="C127" s="48"/>
      <c r="D127" s="368"/>
      <c r="E127" s="89"/>
      <c r="F127" s="41">
        <f>SUM(F128)</f>
        <v>4000</v>
      </c>
      <c r="G127" s="147"/>
    </row>
    <row r="128" spans="1:7" s="34" customFormat="1" ht="18.75" customHeight="1">
      <c r="A128" s="157">
        <v>4330</v>
      </c>
      <c r="B128" s="258" t="s">
        <v>107</v>
      </c>
      <c r="C128" s="50"/>
      <c r="D128" s="369"/>
      <c r="E128" s="86"/>
      <c r="F128" s="33">
        <v>4000</v>
      </c>
      <c r="G128" s="143"/>
    </row>
    <row r="129" spans="1:7" s="34" customFormat="1" ht="18.75" customHeight="1">
      <c r="A129" s="265">
        <v>85203</v>
      </c>
      <c r="B129" s="266" t="s">
        <v>106</v>
      </c>
      <c r="C129" s="99"/>
      <c r="D129" s="370"/>
      <c r="E129" s="267">
        <f>E130+E131+E141</f>
        <v>150000</v>
      </c>
      <c r="F129" s="81">
        <f>SUM(F130:F131)+F141</f>
        <v>171810</v>
      </c>
      <c r="G129" s="140">
        <f>SUM(G130:G131)+G141</f>
        <v>171810</v>
      </c>
    </row>
    <row r="130" spans="1:7" s="58" customFormat="1" ht="45">
      <c r="A130" s="157">
        <v>2030</v>
      </c>
      <c r="B130" s="258" t="s">
        <v>68</v>
      </c>
      <c r="C130" s="268"/>
      <c r="D130" s="371"/>
      <c r="E130" s="56">
        <v>150000</v>
      </c>
      <c r="F130" s="57"/>
      <c r="G130" s="138"/>
    </row>
    <row r="131" spans="1:7" s="320" customFormat="1" ht="15">
      <c r="A131" s="315"/>
      <c r="B131" s="316" t="s">
        <v>108</v>
      </c>
      <c r="C131" s="314"/>
      <c r="D131" s="372"/>
      <c r="E131" s="317"/>
      <c r="F131" s="318">
        <f>SUM(F132:F140)</f>
        <v>76810</v>
      </c>
      <c r="G131" s="319">
        <f>SUM(G132:G140)</f>
        <v>76810</v>
      </c>
    </row>
    <row r="132" spans="1:7" s="58" customFormat="1" ht="15">
      <c r="A132" s="157">
        <v>4010</v>
      </c>
      <c r="B132" s="258" t="s">
        <v>56</v>
      </c>
      <c r="C132" s="268"/>
      <c r="D132" s="371"/>
      <c r="E132" s="56"/>
      <c r="F132" s="57">
        <v>32000</v>
      </c>
      <c r="G132" s="138">
        <v>32000</v>
      </c>
    </row>
    <row r="133" spans="1:7" s="58" customFormat="1" ht="15">
      <c r="A133" s="141">
        <v>4110</v>
      </c>
      <c r="B133" s="100" t="s">
        <v>37</v>
      </c>
      <c r="C133" s="268"/>
      <c r="D133" s="371"/>
      <c r="E133" s="56"/>
      <c r="F133" s="57">
        <v>6700</v>
      </c>
      <c r="G133" s="138">
        <v>6700</v>
      </c>
    </row>
    <row r="134" spans="1:7" s="58" customFormat="1" ht="15">
      <c r="A134" s="141">
        <v>4120</v>
      </c>
      <c r="B134" s="100" t="s">
        <v>40</v>
      </c>
      <c r="C134" s="268"/>
      <c r="D134" s="371"/>
      <c r="E134" s="56"/>
      <c r="F134" s="57">
        <v>900</v>
      </c>
      <c r="G134" s="138">
        <v>900</v>
      </c>
    </row>
    <row r="135" spans="1:7" s="34" customFormat="1" ht="15">
      <c r="A135" s="141">
        <v>4210</v>
      </c>
      <c r="B135" s="31" t="s">
        <v>14</v>
      </c>
      <c r="C135" s="50"/>
      <c r="D135" s="369"/>
      <c r="E135" s="86"/>
      <c r="F135" s="33">
        <v>3000</v>
      </c>
      <c r="G135" s="143">
        <f>6760+3000</f>
        <v>9760</v>
      </c>
    </row>
    <row r="136" spans="1:7" s="34" customFormat="1" ht="15">
      <c r="A136" s="289">
        <v>4260</v>
      </c>
      <c r="B136" s="290" t="s">
        <v>38</v>
      </c>
      <c r="C136" s="273"/>
      <c r="D136" s="430"/>
      <c r="E136" s="282"/>
      <c r="F136" s="283">
        <f>3500+7000</f>
        <v>10500</v>
      </c>
      <c r="G136" s="284">
        <v>7000</v>
      </c>
    </row>
    <row r="137" spans="1:7" s="34" customFormat="1" ht="15">
      <c r="A137" s="431">
        <v>4300</v>
      </c>
      <c r="B137" s="432" t="s">
        <v>15</v>
      </c>
      <c r="C137" s="433"/>
      <c r="D137" s="434"/>
      <c r="E137" s="87"/>
      <c r="F137" s="112">
        <f>2500+20400</f>
        <v>22900</v>
      </c>
      <c r="G137" s="152">
        <v>20400</v>
      </c>
    </row>
    <row r="138" spans="1:7" s="34" customFormat="1" ht="15">
      <c r="A138" s="157">
        <v>4430</v>
      </c>
      <c r="B138" s="258" t="s">
        <v>61</v>
      </c>
      <c r="C138" s="50"/>
      <c r="D138" s="369"/>
      <c r="E138" s="86"/>
      <c r="F138" s="33">
        <v>100</v>
      </c>
      <c r="G138" s="143"/>
    </row>
    <row r="139" spans="1:7" s="34" customFormat="1" ht="15">
      <c r="A139" s="142">
        <v>4440</v>
      </c>
      <c r="B139" s="116" t="s">
        <v>65</v>
      </c>
      <c r="C139" s="50"/>
      <c r="D139" s="369"/>
      <c r="E139" s="86"/>
      <c r="F139" s="33">
        <v>710</v>
      </c>
      <c r="G139" s="143"/>
    </row>
    <row r="140" spans="1:7" s="34" customFormat="1" ht="15">
      <c r="A140" s="157">
        <v>4480</v>
      </c>
      <c r="B140" s="258" t="s">
        <v>110</v>
      </c>
      <c r="C140" s="50"/>
      <c r="D140" s="369"/>
      <c r="E140" s="86"/>
      <c r="F140" s="33"/>
      <c r="G140" s="143">
        <v>50</v>
      </c>
    </row>
    <row r="141" spans="1:7" s="34" customFormat="1" ht="15">
      <c r="A141" s="315"/>
      <c r="B141" s="316" t="s">
        <v>109</v>
      </c>
      <c r="C141" s="314"/>
      <c r="D141" s="372"/>
      <c r="E141" s="317"/>
      <c r="F141" s="318">
        <f>SUM(F142:F147)</f>
        <v>95000</v>
      </c>
      <c r="G141" s="319">
        <f>SUM(G142:G147)</f>
        <v>95000</v>
      </c>
    </row>
    <row r="142" spans="1:7" s="58" customFormat="1" ht="15">
      <c r="A142" s="157">
        <v>4010</v>
      </c>
      <c r="B142" s="258" t="s">
        <v>56</v>
      </c>
      <c r="C142" s="268"/>
      <c r="D142" s="371"/>
      <c r="E142" s="56"/>
      <c r="F142" s="57">
        <v>80000</v>
      </c>
      <c r="G142" s="138">
        <v>80000</v>
      </c>
    </row>
    <row r="143" spans="1:7" s="34" customFormat="1" ht="15">
      <c r="A143" s="141">
        <v>4210</v>
      </c>
      <c r="B143" s="31" t="s">
        <v>14</v>
      </c>
      <c r="C143" s="50"/>
      <c r="D143" s="369"/>
      <c r="E143" s="86"/>
      <c r="F143" s="33"/>
      <c r="G143" s="143">
        <v>5608</v>
      </c>
    </row>
    <row r="144" spans="1:7" s="34" customFormat="1" ht="15">
      <c r="A144" s="142">
        <v>4260</v>
      </c>
      <c r="B144" s="116" t="s">
        <v>38</v>
      </c>
      <c r="C144" s="50"/>
      <c r="D144" s="369"/>
      <c r="E144" s="86"/>
      <c r="F144" s="33"/>
      <c r="G144" s="143">
        <v>5000</v>
      </c>
    </row>
    <row r="145" spans="1:7" s="34" customFormat="1" ht="15">
      <c r="A145" s="141">
        <v>4300</v>
      </c>
      <c r="B145" s="100" t="s">
        <v>15</v>
      </c>
      <c r="C145" s="50"/>
      <c r="D145" s="369"/>
      <c r="E145" s="86"/>
      <c r="F145" s="33">
        <v>15000</v>
      </c>
      <c r="G145" s="143"/>
    </row>
    <row r="146" spans="1:7" s="34" customFormat="1" ht="15">
      <c r="A146" s="142">
        <v>4440</v>
      </c>
      <c r="B146" s="116" t="s">
        <v>65</v>
      </c>
      <c r="C146" s="50"/>
      <c r="D146" s="369"/>
      <c r="E146" s="86"/>
      <c r="F146" s="33"/>
      <c r="G146" s="143">
        <v>3192</v>
      </c>
    </row>
    <row r="147" spans="1:7" s="34" customFormat="1" ht="15">
      <c r="A147" s="157">
        <v>4480</v>
      </c>
      <c r="B147" s="258" t="s">
        <v>110</v>
      </c>
      <c r="C147" s="50"/>
      <c r="D147" s="369"/>
      <c r="E147" s="86"/>
      <c r="F147" s="33"/>
      <c r="G147" s="143">
        <v>1200</v>
      </c>
    </row>
    <row r="148" spans="1:7" s="34" customFormat="1" ht="42.75">
      <c r="A148" s="265">
        <v>85212</v>
      </c>
      <c r="B148" s="266" t="s">
        <v>116</v>
      </c>
      <c r="C148" s="99"/>
      <c r="D148" s="370"/>
      <c r="E148" s="267"/>
      <c r="F148" s="81"/>
      <c r="G148" s="140">
        <f>SUM(G149:G150)</f>
        <v>21500</v>
      </c>
    </row>
    <row r="149" spans="1:7" s="34" customFormat="1" ht="15">
      <c r="A149" s="141">
        <v>4210</v>
      </c>
      <c r="B149" s="31" t="s">
        <v>14</v>
      </c>
      <c r="C149" s="50"/>
      <c r="D149" s="369"/>
      <c r="E149" s="86"/>
      <c r="F149" s="33"/>
      <c r="G149" s="143">
        <v>20000</v>
      </c>
    </row>
    <row r="150" spans="1:7" s="34" customFormat="1" ht="15">
      <c r="A150" s="141">
        <v>4300</v>
      </c>
      <c r="B150" s="100" t="s">
        <v>15</v>
      </c>
      <c r="C150" s="50"/>
      <c r="D150" s="369"/>
      <c r="E150" s="86"/>
      <c r="F150" s="33"/>
      <c r="G150" s="143">
        <v>1500</v>
      </c>
    </row>
    <row r="151" spans="1:7" s="34" customFormat="1" ht="42.75">
      <c r="A151" s="265">
        <v>85214</v>
      </c>
      <c r="B151" s="266" t="s">
        <v>115</v>
      </c>
      <c r="C151" s="99"/>
      <c r="D151" s="370">
        <f>SUM(D152:D153)</f>
        <v>14000</v>
      </c>
      <c r="E151" s="267"/>
      <c r="F151" s="81">
        <f>SUM(F152:F153)</f>
        <v>14000</v>
      </c>
      <c r="G151" s="140">
        <f>SUM(G153)</f>
        <v>108000</v>
      </c>
    </row>
    <row r="152" spans="1:7" s="34" customFormat="1" ht="45">
      <c r="A152" s="157">
        <v>2030</v>
      </c>
      <c r="B152" s="258" t="s">
        <v>68</v>
      </c>
      <c r="C152" s="50"/>
      <c r="D152" s="371">
        <v>14000</v>
      </c>
      <c r="E152" s="358"/>
      <c r="F152" s="359"/>
      <c r="G152" s="360"/>
    </row>
    <row r="153" spans="1:7" s="34" customFormat="1" ht="15">
      <c r="A153" s="157">
        <v>3110</v>
      </c>
      <c r="B153" s="258" t="s">
        <v>112</v>
      </c>
      <c r="C153" s="50"/>
      <c r="D153" s="369"/>
      <c r="E153" s="86"/>
      <c r="F153" s="33">
        <v>14000</v>
      </c>
      <c r="G153" s="143">
        <f>108000</f>
        <v>108000</v>
      </c>
    </row>
    <row r="154" spans="1:7" s="34" customFormat="1" ht="15">
      <c r="A154" s="265">
        <v>85215</v>
      </c>
      <c r="B154" s="266" t="s">
        <v>114</v>
      </c>
      <c r="C154" s="99"/>
      <c r="D154" s="370"/>
      <c r="E154" s="267"/>
      <c r="F154" s="81">
        <f>SUM(F155)</f>
        <v>93000</v>
      </c>
      <c r="G154" s="140"/>
    </row>
    <row r="155" spans="1:7" s="34" customFormat="1" ht="15">
      <c r="A155" s="157">
        <v>3110</v>
      </c>
      <c r="B155" s="258" t="s">
        <v>112</v>
      </c>
      <c r="C155" s="50"/>
      <c r="D155" s="369"/>
      <c r="E155" s="86"/>
      <c r="F155" s="33">
        <v>93000</v>
      </c>
      <c r="G155" s="143"/>
    </row>
    <row r="156" spans="1:7" s="34" customFormat="1" ht="15">
      <c r="A156" s="265">
        <v>85219</v>
      </c>
      <c r="B156" s="266" t="s">
        <v>113</v>
      </c>
      <c r="C156" s="99"/>
      <c r="D156" s="370"/>
      <c r="E156" s="267">
        <f>SUM(E157:E168)</f>
        <v>36504</v>
      </c>
      <c r="F156" s="81">
        <f>SUM(F157:F169)</f>
        <v>34683</v>
      </c>
      <c r="G156" s="140">
        <f>SUM(G157:G169)</f>
        <v>131068</v>
      </c>
    </row>
    <row r="157" spans="1:7" s="34" customFormat="1" ht="45">
      <c r="A157" s="157">
        <v>2030</v>
      </c>
      <c r="B157" s="258" t="s">
        <v>68</v>
      </c>
      <c r="C157" s="50"/>
      <c r="D157" s="369"/>
      <c r="E157" s="56">
        <v>36504</v>
      </c>
      <c r="F157" s="57"/>
      <c r="G157" s="138"/>
    </row>
    <row r="158" spans="1:7" s="34" customFormat="1" ht="30">
      <c r="A158" s="157">
        <v>3020</v>
      </c>
      <c r="B158" s="258" t="s">
        <v>74</v>
      </c>
      <c r="C158" s="50"/>
      <c r="D158" s="369"/>
      <c r="E158" s="86"/>
      <c r="F158" s="33"/>
      <c r="G158" s="143">
        <v>1500</v>
      </c>
    </row>
    <row r="159" spans="1:7" s="34" customFormat="1" ht="15">
      <c r="A159" s="157">
        <v>4010</v>
      </c>
      <c r="B159" s="258" t="s">
        <v>56</v>
      </c>
      <c r="C159" s="50"/>
      <c r="D159" s="369"/>
      <c r="E159" s="86"/>
      <c r="F159" s="33">
        <f>2000+6392</f>
        <v>8392</v>
      </c>
      <c r="G159" s="143"/>
    </row>
    <row r="160" spans="1:7" s="34" customFormat="1" ht="15">
      <c r="A160" s="141">
        <v>4110</v>
      </c>
      <c r="B160" s="100" t="s">
        <v>37</v>
      </c>
      <c r="C160" s="50"/>
      <c r="D160" s="369"/>
      <c r="E160" s="86"/>
      <c r="F160" s="33">
        <v>1134</v>
      </c>
      <c r="G160" s="143"/>
    </row>
    <row r="161" spans="1:7" s="34" customFormat="1" ht="15">
      <c r="A161" s="141">
        <v>4120</v>
      </c>
      <c r="B161" s="100" t="s">
        <v>40</v>
      </c>
      <c r="C161" s="50"/>
      <c r="D161" s="369"/>
      <c r="E161" s="86"/>
      <c r="F161" s="33">
        <v>157</v>
      </c>
      <c r="G161" s="143"/>
    </row>
    <row r="162" spans="1:7" s="34" customFormat="1" ht="15">
      <c r="A162" s="141">
        <v>4210</v>
      </c>
      <c r="B162" s="31" t="s">
        <v>14</v>
      </c>
      <c r="C162" s="50"/>
      <c r="D162" s="369"/>
      <c r="E162" s="86"/>
      <c r="F162" s="33">
        <v>15000</v>
      </c>
      <c r="G162" s="143">
        <f>33841+36504</f>
        <v>70345</v>
      </c>
    </row>
    <row r="163" spans="1:7" s="34" customFormat="1" ht="15">
      <c r="A163" s="142">
        <v>4280</v>
      </c>
      <c r="B163" s="116" t="s">
        <v>63</v>
      </c>
      <c r="C163" s="50"/>
      <c r="D163" s="369"/>
      <c r="E163" s="86"/>
      <c r="F163" s="33"/>
      <c r="G163" s="143">
        <v>3300</v>
      </c>
    </row>
    <row r="164" spans="1:7" s="34" customFormat="1" ht="15">
      <c r="A164" s="141">
        <v>4300</v>
      </c>
      <c r="B164" s="100" t="s">
        <v>15</v>
      </c>
      <c r="C164" s="50"/>
      <c r="D164" s="369"/>
      <c r="E164" s="86"/>
      <c r="F164" s="33"/>
      <c r="G164" s="143">
        <v>30000</v>
      </c>
    </row>
    <row r="165" spans="1:7" s="34" customFormat="1" ht="15">
      <c r="A165" s="214">
        <v>4410</v>
      </c>
      <c r="B165" s="116" t="s">
        <v>46</v>
      </c>
      <c r="C165" s="50"/>
      <c r="D165" s="369"/>
      <c r="E165" s="86"/>
      <c r="F165" s="33"/>
      <c r="G165" s="143">
        <v>8200</v>
      </c>
    </row>
    <row r="166" spans="1:7" s="34" customFormat="1" ht="15">
      <c r="A166" s="142">
        <v>4440</v>
      </c>
      <c r="B166" s="116" t="s">
        <v>65</v>
      </c>
      <c r="C166" s="50"/>
      <c r="D166" s="369"/>
      <c r="E166" s="86"/>
      <c r="F166" s="33">
        <v>10000</v>
      </c>
      <c r="G166" s="143"/>
    </row>
    <row r="167" spans="1:7" s="34" customFormat="1" ht="15">
      <c r="A167" s="157">
        <v>4480</v>
      </c>
      <c r="B167" s="258" t="s">
        <v>110</v>
      </c>
      <c r="C167" s="50"/>
      <c r="D167" s="369"/>
      <c r="E167" s="86"/>
      <c r="F167" s="33"/>
      <c r="G167" s="143">
        <v>523</v>
      </c>
    </row>
    <row r="168" spans="1:7" s="34" customFormat="1" ht="15">
      <c r="A168" s="157">
        <v>4530</v>
      </c>
      <c r="B168" s="258" t="s">
        <v>111</v>
      </c>
      <c r="C168" s="50"/>
      <c r="D168" s="369"/>
      <c r="E168" s="86"/>
      <c r="F168" s="33"/>
      <c r="G168" s="143">
        <v>2200</v>
      </c>
    </row>
    <row r="169" spans="1:7" s="34" customFormat="1" ht="30">
      <c r="A169" s="157">
        <v>6060</v>
      </c>
      <c r="B169" s="258" t="s">
        <v>88</v>
      </c>
      <c r="C169" s="50"/>
      <c r="D169" s="369"/>
      <c r="E169" s="86"/>
      <c r="F169" s="33"/>
      <c r="G169" s="143">
        <v>15000</v>
      </c>
    </row>
    <row r="170" spans="1:7" s="34" customFormat="1" ht="15">
      <c r="A170" s="265">
        <v>85295</v>
      </c>
      <c r="B170" s="266" t="s">
        <v>13</v>
      </c>
      <c r="C170" s="99"/>
      <c r="D170" s="370"/>
      <c r="E170" s="267"/>
      <c r="F170" s="81">
        <f>SUM(F171:F174)</f>
        <v>613</v>
      </c>
      <c r="G170" s="140">
        <f>SUM(G171:G174)</f>
        <v>73392</v>
      </c>
    </row>
    <row r="171" spans="1:7" s="58" customFormat="1" ht="15">
      <c r="A171" s="142">
        <v>4280</v>
      </c>
      <c r="B171" s="116" t="s">
        <v>63</v>
      </c>
      <c r="C171" s="268"/>
      <c r="D171" s="371"/>
      <c r="E171" s="56"/>
      <c r="F171" s="57"/>
      <c r="G171" s="138">
        <v>59</v>
      </c>
    </row>
    <row r="172" spans="1:7" s="58" customFormat="1" ht="15">
      <c r="A172" s="141">
        <v>4300</v>
      </c>
      <c r="B172" s="100" t="s">
        <v>15</v>
      </c>
      <c r="C172" s="268"/>
      <c r="D172" s="371"/>
      <c r="E172" s="56"/>
      <c r="F172" s="57"/>
      <c r="G172" s="138">
        <f>36867+14780</f>
        <v>51647</v>
      </c>
    </row>
    <row r="173" spans="1:7" s="58" customFormat="1" ht="15">
      <c r="A173" s="289">
        <v>4440</v>
      </c>
      <c r="B173" s="290" t="s">
        <v>65</v>
      </c>
      <c r="C173" s="288"/>
      <c r="D173" s="398"/>
      <c r="E173" s="199"/>
      <c r="F173" s="200">
        <v>613</v>
      </c>
      <c r="G173" s="201"/>
    </row>
    <row r="174" spans="1:7" s="443" customFormat="1" ht="30">
      <c r="A174" s="438"/>
      <c r="B174" s="444" t="s">
        <v>147</v>
      </c>
      <c r="C174" s="439"/>
      <c r="D174" s="440"/>
      <c r="E174" s="441"/>
      <c r="F174" s="442"/>
      <c r="G174" s="319">
        <f>SUM(G175:G180)</f>
        <v>21686</v>
      </c>
    </row>
    <row r="175" spans="1:7" s="58" customFormat="1" ht="15">
      <c r="A175" s="157">
        <v>4010</v>
      </c>
      <c r="B175" s="258" t="s">
        <v>56</v>
      </c>
      <c r="C175" s="268"/>
      <c r="D175" s="371"/>
      <c r="E175" s="56"/>
      <c r="F175" s="57"/>
      <c r="G175" s="138">
        <v>6392</v>
      </c>
    </row>
    <row r="176" spans="1:7" s="58" customFormat="1" ht="15">
      <c r="A176" s="141">
        <v>4110</v>
      </c>
      <c r="B176" s="100" t="s">
        <v>37</v>
      </c>
      <c r="C176" s="268"/>
      <c r="D176" s="371"/>
      <c r="E176" s="56"/>
      <c r="F176" s="57"/>
      <c r="G176" s="138">
        <v>1134</v>
      </c>
    </row>
    <row r="177" spans="1:7" s="34" customFormat="1" ht="15">
      <c r="A177" s="141">
        <v>4120</v>
      </c>
      <c r="B177" s="100" t="s">
        <v>40</v>
      </c>
      <c r="C177" s="50"/>
      <c r="D177" s="369"/>
      <c r="E177" s="86"/>
      <c r="F177" s="33"/>
      <c r="G177" s="143">
        <v>157</v>
      </c>
    </row>
    <row r="178" spans="1:7" s="34" customFormat="1" ht="15">
      <c r="A178" s="141">
        <v>4210</v>
      </c>
      <c r="B178" s="31" t="s">
        <v>14</v>
      </c>
      <c r="C178" s="50"/>
      <c r="D178" s="369"/>
      <c r="E178" s="86"/>
      <c r="F178" s="33"/>
      <c r="G178" s="143">
        <v>1200</v>
      </c>
    </row>
    <row r="179" spans="1:7" s="34" customFormat="1" ht="15">
      <c r="A179" s="141">
        <v>4300</v>
      </c>
      <c r="B179" s="100" t="s">
        <v>15</v>
      </c>
      <c r="C179" s="50"/>
      <c r="D179" s="369"/>
      <c r="E179" s="86"/>
      <c r="F179" s="33"/>
      <c r="G179" s="143">
        <v>8033</v>
      </c>
    </row>
    <row r="180" spans="1:7" s="34" customFormat="1" ht="30.75" thickBot="1">
      <c r="A180" s="157">
        <v>6060</v>
      </c>
      <c r="B180" s="258" t="s">
        <v>88</v>
      </c>
      <c r="C180" s="50"/>
      <c r="D180" s="369"/>
      <c r="E180" s="86"/>
      <c r="F180" s="33"/>
      <c r="G180" s="143">
        <v>4770</v>
      </c>
    </row>
    <row r="181" spans="1:7" s="34" customFormat="1" ht="33.75" customHeight="1" thickBot="1" thickTop="1">
      <c r="A181" s="261">
        <v>854</v>
      </c>
      <c r="B181" s="262" t="s">
        <v>69</v>
      </c>
      <c r="C181" s="263" t="s">
        <v>67</v>
      </c>
      <c r="D181" s="373"/>
      <c r="E181" s="212">
        <f>E188</f>
        <v>188450</v>
      </c>
      <c r="F181" s="25">
        <f>F188+F192+F182</f>
        <v>5900</v>
      </c>
      <c r="G181" s="134">
        <f>G188+G192+G182</f>
        <v>194350</v>
      </c>
    </row>
    <row r="182" spans="1:7" s="34" customFormat="1" ht="15.75" thickTop="1">
      <c r="A182" s="150">
        <v>85401</v>
      </c>
      <c r="B182" s="264" t="s">
        <v>87</v>
      </c>
      <c r="C182" s="48"/>
      <c r="D182" s="48"/>
      <c r="E182" s="89"/>
      <c r="F182" s="41">
        <f>SUM(F183:F187)</f>
        <v>2900</v>
      </c>
      <c r="G182" s="147">
        <f>SUM(G183:G187)</f>
        <v>839</v>
      </c>
    </row>
    <row r="183" spans="1:7" s="58" customFormat="1" ht="15">
      <c r="A183" s="157">
        <v>4010</v>
      </c>
      <c r="B183" s="258" t="s">
        <v>56</v>
      </c>
      <c r="C183" s="268"/>
      <c r="D183" s="268"/>
      <c r="E183" s="56"/>
      <c r="F183" s="57">
        <v>2900</v>
      </c>
      <c r="G183" s="138"/>
    </row>
    <row r="184" spans="1:7" s="58" customFormat="1" ht="15">
      <c r="A184" s="141">
        <v>4110</v>
      </c>
      <c r="B184" s="100" t="s">
        <v>37</v>
      </c>
      <c r="C184" s="268"/>
      <c r="D184" s="268"/>
      <c r="E184" s="56"/>
      <c r="F184" s="57"/>
      <c r="G184" s="138">
        <v>500</v>
      </c>
    </row>
    <row r="185" spans="1:7" s="58" customFormat="1" ht="15">
      <c r="A185" s="141">
        <v>4120</v>
      </c>
      <c r="B185" s="100" t="s">
        <v>40</v>
      </c>
      <c r="C185" s="268"/>
      <c r="D185" s="268"/>
      <c r="E185" s="56"/>
      <c r="F185" s="57"/>
      <c r="G185" s="138">
        <v>60</v>
      </c>
    </row>
    <row r="186" spans="1:7" s="58" customFormat="1" ht="15">
      <c r="A186" s="142">
        <v>4140</v>
      </c>
      <c r="B186" s="116" t="s">
        <v>62</v>
      </c>
      <c r="C186" s="268"/>
      <c r="D186" s="268"/>
      <c r="E186" s="56"/>
      <c r="F186" s="57"/>
      <c r="G186" s="138">
        <v>79</v>
      </c>
    </row>
    <row r="187" spans="1:7" s="58" customFormat="1" ht="15">
      <c r="A187" s="289">
        <v>4440</v>
      </c>
      <c r="B187" s="290" t="s">
        <v>65</v>
      </c>
      <c r="C187" s="288"/>
      <c r="D187" s="288"/>
      <c r="E187" s="199"/>
      <c r="F187" s="200"/>
      <c r="G187" s="201">
        <v>200</v>
      </c>
    </row>
    <row r="188" spans="1:7" s="34" customFormat="1" ht="16.5" customHeight="1">
      <c r="A188" s="271">
        <v>85415</v>
      </c>
      <c r="B188" s="287" t="s">
        <v>70</v>
      </c>
      <c r="C188" s="273"/>
      <c r="D188" s="273"/>
      <c r="E188" s="274">
        <f>SUM(E189:E191)</f>
        <v>188450</v>
      </c>
      <c r="F188" s="249"/>
      <c r="G188" s="250">
        <f>SUM(G189:G191)</f>
        <v>190511</v>
      </c>
    </row>
    <row r="189" spans="1:7" s="34" customFormat="1" ht="45">
      <c r="A189" s="157">
        <v>2030</v>
      </c>
      <c r="B189" s="258" t="s">
        <v>68</v>
      </c>
      <c r="C189" s="50"/>
      <c r="D189" s="50"/>
      <c r="E189" s="86">
        <v>188450</v>
      </c>
      <c r="F189" s="33"/>
      <c r="G189" s="143"/>
    </row>
    <row r="190" spans="1:7" s="34" customFormat="1" ht="54">
      <c r="A190" s="157">
        <v>3240</v>
      </c>
      <c r="B190" s="258" t="s">
        <v>85</v>
      </c>
      <c r="C190" s="50"/>
      <c r="D190" s="50"/>
      <c r="E190" s="86"/>
      <c r="F190" s="33"/>
      <c r="G190" s="143">
        <v>188450</v>
      </c>
    </row>
    <row r="191" spans="1:7" s="34" customFormat="1" ht="30">
      <c r="A191" s="269">
        <v>3240</v>
      </c>
      <c r="B191" s="281" t="s">
        <v>71</v>
      </c>
      <c r="C191" s="273"/>
      <c r="D191" s="273"/>
      <c r="E191" s="282"/>
      <c r="F191" s="283"/>
      <c r="G191" s="284">
        <v>2061</v>
      </c>
    </row>
    <row r="192" spans="1:7" s="26" customFormat="1" ht="16.5" customHeight="1">
      <c r="A192" s="245">
        <v>85417</v>
      </c>
      <c r="B192" s="277" t="s">
        <v>86</v>
      </c>
      <c r="C192" s="60"/>
      <c r="D192" s="60"/>
      <c r="E192" s="278"/>
      <c r="F192" s="279">
        <f>F193+F194</f>
        <v>3000</v>
      </c>
      <c r="G192" s="280">
        <f>G193+G194</f>
        <v>3000</v>
      </c>
    </row>
    <row r="193" spans="1:7" s="26" customFormat="1" ht="18" customHeight="1">
      <c r="A193" s="160">
        <v>4170</v>
      </c>
      <c r="B193" s="61" t="s">
        <v>30</v>
      </c>
      <c r="C193" s="80"/>
      <c r="D193" s="80"/>
      <c r="E193" s="90"/>
      <c r="F193" s="43"/>
      <c r="G193" s="161">
        <v>3000</v>
      </c>
    </row>
    <row r="194" spans="1:7" s="26" customFormat="1" ht="18" customHeight="1" thickBot="1">
      <c r="A194" s="146">
        <v>4210</v>
      </c>
      <c r="B194" s="62" t="s">
        <v>14</v>
      </c>
      <c r="C194" s="285"/>
      <c r="D194" s="285"/>
      <c r="E194" s="181"/>
      <c r="F194" s="286">
        <v>3000</v>
      </c>
      <c r="G194" s="183"/>
    </row>
    <row r="195" spans="1:7" s="34" customFormat="1" ht="34.5" customHeight="1" thickBot="1" thickTop="1">
      <c r="A195" s="195">
        <v>900</v>
      </c>
      <c r="B195" s="196" t="s">
        <v>23</v>
      </c>
      <c r="C195" s="197" t="s">
        <v>24</v>
      </c>
      <c r="D195" s="197"/>
      <c r="E195" s="198"/>
      <c r="F195" s="111">
        <f>F199+F196</f>
        <v>172000</v>
      </c>
      <c r="G195" s="167">
        <f>G199+G196</f>
        <v>172000</v>
      </c>
    </row>
    <row r="196" spans="1:7" s="34" customFormat="1" ht="18.75" customHeight="1" thickTop="1">
      <c r="A196" s="159">
        <v>90013</v>
      </c>
      <c r="B196" s="82" t="s">
        <v>104</v>
      </c>
      <c r="C196" s="53"/>
      <c r="D196" s="53"/>
      <c r="E196" s="54"/>
      <c r="F196" s="41">
        <f>SUM(F197:F198)</f>
        <v>22000</v>
      </c>
      <c r="G196" s="147">
        <f>SUM(G197:G198)</f>
        <v>22000</v>
      </c>
    </row>
    <row r="197" spans="1:7" s="58" customFormat="1" ht="15">
      <c r="A197" s="142">
        <v>4270</v>
      </c>
      <c r="B197" s="116" t="s">
        <v>39</v>
      </c>
      <c r="C197" s="55"/>
      <c r="D197" s="55"/>
      <c r="E197" s="56"/>
      <c r="F197" s="57">
        <v>22000</v>
      </c>
      <c r="G197" s="138"/>
    </row>
    <row r="198" spans="1:7" s="58" customFormat="1" ht="15">
      <c r="A198" s="351">
        <v>4300</v>
      </c>
      <c r="B198" s="76" t="s">
        <v>15</v>
      </c>
      <c r="C198" s="313"/>
      <c r="D198" s="313"/>
      <c r="E198" s="199"/>
      <c r="F198" s="200"/>
      <c r="G198" s="201">
        <v>22000</v>
      </c>
    </row>
    <row r="199" spans="1:7" s="34" customFormat="1" ht="18" customHeight="1">
      <c r="A199" s="245">
        <v>90015</v>
      </c>
      <c r="B199" s="312" t="s">
        <v>64</v>
      </c>
      <c r="C199" s="247"/>
      <c r="D199" s="247"/>
      <c r="E199" s="248"/>
      <c r="F199" s="249">
        <f>SUM(F200:F201)</f>
        <v>150000</v>
      </c>
      <c r="G199" s="250">
        <f>SUM(G200:G201)</f>
        <v>150000</v>
      </c>
    </row>
    <row r="200" spans="1:7" s="58" customFormat="1" ht="15">
      <c r="A200" s="142">
        <v>4260</v>
      </c>
      <c r="B200" s="116" t="s">
        <v>38</v>
      </c>
      <c r="C200" s="80"/>
      <c r="D200" s="80"/>
      <c r="E200" s="90"/>
      <c r="F200" s="43">
        <v>150000</v>
      </c>
      <c r="G200" s="161"/>
    </row>
    <row r="201" spans="1:7" s="96" customFormat="1" ht="13.5" customHeight="1" thickBot="1">
      <c r="A201" s="131">
        <v>4270</v>
      </c>
      <c r="B201" s="110" t="s">
        <v>39</v>
      </c>
      <c r="C201" s="376"/>
      <c r="D201" s="376"/>
      <c r="E201" s="377"/>
      <c r="F201" s="378"/>
      <c r="G201" s="183">
        <v>150000</v>
      </c>
    </row>
    <row r="202" spans="1:7" s="58" customFormat="1" ht="35.25" customHeight="1" thickBot="1" thickTop="1">
      <c r="A202" s="215">
        <v>921</v>
      </c>
      <c r="B202" s="239" t="s">
        <v>26</v>
      </c>
      <c r="C202" s="240"/>
      <c r="D202" s="379"/>
      <c r="E202" s="380"/>
      <c r="F202" s="344">
        <f>F203+F210</f>
        <v>40000</v>
      </c>
      <c r="G202" s="343">
        <f>G203</f>
        <v>103000</v>
      </c>
    </row>
    <row r="203" spans="1:7" s="58" customFormat="1" ht="20.25" customHeight="1" thickTop="1">
      <c r="A203" s="217">
        <v>92105</v>
      </c>
      <c r="B203" s="241" t="s">
        <v>149</v>
      </c>
      <c r="C203" s="340"/>
      <c r="D203" s="364"/>
      <c r="E203" s="374"/>
      <c r="F203" s="341"/>
      <c r="G203" s="342">
        <f>SUM(G204:G206)</f>
        <v>103000</v>
      </c>
    </row>
    <row r="204" spans="1:7" s="58" customFormat="1" ht="30">
      <c r="A204" s="426">
        <v>3040</v>
      </c>
      <c r="B204" s="427" t="s">
        <v>141</v>
      </c>
      <c r="C204" s="338" t="s">
        <v>19</v>
      </c>
      <c r="D204" s="422"/>
      <c r="E204" s="423"/>
      <c r="F204" s="424"/>
      <c r="G204" s="425">
        <v>1500</v>
      </c>
    </row>
    <row r="205" spans="1:7" s="58" customFormat="1" ht="15">
      <c r="A205" s="351">
        <v>4300</v>
      </c>
      <c r="B205" s="76" t="s">
        <v>15</v>
      </c>
      <c r="C205" s="435" t="s">
        <v>19</v>
      </c>
      <c r="D205" s="446"/>
      <c r="E205" s="447"/>
      <c r="F205" s="448"/>
      <c r="G205" s="449">
        <f>16000+22500</f>
        <v>38500</v>
      </c>
    </row>
    <row r="206" spans="1:7" s="320" customFormat="1" ht="15">
      <c r="A206" s="450"/>
      <c r="B206" s="445" t="s">
        <v>148</v>
      </c>
      <c r="C206" s="381" t="s">
        <v>41</v>
      </c>
      <c r="D206" s="451"/>
      <c r="E206" s="317"/>
      <c r="F206" s="386"/>
      <c r="G206" s="319">
        <f>SUM(G207:G209)</f>
        <v>63000</v>
      </c>
    </row>
    <row r="207" spans="1:7" s="58" customFormat="1" ht="15">
      <c r="A207" s="160">
        <v>4170</v>
      </c>
      <c r="B207" s="61" t="s">
        <v>30</v>
      </c>
      <c r="C207" s="338"/>
      <c r="D207" s="365"/>
      <c r="E207" s="56"/>
      <c r="F207" s="192"/>
      <c r="G207" s="138">
        <v>9500</v>
      </c>
    </row>
    <row r="208" spans="1:7" s="58" customFormat="1" ht="15">
      <c r="A208" s="141">
        <v>4210</v>
      </c>
      <c r="B208" s="100" t="s">
        <v>14</v>
      </c>
      <c r="C208" s="338"/>
      <c r="D208" s="365"/>
      <c r="E208" s="56"/>
      <c r="F208" s="192"/>
      <c r="G208" s="138">
        <v>1000</v>
      </c>
    </row>
    <row r="209" spans="1:7" s="58" customFormat="1" ht="15">
      <c r="A209" s="419">
        <v>4300</v>
      </c>
      <c r="B209" s="67" t="s">
        <v>15</v>
      </c>
      <c r="C209" s="338"/>
      <c r="D209" s="394"/>
      <c r="E209" s="199"/>
      <c r="F209" s="323"/>
      <c r="G209" s="201">
        <v>52500</v>
      </c>
    </row>
    <row r="210" spans="1:7" s="58" customFormat="1" ht="15">
      <c r="A210" s="297">
        <v>92195</v>
      </c>
      <c r="B210" s="420" t="s">
        <v>13</v>
      </c>
      <c r="C210" s="421" t="s">
        <v>19</v>
      </c>
      <c r="D210" s="390"/>
      <c r="E210" s="267"/>
      <c r="F210" s="296">
        <f>SUM(F211:F212)</f>
        <v>40000</v>
      </c>
      <c r="G210" s="140"/>
    </row>
    <row r="211" spans="1:7" s="58" customFormat="1" ht="30">
      <c r="A211" s="426">
        <v>3040</v>
      </c>
      <c r="B211" s="427" t="s">
        <v>141</v>
      </c>
      <c r="C211" s="98"/>
      <c r="D211" s="365"/>
      <c r="E211" s="56"/>
      <c r="F211" s="192">
        <v>1500</v>
      </c>
      <c r="G211" s="138"/>
    </row>
    <row r="212" spans="1:7" s="58" customFormat="1" ht="15.75" thickBot="1">
      <c r="A212" s="419">
        <v>4300</v>
      </c>
      <c r="B212" s="67" t="s">
        <v>15</v>
      </c>
      <c r="C212" s="339"/>
      <c r="D212" s="365"/>
      <c r="E212" s="56"/>
      <c r="F212" s="192">
        <v>38500</v>
      </c>
      <c r="G212" s="138"/>
    </row>
    <row r="213" spans="1:7" s="64" customFormat="1" ht="20.25" customHeight="1" thickBot="1" thickTop="1">
      <c r="A213" s="345"/>
      <c r="B213" s="346" t="s">
        <v>27</v>
      </c>
      <c r="C213" s="347"/>
      <c r="D213" s="348">
        <f>D202+D195+D181+D126+D122+D56+D53+D37+D32+D25+D11+D114</f>
        <v>14000</v>
      </c>
      <c r="E213" s="375">
        <f>E11+E25+E32+E37+E53+E56+E122+E126+E181+E195+E202+E114</f>
        <v>804732</v>
      </c>
      <c r="F213" s="349">
        <f>F11+F25+F32+F37+F53+F56+F122+F126+F181+F195+F202+F114</f>
        <v>4121687</v>
      </c>
      <c r="G213" s="350">
        <f>G11+G25+G32+G37+G53+G56+G122+G126+G181+G195+G202+G114</f>
        <v>4927579</v>
      </c>
    </row>
    <row r="214" spans="1:7" s="353" customFormat="1" ht="17.25" thickBot="1" thickTop="1">
      <c r="A214" s="407"/>
      <c r="B214" s="408" t="s">
        <v>130</v>
      </c>
      <c r="C214" s="408"/>
      <c r="D214" s="412">
        <f>E213-D213</f>
        <v>790732</v>
      </c>
      <c r="E214" s="414"/>
      <c r="F214" s="409">
        <f>G213-F213</f>
        <v>805892</v>
      </c>
      <c r="G214" s="410"/>
    </row>
    <row r="215" ht="16.5" thickTop="1">
      <c r="E215" s="91"/>
    </row>
    <row r="216" ht="15.75">
      <c r="E216" s="91"/>
    </row>
    <row r="217" ht="15.75">
      <c r="E217" s="91"/>
    </row>
    <row r="218" ht="15.75">
      <c r="E218" s="91"/>
    </row>
    <row r="219" ht="15.75">
      <c r="E219" s="91"/>
    </row>
    <row r="220" ht="15.75">
      <c r="E220" s="91"/>
    </row>
    <row r="221" ht="15.75">
      <c r="E221" s="91"/>
    </row>
    <row r="222" ht="15.75">
      <c r="E222" s="91"/>
    </row>
    <row r="223" ht="15.75">
      <c r="E223" s="91"/>
    </row>
    <row r="224" ht="15.75">
      <c r="E224" s="91"/>
    </row>
    <row r="225" ht="15.75">
      <c r="E225" s="92"/>
    </row>
    <row r="226" ht="15.75">
      <c r="E226" s="92"/>
    </row>
    <row r="227" ht="15.75">
      <c r="E227" s="92"/>
    </row>
    <row r="228" ht="15.75">
      <c r="E228" s="92"/>
    </row>
    <row r="229" ht="15.75">
      <c r="E229" s="92"/>
    </row>
    <row r="230" ht="15.75">
      <c r="E230" s="92"/>
    </row>
    <row r="231" ht="15.75">
      <c r="E231" s="92"/>
    </row>
    <row r="232" ht="15.75">
      <c r="E232" s="92"/>
    </row>
    <row r="233" ht="15.75">
      <c r="E233" s="92"/>
    </row>
    <row r="234" ht="15.75">
      <c r="E234" s="92"/>
    </row>
    <row r="235" ht="15.75">
      <c r="E235" s="92"/>
    </row>
    <row r="236" ht="15.75">
      <c r="E236" s="92"/>
    </row>
    <row r="237" ht="15.75">
      <c r="E237" s="92"/>
    </row>
    <row r="238" ht="15.75">
      <c r="E238" s="92"/>
    </row>
    <row r="239" ht="15.75">
      <c r="E239" s="92"/>
    </row>
    <row r="240" ht="15.75">
      <c r="E240" s="92"/>
    </row>
    <row r="241" ht="15.75">
      <c r="E241" s="92"/>
    </row>
    <row r="242" ht="15.75">
      <c r="E242" s="92"/>
    </row>
    <row r="243" ht="15.75">
      <c r="E243" s="92"/>
    </row>
    <row r="244" ht="15.75">
      <c r="E244" s="92"/>
    </row>
    <row r="245" ht="15.75">
      <c r="E245" s="92"/>
    </row>
    <row r="246" ht="15.75">
      <c r="E246" s="92"/>
    </row>
    <row r="247" ht="15.75">
      <c r="E247" s="92"/>
    </row>
    <row r="248" ht="15.75">
      <c r="E248" s="92"/>
    </row>
    <row r="249" ht="15.75">
      <c r="E249" s="92"/>
    </row>
    <row r="250" ht="15.75">
      <c r="E250" s="92"/>
    </row>
    <row r="251" ht="15.75">
      <c r="E251" s="92"/>
    </row>
    <row r="252" ht="15.75">
      <c r="E252" s="92"/>
    </row>
    <row r="253" ht="15.75">
      <c r="E253" s="92"/>
    </row>
    <row r="254" ht="15.75">
      <c r="E254" s="92"/>
    </row>
    <row r="255" ht="15.75">
      <c r="E255" s="92"/>
    </row>
    <row r="256" ht="15.75">
      <c r="E256" s="92"/>
    </row>
    <row r="257" ht="15.75">
      <c r="E257" s="92"/>
    </row>
    <row r="258" ht="15.75">
      <c r="E258" s="92"/>
    </row>
    <row r="259" ht="15.75">
      <c r="E259" s="92"/>
    </row>
    <row r="260" ht="15.75">
      <c r="E260" s="92"/>
    </row>
    <row r="261" ht="15.75">
      <c r="E261" s="92"/>
    </row>
    <row r="262" ht="15.75">
      <c r="E262" s="92"/>
    </row>
    <row r="263" ht="15.75">
      <c r="E263" s="92"/>
    </row>
    <row r="264" ht="15.75">
      <c r="E264" s="92"/>
    </row>
    <row r="265" ht="15.75">
      <c r="E265" s="92"/>
    </row>
    <row r="266" ht="15.75">
      <c r="E266" s="92"/>
    </row>
    <row r="267" ht="15.75">
      <c r="E267" s="92"/>
    </row>
    <row r="268" ht="15.75">
      <c r="E268" s="92"/>
    </row>
    <row r="269" ht="15.75">
      <c r="E269" s="92"/>
    </row>
    <row r="270" ht="15.75">
      <c r="E270" s="92"/>
    </row>
    <row r="271" ht="15.75">
      <c r="E271" s="92"/>
    </row>
    <row r="272" ht="15.75">
      <c r="E272" s="92"/>
    </row>
    <row r="273" ht="15.75">
      <c r="E273" s="92"/>
    </row>
    <row r="274" ht="15.75">
      <c r="E274" s="92"/>
    </row>
    <row r="275" ht="15.75">
      <c r="E275" s="92"/>
    </row>
    <row r="276" ht="15.75">
      <c r="E276" s="92"/>
    </row>
    <row r="277" ht="15.75">
      <c r="E277" s="92"/>
    </row>
    <row r="278" ht="15.75">
      <c r="E278" s="92"/>
    </row>
    <row r="279" ht="15.75">
      <c r="E279" s="92"/>
    </row>
    <row r="280" ht="15.75">
      <c r="E280" s="92"/>
    </row>
    <row r="281" ht="15.75">
      <c r="E281" s="92"/>
    </row>
    <row r="282" ht="15.75">
      <c r="E282" s="92"/>
    </row>
    <row r="283" ht="15.75">
      <c r="E283" s="92"/>
    </row>
    <row r="284" ht="15.75">
      <c r="E284" s="92"/>
    </row>
    <row r="285" ht="15.75">
      <c r="E285" s="92"/>
    </row>
    <row r="286" ht="15.75">
      <c r="E286" s="92"/>
    </row>
    <row r="287" ht="15.75">
      <c r="E287" s="92"/>
    </row>
    <row r="288" ht="15.75">
      <c r="E288" s="92"/>
    </row>
    <row r="289" ht="15.75">
      <c r="E289" s="92"/>
    </row>
    <row r="290" ht="15.75">
      <c r="E290" s="92"/>
    </row>
    <row r="291" ht="15.75">
      <c r="E291" s="92"/>
    </row>
    <row r="292" ht="15.75">
      <c r="E292" s="92"/>
    </row>
    <row r="293" ht="15.75">
      <c r="E293" s="92"/>
    </row>
    <row r="294" ht="15.75">
      <c r="E294" s="92"/>
    </row>
    <row r="295" ht="15.75">
      <c r="E295" s="92"/>
    </row>
    <row r="296" ht="15.75">
      <c r="E296" s="92"/>
    </row>
    <row r="297" ht="15.75">
      <c r="E297" s="92"/>
    </row>
    <row r="298" ht="15.75">
      <c r="E298" s="92"/>
    </row>
    <row r="299" ht="15.75">
      <c r="E299" s="92"/>
    </row>
    <row r="300" ht="15.75">
      <c r="E300" s="92"/>
    </row>
    <row r="301" ht="15.75">
      <c r="E301" s="92"/>
    </row>
    <row r="302" ht="15.75">
      <c r="E302" s="92"/>
    </row>
    <row r="303" ht="15.75">
      <c r="E303" s="92"/>
    </row>
    <row r="304" ht="15.75">
      <c r="E304" s="92"/>
    </row>
    <row r="305" ht="15.75">
      <c r="E305" s="92"/>
    </row>
    <row r="306" ht="15.75">
      <c r="E306" s="92"/>
    </row>
    <row r="307" ht="15.75">
      <c r="E307" s="92"/>
    </row>
    <row r="308" ht="15.75">
      <c r="E308" s="92"/>
    </row>
    <row r="309" ht="15.75">
      <c r="E309" s="92"/>
    </row>
    <row r="310" ht="15.75">
      <c r="E310" s="92"/>
    </row>
    <row r="311" ht="15.75">
      <c r="E311" s="92"/>
    </row>
    <row r="312" ht="15.75">
      <c r="E312" s="92"/>
    </row>
    <row r="313" ht="15.75">
      <c r="E313" s="92"/>
    </row>
    <row r="314" ht="15.75">
      <c r="E314" s="92"/>
    </row>
    <row r="315" ht="15.75">
      <c r="E315" s="92"/>
    </row>
    <row r="316" ht="15.75">
      <c r="E316" s="92"/>
    </row>
    <row r="317" ht="15.75">
      <c r="E317" s="92"/>
    </row>
    <row r="318" ht="15.75">
      <c r="E318" s="92"/>
    </row>
    <row r="319" ht="15.75">
      <c r="E319" s="92"/>
    </row>
    <row r="320" ht="15.75">
      <c r="E320" s="92"/>
    </row>
    <row r="321" ht="15.75">
      <c r="E321" s="92"/>
    </row>
    <row r="322" ht="15.75">
      <c r="E322" s="92"/>
    </row>
    <row r="323" ht="15.75">
      <c r="E323" s="92"/>
    </row>
    <row r="324" ht="15.75">
      <c r="E324" s="92"/>
    </row>
    <row r="325" ht="15.75">
      <c r="E325" s="92"/>
    </row>
    <row r="326" ht="15.75">
      <c r="E326" s="92"/>
    </row>
    <row r="327" ht="15.75">
      <c r="E327" s="92"/>
    </row>
    <row r="328" ht="15.75">
      <c r="E328" s="92"/>
    </row>
    <row r="329" ht="15.75">
      <c r="E329" s="92"/>
    </row>
    <row r="330" ht="15.75">
      <c r="E330" s="92"/>
    </row>
    <row r="331" ht="15.75">
      <c r="E331" s="92"/>
    </row>
    <row r="332" ht="15.75">
      <c r="E332" s="92"/>
    </row>
    <row r="333" ht="15.75">
      <c r="E333" s="92"/>
    </row>
    <row r="334" ht="15.75">
      <c r="E334" s="92"/>
    </row>
    <row r="335" ht="15.75">
      <c r="E335" s="92"/>
    </row>
    <row r="336" ht="15.75">
      <c r="E336" s="92"/>
    </row>
    <row r="337" ht="15.75">
      <c r="E337" s="92"/>
    </row>
    <row r="338" ht="15.75">
      <c r="E338" s="92"/>
    </row>
    <row r="339" ht="15.75">
      <c r="E339" s="92"/>
    </row>
    <row r="340" ht="15.75">
      <c r="E340" s="92"/>
    </row>
    <row r="341" ht="15.75">
      <c r="E341" s="92"/>
    </row>
    <row r="342" ht="15.75">
      <c r="E342" s="92"/>
    </row>
    <row r="343" ht="15.75">
      <c r="E343" s="92"/>
    </row>
    <row r="344" ht="15.75">
      <c r="E344" s="92"/>
    </row>
    <row r="345" ht="15.75">
      <c r="E345" s="92"/>
    </row>
    <row r="346" ht="15.75">
      <c r="E346" s="92"/>
    </row>
    <row r="347" ht="15.75">
      <c r="E347" s="92"/>
    </row>
    <row r="348" ht="15.75">
      <c r="E348" s="92"/>
    </row>
    <row r="349" ht="15.75">
      <c r="E349" s="92"/>
    </row>
    <row r="350" ht="15.75">
      <c r="E350" s="92"/>
    </row>
    <row r="351" ht="15.75">
      <c r="E351" s="92"/>
    </row>
    <row r="352" ht="15.75">
      <c r="E352" s="92"/>
    </row>
    <row r="353" ht="15.75">
      <c r="E353" s="92"/>
    </row>
    <row r="354" ht="15.75">
      <c r="E354" s="92"/>
    </row>
    <row r="355" ht="15.75">
      <c r="E355" s="92"/>
    </row>
    <row r="356" ht="15.75">
      <c r="E356" s="92"/>
    </row>
    <row r="357" ht="15.75">
      <c r="E357" s="92"/>
    </row>
    <row r="358" ht="15.75">
      <c r="E358" s="92"/>
    </row>
    <row r="359" ht="15.75">
      <c r="E359" s="92"/>
    </row>
    <row r="360" ht="15.75">
      <c r="E360" s="92"/>
    </row>
    <row r="361" ht="15.75">
      <c r="E361" s="92"/>
    </row>
    <row r="362" ht="15.75">
      <c r="E362" s="92"/>
    </row>
    <row r="363" ht="15.75">
      <c r="E363" s="92"/>
    </row>
    <row r="364" ht="15.75">
      <c r="E364" s="92"/>
    </row>
    <row r="365" ht="15.75">
      <c r="E365" s="92"/>
    </row>
    <row r="366" ht="15.75">
      <c r="E366" s="92"/>
    </row>
    <row r="367" ht="15.75">
      <c r="E367" s="92"/>
    </row>
    <row r="368" ht="15.75">
      <c r="E368" s="92"/>
    </row>
    <row r="369" ht="15.75">
      <c r="E369" s="92"/>
    </row>
    <row r="370" ht="15.75">
      <c r="E370" s="92"/>
    </row>
    <row r="371" ht="15.75">
      <c r="E371" s="92"/>
    </row>
    <row r="372" ht="15.75">
      <c r="E372" s="92"/>
    </row>
    <row r="373" ht="15.75">
      <c r="E373" s="92"/>
    </row>
    <row r="374" ht="15.75">
      <c r="E374" s="92"/>
    </row>
    <row r="375" ht="15.75">
      <c r="E375" s="92"/>
    </row>
    <row r="376" ht="15.75">
      <c r="E376" s="92"/>
    </row>
    <row r="377" ht="15.75">
      <c r="E377" s="92"/>
    </row>
    <row r="378" ht="15.75">
      <c r="E378" s="92"/>
    </row>
    <row r="379" ht="15.75">
      <c r="E379" s="92"/>
    </row>
    <row r="380" ht="15.75">
      <c r="E380" s="92"/>
    </row>
    <row r="381" ht="15.75">
      <c r="E381" s="92"/>
    </row>
    <row r="382" ht="15.75">
      <c r="E382" s="92"/>
    </row>
    <row r="383" ht="15.75">
      <c r="E383" s="92"/>
    </row>
    <row r="384" ht="15.75">
      <c r="E384" s="92"/>
    </row>
    <row r="385" ht="15.75">
      <c r="E385" s="92"/>
    </row>
    <row r="386" ht="15.75">
      <c r="E386" s="92"/>
    </row>
    <row r="387" ht="15.75">
      <c r="E387" s="92"/>
    </row>
    <row r="388" ht="15.75">
      <c r="E388" s="92"/>
    </row>
    <row r="389" ht="15.75">
      <c r="E389" s="92"/>
    </row>
    <row r="390" ht="15.75">
      <c r="E390" s="92"/>
    </row>
    <row r="391" ht="15.75">
      <c r="E391" s="92"/>
    </row>
    <row r="392" ht="15.75">
      <c r="E392" s="92"/>
    </row>
    <row r="393" ht="15.75">
      <c r="E393" s="92"/>
    </row>
    <row r="394" ht="15.75">
      <c r="E394" s="92"/>
    </row>
    <row r="395" ht="15.75">
      <c r="E395" s="92"/>
    </row>
    <row r="396" ht="15.75">
      <c r="E396" s="92"/>
    </row>
    <row r="397" ht="15.75">
      <c r="E397" s="92"/>
    </row>
    <row r="398" ht="15.75">
      <c r="E398" s="92"/>
    </row>
    <row r="399" ht="15.75">
      <c r="E399" s="92"/>
    </row>
    <row r="400" ht="15.75">
      <c r="E400" s="92"/>
    </row>
    <row r="401" ht="15.75">
      <c r="E401" s="92"/>
    </row>
    <row r="402" ht="15.75">
      <c r="E402" s="92"/>
    </row>
    <row r="403" ht="15.75">
      <c r="E403" s="92"/>
    </row>
    <row r="404" ht="15.75">
      <c r="E404" s="92"/>
    </row>
    <row r="405" ht="15.75">
      <c r="E405" s="92"/>
    </row>
    <row r="406" ht="15.75">
      <c r="E406" s="92"/>
    </row>
    <row r="407" ht="15.75">
      <c r="E407" s="92"/>
    </row>
    <row r="408" ht="15.75">
      <c r="E408" s="92"/>
    </row>
    <row r="409" ht="15.75">
      <c r="E409" s="92"/>
    </row>
    <row r="410" ht="15.75">
      <c r="E410" s="92"/>
    </row>
    <row r="411" ht="15.75">
      <c r="E411" s="92"/>
    </row>
    <row r="412" ht="15.75">
      <c r="E412" s="92"/>
    </row>
    <row r="413" ht="15.75">
      <c r="E413" s="92"/>
    </row>
    <row r="414" ht="15.75">
      <c r="E414" s="92"/>
    </row>
    <row r="415" ht="15.75">
      <c r="E415" s="92"/>
    </row>
    <row r="416" ht="15.75">
      <c r="E416" s="92"/>
    </row>
    <row r="417" ht="15.75">
      <c r="E417" s="92"/>
    </row>
    <row r="418" ht="15.75">
      <c r="E418" s="92"/>
    </row>
    <row r="419" ht="15.75">
      <c r="E419" s="92"/>
    </row>
    <row r="420" ht="15.75">
      <c r="E420" s="92"/>
    </row>
    <row r="421" ht="15.75">
      <c r="E421" s="92"/>
    </row>
    <row r="422" ht="15.75">
      <c r="E422" s="92"/>
    </row>
    <row r="423" ht="15.75">
      <c r="E423" s="92"/>
    </row>
    <row r="424" ht="15.75">
      <c r="E424" s="92"/>
    </row>
    <row r="425" ht="15.75">
      <c r="E425" s="92"/>
    </row>
    <row r="426" ht="15.75">
      <c r="E426" s="92"/>
    </row>
    <row r="427" ht="15.75">
      <c r="E427" s="92"/>
    </row>
    <row r="428" ht="15.75">
      <c r="E428" s="92"/>
    </row>
    <row r="429" ht="15.75">
      <c r="E429" s="92"/>
    </row>
    <row r="430" ht="15.75">
      <c r="E430" s="92"/>
    </row>
    <row r="431" ht="15.75">
      <c r="E431" s="92"/>
    </row>
    <row r="432" ht="15.75">
      <c r="E432" s="92"/>
    </row>
    <row r="433" ht="15.75">
      <c r="E433" s="92"/>
    </row>
    <row r="434" ht="15.75">
      <c r="E434" s="92"/>
    </row>
    <row r="435" ht="15.75">
      <c r="E435" s="92"/>
    </row>
    <row r="436" ht="15.75">
      <c r="E436" s="92"/>
    </row>
    <row r="437" ht="15.75">
      <c r="E437" s="92"/>
    </row>
    <row r="438" ht="15.75">
      <c r="E438" s="92"/>
    </row>
    <row r="439" ht="15.75">
      <c r="E439" s="92"/>
    </row>
    <row r="440" ht="15.75">
      <c r="E440" s="92"/>
    </row>
    <row r="441" ht="15.75">
      <c r="E441" s="92"/>
    </row>
    <row r="442" ht="15.75">
      <c r="E442" s="92"/>
    </row>
    <row r="443" ht="15.75">
      <c r="E443" s="92"/>
    </row>
    <row r="444" ht="15.75">
      <c r="E444" s="92"/>
    </row>
    <row r="445" ht="15.75">
      <c r="E445" s="92"/>
    </row>
    <row r="446" ht="15.75">
      <c r="E446" s="92"/>
    </row>
    <row r="447" ht="15.75">
      <c r="E447" s="92"/>
    </row>
    <row r="448" ht="15.75">
      <c r="E448" s="92"/>
    </row>
    <row r="449" ht="15.75">
      <c r="E449" s="92"/>
    </row>
    <row r="450" ht="15.75">
      <c r="E450" s="92"/>
    </row>
    <row r="451" ht="15.75">
      <c r="E451" s="92"/>
    </row>
    <row r="452" ht="15.75">
      <c r="E452" s="92"/>
    </row>
    <row r="453" ht="15.75">
      <c r="E453" s="92"/>
    </row>
    <row r="454" ht="15.75">
      <c r="E454" s="92"/>
    </row>
    <row r="455" ht="15.75">
      <c r="E455" s="92"/>
    </row>
    <row r="456" ht="15.75">
      <c r="E456" s="92"/>
    </row>
    <row r="457" ht="15.75">
      <c r="E457" s="92"/>
    </row>
    <row r="458" ht="15.75">
      <c r="E458" s="92"/>
    </row>
    <row r="459" ht="15.75">
      <c r="E459" s="92"/>
    </row>
    <row r="460" ht="15.75">
      <c r="E460" s="92"/>
    </row>
    <row r="461" ht="15.75">
      <c r="E461" s="92"/>
    </row>
    <row r="462" ht="15.75">
      <c r="E462" s="92"/>
    </row>
    <row r="463" ht="15.75">
      <c r="E463" s="92"/>
    </row>
    <row r="464" ht="15.75">
      <c r="E464" s="92"/>
    </row>
    <row r="465" ht="15.75">
      <c r="E465" s="92"/>
    </row>
    <row r="466" ht="15.75">
      <c r="E466" s="92"/>
    </row>
    <row r="467" ht="15.75">
      <c r="E467" s="92"/>
    </row>
    <row r="468" ht="15.75">
      <c r="E468" s="92"/>
    </row>
    <row r="469" ht="15.75">
      <c r="E469" s="92"/>
    </row>
    <row r="470" ht="15.75">
      <c r="E470" s="92"/>
    </row>
    <row r="471" ht="15.75">
      <c r="E471" s="92"/>
    </row>
    <row r="472" ht="15.75">
      <c r="E472" s="92"/>
    </row>
    <row r="473" ht="15.75">
      <c r="E473" s="92"/>
    </row>
    <row r="474" ht="15.75">
      <c r="E474" s="92"/>
    </row>
    <row r="475" ht="15.75">
      <c r="E475" s="92"/>
    </row>
    <row r="476" ht="15.75">
      <c r="E476" s="92"/>
    </row>
    <row r="477" ht="15.75">
      <c r="E477" s="92"/>
    </row>
    <row r="478" ht="15.75">
      <c r="E478" s="92"/>
    </row>
    <row r="479" ht="15.75">
      <c r="E479" s="92"/>
    </row>
    <row r="480" ht="15.75">
      <c r="E480" s="92"/>
    </row>
    <row r="481" ht="15.75">
      <c r="E481" s="92"/>
    </row>
    <row r="482" ht="15.75">
      <c r="E482" s="92"/>
    </row>
    <row r="483" ht="15.75">
      <c r="E483" s="92"/>
    </row>
    <row r="484" ht="15.75">
      <c r="E484" s="92"/>
    </row>
    <row r="485" ht="15.75">
      <c r="E485" s="92"/>
    </row>
    <row r="486" ht="15.75">
      <c r="E486" s="92"/>
    </row>
    <row r="487" ht="15.75">
      <c r="E487" s="92"/>
    </row>
    <row r="488" ht="15.75">
      <c r="E488" s="92"/>
    </row>
    <row r="489" ht="15.75">
      <c r="E489" s="92"/>
    </row>
    <row r="490" ht="15.75">
      <c r="E490" s="92"/>
    </row>
    <row r="491" ht="15.75">
      <c r="E491" s="92"/>
    </row>
    <row r="492" ht="15.75">
      <c r="E492" s="92"/>
    </row>
    <row r="493" ht="15.75">
      <c r="E493" s="92"/>
    </row>
    <row r="494" ht="15.75">
      <c r="E494" s="92"/>
    </row>
    <row r="495" ht="15.75">
      <c r="E495" s="92"/>
    </row>
    <row r="496" ht="15.75">
      <c r="E496" s="92"/>
    </row>
    <row r="497" ht="15.75">
      <c r="E497" s="92"/>
    </row>
    <row r="498" ht="15.75">
      <c r="E498" s="92"/>
    </row>
    <row r="499" ht="15.75">
      <c r="E499" s="92"/>
    </row>
    <row r="500" ht="15.75">
      <c r="E500" s="92"/>
    </row>
    <row r="501" ht="15.75">
      <c r="E501" s="92"/>
    </row>
    <row r="502" ht="15.75">
      <c r="E502" s="92"/>
    </row>
    <row r="503" ht="15.75">
      <c r="E503" s="92"/>
    </row>
    <row r="504" ht="15.75">
      <c r="E504" s="92"/>
    </row>
    <row r="505" ht="15.75">
      <c r="E505" s="92"/>
    </row>
    <row r="506" ht="15.75">
      <c r="E506" s="92"/>
    </row>
    <row r="507" ht="15.75">
      <c r="E507" s="92"/>
    </row>
    <row r="508" ht="15.75">
      <c r="E508" s="92"/>
    </row>
    <row r="509" ht="15.75">
      <c r="E509" s="92"/>
    </row>
    <row r="510" ht="15.75">
      <c r="E510" s="92"/>
    </row>
    <row r="511" ht="15.75">
      <c r="E511" s="92"/>
    </row>
    <row r="512" ht="15.75">
      <c r="E512" s="92"/>
    </row>
    <row r="513" ht="15.75">
      <c r="E513" s="92"/>
    </row>
    <row r="514" ht="15.75">
      <c r="E514" s="92"/>
    </row>
    <row r="515" ht="15.75">
      <c r="E515" s="92"/>
    </row>
    <row r="516" ht="15.75">
      <c r="E516" s="92"/>
    </row>
    <row r="517" ht="15.75">
      <c r="E517" s="92"/>
    </row>
    <row r="518" ht="15.75">
      <c r="E518" s="92"/>
    </row>
    <row r="519" ht="15.75">
      <c r="E519" s="92"/>
    </row>
    <row r="520" ht="15.75">
      <c r="E520" s="92"/>
    </row>
    <row r="521" ht="15.75">
      <c r="E521" s="92"/>
    </row>
    <row r="522" ht="15.75">
      <c r="E522" s="92"/>
    </row>
    <row r="523" ht="15.75">
      <c r="E523" s="92"/>
    </row>
    <row r="524" ht="15.75">
      <c r="E524" s="92"/>
    </row>
    <row r="525" ht="15.75">
      <c r="E525" s="92"/>
    </row>
    <row r="526" ht="15.75">
      <c r="E526" s="92"/>
    </row>
    <row r="527" ht="15.75">
      <c r="E527" s="92"/>
    </row>
    <row r="528" ht="15.75">
      <c r="E528" s="92"/>
    </row>
    <row r="529" ht="15.75">
      <c r="E529" s="92"/>
    </row>
    <row r="530" ht="15.75">
      <c r="E530" s="92"/>
    </row>
    <row r="531" ht="15.75">
      <c r="E531" s="92"/>
    </row>
    <row r="532" ht="15.75">
      <c r="E532" s="92"/>
    </row>
    <row r="533" ht="15.75">
      <c r="E533" s="92"/>
    </row>
    <row r="534" ht="15.75">
      <c r="E534" s="92"/>
    </row>
    <row r="535" ht="15.75">
      <c r="E535" s="92"/>
    </row>
    <row r="536" ht="15.75">
      <c r="E536" s="92"/>
    </row>
    <row r="537" ht="15.75">
      <c r="E537" s="92"/>
    </row>
    <row r="538" ht="15.75">
      <c r="E538" s="92"/>
    </row>
    <row r="539" ht="15.75">
      <c r="E539" s="92"/>
    </row>
    <row r="540" ht="15.75">
      <c r="E540" s="92"/>
    </row>
    <row r="541" ht="15.75">
      <c r="E541" s="92"/>
    </row>
    <row r="542" ht="15.75">
      <c r="E542" s="92"/>
    </row>
    <row r="543" ht="15.75">
      <c r="E543" s="92"/>
    </row>
    <row r="544" ht="15.75">
      <c r="E544" s="92"/>
    </row>
    <row r="545" ht="15.75">
      <c r="E545" s="92"/>
    </row>
    <row r="546" ht="15.75">
      <c r="E546" s="92"/>
    </row>
    <row r="547" ht="15.75">
      <c r="E547" s="92"/>
    </row>
    <row r="548" ht="15.75">
      <c r="E548" s="92"/>
    </row>
    <row r="549" ht="15.75">
      <c r="E549" s="92"/>
    </row>
    <row r="550" ht="15.75">
      <c r="E550" s="92"/>
    </row>
    <row r="551" ht="15.75">
      <c r="E551" s="92"/>
    </row>
    <row r="552" ht="15.75">
      <c r="E552" s="92"/>
    </row>
    <row r="553" ht="15.75">
      <c r="E553" s="92"/>
    </row>
    <row r="554" ht="15.75">
      <c r="E554" s="92"/>
    </row>
    <row r="555" ht="15.75">
      <c r="E555" s="92"/>
    </row>
    <row r="556" ht="15.75">
      <c r="E556" s="92"/>
    </row>
    <row r="557" ht="15.75">
      <c r="E557" s="92"/>
    </row>
    <row r="558" ht="15.75">
      <c r="E558" s="92"/>
    </row>
    <row r="559" ht="15.75">
      <c r="E559" s="92"/>
    </row>
    <row r="560" ht="15.75">
      <c r="E560" s="92"/>
    </row>
    <row r="561" ht="15.75">
      <c r="E561" s="92"/>
    </row>
    <row r="562" ht="15.75">
      <c r="E562" s="92"/>
    </row>
    <row r="563" ht="15.75">
      <c r="E563" s="92"/>
    </row>
    <row r="564" ht="15.75">
      <c r="E564" s="92"/>
    </row>
    <row r="565" ht="15.75">
      <c r="E565" s="92"/>
    </row>
    <row r="566" ht="15.75">
      <c r="E566" s="92"/>
    </row>
    <row r="567" ht="15.75">
      <c r="E567" s="92"/>
    </row>
    <row r="568" ht="15.75">
      <c r="E568" s="92"/>
    </row>
    <row r="569" ht="15.75">
      <c r="E569" s="92"/>
    </row>
    <row r="570" ht="15.75">
      <c r="E570" s="92"/>
    </row>
    <row r="571" ht="15.75">
      <c r="E571" s="92"/>
    </row>
    <row r="572" ht="15.75">
      <c r="E572" s="92"/>
    </row>
    <row r="573" ht="15.75">
      <c r="E573" s="92"/>
    </row>
    <row r="574" ht="15.75">
      <c r="E574" s="92"/>
    </row>
    <row r="575" ht="15.75">
      <c r="E575" s="92"/>
    </row>
    <row r="576" ht="15.75">
      <c r="E576" s="92"/>
    </row>
    <row r="577" ht="15.75">
      <c r="E577" s="92"/>
    </row>
    <row r="578" ht="15.75">
      <c r="E578" s="92"/>
    </row>
    <row r="579" ht="15.75">
      <c r="E579" s="92"/>
    </row>
    <row r="580" ht="15.75">
      <c r="E580" s="92"/>
    </row>
    <row r="581" ht="15.75">
      <c r="E581" s="92"/>
    </row>
    <row r="582" ht="15.75">
      <c r="E582" s="92"/>
    </row>
    <row r="583" ht="15.75">
      <c r="E583" s="92"/>
    </row>
    <row r="584" ht="15.75">
      <c r="E584" s="92"/>
    </row>
    <row r="585" ht="15.75">
      <c r="E585" s="92"/>
    </row>
    <row r="586" ht="15.75">
      <c r="E586" s="92"/>
    </row>
    <row r="587" ht="15.75">
      <c r="E587" s="92"/>
    </row>
    <row r="588" ht="15.75">
      <c r="E588" s="92"/>
    </row>
    <row r="589" ht="15.75">
      <c r="E589" s="92"/>
    </row>
    <row r="590" ht="15.75">
      <c r="E590" s="92"/>
    </row>
    <row r="591" ht="15.75">
      <c r="E591" s="92"/>
    </row>
    <row r="592" ht="15.75">
      <c r="E592" s="92"/>
    </row>
    <row r="593" ht="15.75">
      <c r="E593" s="92"/>
    </row>
    <row r="594" ht="15.75">
      <c r="E594" s="92"/>
    </row>
    <row r="595" ht="15.75">
      <c r="E595" s="92"/>
    </row>
    <row r="596" ht="15.75">
      <c r="E596" s="92"/>
    </row>
    <row r="597" ht="15.75">
      <c r="E597" s="92"/>
    </row>
    <row r="598" ht="15.75">
      <c r="E598" s="92"/>
    </row>
    <row r="599" ht="15.75">
      <c r="E599" s="92"/>
    </row>
    <row r="600" ht="15.75">
      <c r="E600" s="92"/>
    </row>
    <row r="601" ht="15.75">
      <c r="E601" s="92"/>
    </row>
    <row r="602" ht="15.75">
      <c r="E602" s="92"/>
    </row>
    <row r="603" ht="15.75">
      <c r="E603" s="92"/>
    </row>
    <row r="604" ht="15.75">
      <c r="E604" s="92"/>
    </row>
    <row r="605" ht="15.75">
      <c r="E605" s="92"/>
    </row>
    <row r="606" ht="15.75">
      <c r="E606" s="92"/>
    </row>
    <row r="607" ht="15.75">
      <c r="E607" s="92"/>
    </row>
    <row r="608" ht="15.75">
      <c r="E608" s="92"/>
    </row>
    <row r="609" ht="15.75">
      <c r="E609" s="92"/>
    </row>
    <row r="610" ht="15.75">
      <c r="E610" s="92"/>
    </row>
    <row r="611" ht="15.75">
      <c r="E611" s="92"/>
    </row>
    <row r="612" ht="15.75">
      <c r="E612" s="92"/>
    </row>
    <row r="613" ht="15.75">
      <c r="E613" s="92"/>
    </row>
    <row r="614" ht="15.75">
      <c r="E614" s="92"/>
    </row>
    <row r="615" ht="15.75">
      <c r="E615" s="92"/>
    </row>
    <row r="616" ht="15.75">
      <c r="E616" s="92"/>
    </row>
    <row r="617" ht="15.75">
      <c r="E617" s="92"/>
    </row>
    <row r="618" ht="15.75">
      <c r="E618" s="92"/>
    </row>
    <row r="619" ht="15.75">
      <c r="E619" s="92"/>
    </row>
    <row r="620" ht="15.75">
      <c r="E620" s="92"/>
    </row>
    <row r="621" ht="15.75">
      <c r="E621" s="92"/>
    </row>
    <row r="622" ht="15.75">
      <c r="E622" s="92"/>
    </row>
    <row r="623" ht="15.75">
      <c r="E623" s="92"/>
    </row>
    <row r="624" ht="15.75">
      <c r="E624" s="92"/>
    </row>
    <row r="625" ht="15.75">
      <c r="E625" s="92"/>
    </row>
    <row r="626" ht="15.75">
      <c r="E626" s="92"/>
    </row>
    <row r="627" ht="15.75">
      <c r="E627" s="92"/>
    </row>
    <row r="628" ht="15.75">
      <c r="E628" s="92"/>
    </row>
    <row r="629" ht="15.75">
      <c r="E629" s="92"/>
    </row>
    <row r="630" ht="15.75">
      <c r="E630" s="92"/>
    </row>
    <row r="631" ht="15.75">
      <c r="E631" s="92"/>
    </row>
    <row r="632" ht="15.75">
      <c r="E632" s="92"/>
    </row>
    <row r="633" ht="15.75">
      <c r="E633" s="92"/>
    </row>
    <row r="634" ht="15.75">
      <c r="E634" s="92"/>
    </row>
    <row r="635" ht="15.75">
      <c r="E635" s="92"/>
    </row>
    <row r="636" ht="15.75">
      <c r="E636" s="92"/>
    </row>
    <row r="637" ht="15.75">
      <c r="E637" s="92"/>
    </row>
    <row r="638" ht="15.75">
      <c r="E638" s="92"/>
    </row>
    <row r="639" ht="15.75">
      <c r="E639" s="92"/>
    </row>
    <row r="640" ht="15.75">
      <c r="E640" s="92"/>
    </row>
    <row r="641" ht="15.75">
      <c r="E641" s="92"/>
    </row>
    <row r="642" ht="15.75">
      <c r="E642" s="92"/>
    </row>
    <row r="643" ht="15.75">
      <c r="E643" s="92"/>
    </row>
    <row r="644" ht="15.75">
      <c r="E644" s="92"/>
    </row>
    <row r="645" ht="15.75">
      <c r="E645" s="92"/>
    </row>
    <row r="646" ht="15.75">
      <c r="E646" s="92"/>
    </row>
    <row r="647" ht="15.75">
      <c r="E647" s="92"/>
    </row>
    <row r="648" ht="15.75">
      <c r="E648" s="92"/>
    </row>
    <row r="649" ht="15.75">
      <c r="E649" s="92"/>
    </row>
    <row r="650" ht="15.75">
      <c r="E650" s="92"/>
    </row>
    <row r="651" ht="15.75">
      <c r="E651" s="92"/>
    </row>
    <row r="652" ht="15.75">
      <c r="E652" s="92"/>
    </row>
    <row r="653" ht="15.75">
      <c r="E653" s="92"/>
    </row>
    <row r="654" ht="15.75">
      <c r="E654" s="92"/>
    </row>
    <row r="655" ht="15.75">
      <c r="E655" s="92"/>
    </row>
    <row r="656" ht="15.75">
      <c r="E656" s="92"/>
    </row>
    <row r="657" ht="15.75">
      <c r="E657" s="92"/>
    </row>
    <row r="658" ht="15.75">
      <c r="E658" s="92"/>
    </row>
    <row r="659" ht="15.75">
      <c r="E659" s="92"/>
    </row>
    <row r="660" ht="15.75">
      <c r="E660" s="92"/>
    </row>
    <row r="661" ht="15.75">
      <c r="E661" s="92"/>
    </row>
    <row r="662" ht="15.75">
      <c r="E662" s="92"/>
    </row>
    <row r="663" ht="15.75">
      <c r="E663" s="92"/>
    </row>
    <row r="664" ht="15.75">
      <c r="E664" s="92"/>
    </row>
    <row r="665" ht="15.75">
      <c r="E665" s="92"/>
    </row>
    <row r="666" ht="15.75">
      <c r="E666" s="92"/>
    </row>
    <row r="667" ht="15.75">
      <c r="E667" s="92"/>
    </row>
    <row r="668" ht="15.75">
      <c r="E668" s="92"/>
    </row>
    <row r="669" ht="15.75">
      <c r="E669" s="92"/>
    </row>
    <row r="670" ht="15.75">
      <c r="E670" s="92"/>
    </row>
    <row r="671" ht="15.75">
      <c r="E671" s="92"/>
    </row>
    <row r="672" ht="15.75">
      <c r="E672" s="92"/>
    </row>
  </sheetData>
  <printOptions horizontalCentered="1"/>
  <pageMargins left="0" right="0" top="0.984251968503937" bottom="0.5905511811023623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5"/>
  <sheetViews>
    <sheetView workbookViewId="0" topLeftCell="A1">
      <selection activeCell="E4" sqref="E4"/>
    </sheetView>
  </sheetViews>
  <sheetFormatPr defaultColWidth="9.00390625" defaultRowHeight="12.75"/>
  <cols>
    <col min="1" max="1" width="7.25390625" style="1" customWidth="1"/>
    <col min="2" max="2" width="39.00390625" style="1" customWidth="1"/>
    <col min="3" max="3" width="6.625" style="1" customWidth="1"/>
    <col min="4" max="4" width="12.25390625" style="1" customWidth="1"/>
    <col min="5" max="6" width="11.875" style="1" customWidth="1"/>
    <col min="7" max="16384" width="10.00390625" style="1" customWidth="1"/>
  </cols>
  <sheetData>
    <row r="1" spans="3:5" ht="15" customHeight="1">
      <c r="C1" s="2"/>
      <c r="D1" s="2"/>
      <c r="E1" s="2" t="s">
        <v>28</v>
      </c>
    </row>
    <row r="2" spans="1:5" ht="15" customHeight="1">
      <c r="A2" s="3"/>
      <c r="B2" s="4"/>
      <c r="C2" s="97"/>
      <c r="D2" s="97"/>
      <c r="E2" s="194" t="s">
        <v>156</v>
      </c>
    </row>
    <row r="3" spans="1:5" ht="15" customHeight="1">
      <c r="A3" s="3"/>
      <c r="B3" s="4"/>
      <c r="C3" s="97"/>
      <c r="D3" s="97"/>
      <c r="E3" s="194" t="s">
        <v>1</v>
      </c>
    </row>
    <row r="4" spans="1:5" ht="15" customHeight="1">
      <c r="A4" s="3"/>
      <c r="B4" s="4"/>
      <c r="C4" s="97"/>
      <c r="D4" s="97"/>
      <c r="E4" s="194" t="s">
        <v>157</v>
      </c>
    </row>
    <row r="5" spans="1:4" ht="30" customHeight="1">
      <c r="A5" s="3"/>
      <c r="B5" s="4"/>
      <c r="C5" s="6"/>
      <c r="D5" s="6"/>
    </row>
    <row r="6" spans="1:6" s="11" customFormat="1" ht="60" customHeight="1">
      <c r="A6" s="7" t="s">
        <v>47</v>
      </c>
      <c r="B6" s="8"/>
      <c r="C6" s="9"/>
      <c r="D6" s="9"/>
      <c r="E6" s="10"/>
      <c r="F6" s="10"/>
    </row>
    <row r="7" spans="1:4" s="11" customFormat="1" ht="2.25" customHeight="1" hidden="1">
      <c r="A7" s="7"/>
      <c r="B7" s="8"/>
      <c r="C7" s="9"/>
      <c r="D7" s="9"/>
    </row>
    <row r="8" spans="1:6" s="11" customFormat="1" ht="19.5" thickBot="1">
      <c r="A8" s="7"/>
      <c r="B8" s="8"/>
      <c r="C8" s="9"/>
      <c r="D8" s="12"/>
      <c r="F8" s="12" t="s">
        <v>2</v>
      </c>
    </row>
    <row r="9" spans="1:6" s="13" customFormat="1" ht="31.5">
      <c r="A9" s="120" t="s">
        <v>3</v>
      </c>
      <c r="B9" s="121" t="s">
        <v>4</v>
      </c>
      <c r="C9" s="164" t="s">
        <v>5</v>
      </c>
      <c r="D9" s="123" t="s">
        <v>6</v>
      </c>
      <c r="E9" s="185" t="s">
        <v>7</v>
      </c>
      <c r="F9" s="186"/>
    </row>
    <row r="10" spans="1:6" s="13" customFormat="1" ht="15.75" customHeight="1">
      <c r="A10" s="126" t="s">
        <v>8</v>
      </c>
      <c r="B10" s="14"/>
      <c r="C10" s="65" t="s">
        <v>9</v>
      </c>
      <c r="D10" s="16" t="s">
        <v>10</v>
      </c>
      <c r="E10" s="187" t="s">
        <v>11</v>
      </c>
      <c r="F10" s="182" t="s">
        <v>10</v>
      </c>
    </row>
    <row r="11" spans="1:6" s="22" customFormat="1" ht="12" thickBot="1">
      <c r="A11" s="174">
        <v>1</v>
      </c>
      <c r="B11" s="74">
        <v>2</v>
      </c>
      <c r="C11" s="74">
        <v>3</v>
      </c>
      <c r="D11" s="184">
        <v>4</v>
      </c>
      <c r="E11" s="188">
        <v>5</v>
      </c>
      <c r="F11" s="169">
        <v>6</v>
      </c>
    </row>
    <row r="12" spans="1:6" s="49" customFormat="1" ht="21" customHeight="1" thickBot="1" thickTop="1">
      <c r="A12" s="207">
        <v>710</v>
      </c>
      <c r="B12" s="209" t="s">
        <v>36</v>
      </c>
      <c r="C12" s="208" t="s">
        <v>48</v>
      </c>
      <c r="D12" s="212"/>
      <c r="E12" s="213">
        <f>E13</f>
        <v>3730</v>
      </c>
      <c r="F12" s="134">
        <f>F13</f>
        <v>3730</v>
      </c>
    </row>
    <row r="13" spans="1:6" s="49" customFormat="1" ht="19.5" customHeight="1" thickTop="1">
      <c r="A13" s="155">
        <v>71015</v>
      </c>
      <c r="B13" s="210" t="s">
        <v>49</v>
      </c>
      <c r="C13" s="211"/>
      <c r="D13" s="89"/>
      <c r="E13" s="190">
        <f>SUM(E14:E16)</f>
        <v>3730</v>
      </c>
      <c r="F13" s="147">
        <f>SUM(F14:F16)</f>
        <v>3730</v>
      </c>
    </row>
    <row r="14" spans="1:6" s="58" customFormat="1" ht="16.5" customHeight="1">
      <c r="A14" s="141">
        <v>4210</v>
      </c>
      <c r="B14" s="31" t="s">
        <v>14</v>
      </c>
      <c r="C14" s="180"/>
      <c r="D14" s="56"/>
      <c r="E14" s="192">
        <v>3730</v>
      </c>
      <c r="F14" s="138"/>
    </row>
    <row r="15" spans="1:6" s="58" customFormat="1" ht="16.5" customHeight="1">
      <c r="A15" s="141">
        <v>4300</v>
      </c>
      <c r="B15" s="100" t="s">
        <v>15</v>
      </c>
      <c r="C15" s="180"/>
      <c r="D15" s="56"/>
      <c r="E15" s="192"/>
      <c r="F15" s="138">
        <v>2240</v>
      </c>
    </row>
    <row r="16" spans="1:6" s="58" customFormat="1" ht="15.75" thickBot="1">
      <c r="A16" s="156">
        <v>4410</v>
      </c>
      <c r="B16" s="116" t="s">
        <v>46</v>
      </c>
      <c r="C16" s="180"/>
      <c r="D16" s="56"/>
      <c r="E16" s="192"/>
      <c r="F16" s="138">
        <v>1490</v>
      </c>
    </row>
    <row r="17" spans="1:6" s="34" customFormat="1" ht="24" customHeight="1" thickBot="1" thickTop="1">
      <c r="A17" s="261">
        <v>801</v>
      </c>
      <c r="B17" s="262" t="s">
        <v>66</v>
      </c>
      <c r="C17" s="263" t="s">
        <v>67</v>
      </c>
      <c r="D17" s="88">
        <f>D87+D79+D69+D66+D63+D48+D43+D31+D26+D23</f>
        <v>3400</v>
      </c>
      <c r="E17" s="189">
        <f>E18+E23+E26+E31+E43+E48+E63+E66+E69+E79+E87</f>
        <v>252942</v>
      </c>
      <c r="F17" s="149">
        <f>F18+F23+F26+F31+F43+F48+F63+F66+F69+F79+F87</f>
        <v>256342</v>
      </c>
    </row>
    <row r="18" spans="1:6" s="34" customFormat="1" ht="16.5" customHeight="1" thickTop="1">
      <c r="A18" s="150">
        <v>80102</v>
      </c>
      <c r="B18" s="264" t="s">
        <v>89</v>
      </c>
      <c r="C18" s="48"/>
      <c r="D18" s="291"/>
      <c r="E18" s="190">
        <f>SUM(E19:E22)</f>
        <v>10650</v>
      </c>
      <c r="F18" s="147">
        <f>SUM(F19:F22)</f>
        <v>5700</v>
      </c>
    </row>
    <row r="19" spans="1:6" s="58" customFormat="1" ht="33" customHeight="1">
      <c r="A19" s="157">
        <v>4240</v>
      </c>
      <c r="B19" s="258" t="s">
        <v>72</v>
      </c>
      <c r="C19" s="268"/>
      <c r="D19" s="292"/>
      <c r="E19" s="192"/>
      <c r="F19" s="138">
        <v>5700</v>
      </c>
    </row>
    <row r="20" spans="1:6" s="58" customFormat="1" ht="15.75">
      <c r="A20" s="142">
        <v>4260</v>
      </c>
      <c r="B20" s="116" t="s">
        <v>38</v>
      </c>
      <c r="C20" s="268"/>
      <c r="D20" s="292"/>
      <c r="E20" s="192">
        <v>9950</v>
      </c>
      <c r="F20" s="138"/>
    </row>
    <row r="21" spans="1:6" s="58" customFormat="1" ht="15.75">
      <c r="A21" s="142">
        <v>4280</v>
      </c>
      <c r="B21" s="116" t="s">
        <v>63</v>
      </c>
      <c r="C21" s="268"/>
      <c r="D21" s="292"/>
      <c r="E21" s="192">
        <v>400</v>
      </c>
      <c r="F21" s="138"/>
    </row>
    <row r="22" spans="1:6" s="58" customFormat="1" ht="15.75">
      <c r="A22" s="214">
        <v>4410</v>
      </c>
      <c r="B22" s="116" t="s">
        <v>46</v>
      </c>
      <c r="C22" s="268"/>
      <c r="D22" s="292"/>
      <c r="E22" s="192">
        <v>300</v>
      </c>
      <c r="F22" s="138"/>
    </row>
    <row r="23" spans="1:6" s="58" customFormat="1" ht="16.5" customHeight="1">
      <c r="A23" s="265">
        <v>80105</v>
      </c>
      <c r="B23" s="266" t="s">
        <v>90</v>
      </c>
      <c r="C23" s="99"/>
      <c r="D23" s="293"/>
      <c r="E23" s="296">
        <f>SUM(E24:E25)</f>
        <v>400</v>
      </c>
      <c r="F23" s="140">
        <f>SUM(F24:F25)</f>
        <v>400</v>
      </c>
    </row>
    <row r="24" spans="1:6" s="58" customFormat="1" ht="31.5" customHeight="1">
      <c r="A24" s="157">
        <v>4240</v>
      </c>
      <c r="B24" s="258" t="s">
        <v>72</v>
      </c>
      <c r="C24" s="268"/>
      <c r="D24" s="292"/>
      <c r="E24" s="192"/>
      <c r="F24" s="138">
        <v>400</v>
      </c>
    </row>
    <row r="25" spans="1:6" s="58" customFormat="1" ht="15.75">
      <c r="A25" s="142">
        <v>4280</v>
      </c>
      <c r="B25" s="116" t="s">
        <v>63</v>
      </c>
      <c r="C25" s="268"/>
      <c r="D25" s="292"/>
      <c r="E25" s="192">
        <v>400</v>
      </c>
      <c r="F25" s="138"/>
    </row>
    <row r="26" spans="1:6" s="58" customFormat="1" ht="16.5" customHeight="1">
      <c r="A26" s="265">
        <v>80111</v>
      </c>
      <c r="B26" s="266" t="s">
        <v>91</v>
      </c>
      <c r="C26" s="99"/>
      <c r="D26" s="293"/>
      <c r="E26" s="296">
        <f>SUM(E27:E30)</f>
        <v>300</v>
      </c>
      <c r="F26" s="140">
        <f>SUM(F27:F30)</f>
        <v>4000</v>
      </c>
    </row>
    <row r="27" spans="1:6" s="58" customFormat="1" ht="15.75">
      <c r="A27" s="141">
        <v>4210</v>
      </c>
      <c r="B27" s="31" t="s">
        <v>14</v>
      </c>
      <c r="C27" s="268"/>
      <c r="D27" s="292"/>
      <c r="E27" s="192"/>
      <c r="F27" s="138">
        <v>3600</v>
      </c>
    </row>
    <row r="28" spans="1:6" s="58" customFormat="1" ht="32.25" customHeight="1">
      <c r="A28" s="157">
        <v>4240</v>
      </c>
      <c r="B28" s="258" t="s">
        <v>72</v>
      </c>
      <c r="C28" s="268"/>
      <c r="D28" s="292"/>
      <c r="E28" s="192"/>
      <c r="F28" s="138">
        <v>300</v>
      </c>
    </row>
    <row r="29" spans="1:6" s="58" customFormat="1" ht="15.75">
      <c r="A29" s="142">
        <v>4280</v>
      </c>
      <c r="B29" s="116" t="s">
        <v>63</v>
      </c>
      <c r="C29" s="268"/>
      <c r="D29" s="292"/>
      <c r="E29" s="192">
        <v>300</v>
      </c>
      <c r="F29" s="138"/>
    </row>
    <row r="30" spans="1:6" s="58" customFormat="1" ht="15.75">
      <c r="A30" s="141">
        <v>4350</v>
      </c>
      <c r="B30" s="100" t="s">
        <v>32</v>
      </c>
      <c r="C30" s="268"/>
      <c r="D30" s="292"/>
      <c r="E30" s="192"/>
      <c r="F30" s="138">
        <v>100</v>
      </c>
    </row>
    <row r="31" spans="1:6" s="58" customFormat="1" ht="16.5" customHeight="1">
      <c r="A31" s="265">
        <v>80120</v>
      </c>
      <c r="B31" s="266" t="s">
        <v>92</v>
      </c>
      <c r="C31" s="99"/>
      <c r="D31" s="293"/>
      <c r="E31" s="296">
        <f>SUM(E32:E42)</f>
        <v>78320</v>
      </c>
      <c r="F31" s="140">
        <f>SUM(F32:F42)</f>
        <v>16494</v>
      </c>
    </row>
    <row r="32" spans="1:6" s="58" customFormat="1" ht="33" customHeight="1">
      <c r="A32" s="157">
        <v>2540</v>
      </c>
      <c r="B32" s="258" t="s">
        <v>75</v>
      </c>
      <c r="C32" s="268"/>
      <c r="D32" s="292"/>
      <c r="E32" s="192"/>
      <c r="F32" s="138">
        <v>7974</v>
      </c>
    </row>
    <row r="33" spans="1:6" s="58" customFormat="1" ht="30">
      <c r="A33" s="157">
        <v>3020</v>
      </c>
      <c r="B33" s="258" t="s">
        <v>74</v>
      </c>
      <c r="C33" s="268"/>
      <c r="D33" s="292"/>
      <c r="E33" s="192">
        <v>1000</v>
      </c>
      <c r="F33" s="138"/>
    </row>
    <row r="34" spans="1:6" s="58" customFormat="1" ht="15.75">
      <c r="A34" s="157">
        <v>4010</v>
      </c>
      <c r="B34" s="258" t="s">
        <v>56</v>
      </c>
      <c r="C34" s="268"/>
      <c r="D34" s="292"/>
      <c r="E34" s="192">
        <v>39600</v>
      </c>
      <c r="F34" s="138"/>
    </row>
    <row r="35" spans="1:6" s="58" customFormat="1" ht="15.75">
      <c r="A35" s="405">
        <v>4110</v>
      </c>
      <c r="B35" s="406" t="s">
        <v>37</v>
      </c>
      <c r="C35" s="288"/>
      <c r="D35" s="436"/>
      <c r="E35" s="323">
        <v>10000</v>
      </c>
      <c r="F35" s="201"/>
    </row>
    <row r="36" spans="1:6" s="58" customFormat="1" ht="15.75">
      <c r="A36" s="141">
        <v>4210</v>
      </c>
      <c r="B36" s="31" t="s">
        <v>14</v>
      </c>
      <c r="C36" s="268"/>
      <c r="D36" s="292"/>
      <c r="E36" s="192"/>
      <c r="F36" s="138">
        <v>6600</v>
      </c>
    </row>
    <row r="37" spans="1:6" s="58" customFormat="1" ht="30">
      <c r="A37" s="157">
        <v>4240</v>
      </c>
      <c r="B37" s="258" t="s">
        <v>72</v>
      </c>
      <c r="C37" s="268"/>
      <c r="D37" s="292"/>
      <c r="E37" s="192"/>
      <c r="F37" s="138">
        <v>1920</v>
      </c>
    </row>
    <row r="38" spans="1:6" s="58" customFormat="1" ht="15.75">
      <c r="A38" s="142">
        <v>4260</v>
      </c>
      <c r="B38" s="116" t="s">
        <v>38</v>
      </c>
      <c r="C38" s="268"/>
      <c r="D38" s="292"/>
      <c r="E38" s="192">
        <v>20000</v>
      </c>
      <c r="F38" s="138"/>
    </row>
    <row r="39" spans="1:6" s="58" customFormat="1" ht="15.75">
      <c r="A39" s="142">
        <v>4270</v>
      </c>
      <c r="B39" s="116" t="s">
        <v>39</v>
      </c>
      <c r="C39" s="268"/>
      <c r="D39" s="292"/>
      <c r="E39" s="192">
        <v>1000</v>
      </c>
      <c r="F39" s="138"/>
    </row>
    <row r="40" spans="1:6" s="58" customFormat="1" ht="15.75">
      <c r="A40" s="142">
        <v>4280</v>
      </c>
      <c r="B40" s="116" t="s">
        <v>63</v>
      </c>
      <c r="C40" s="268"/>
      <c r="D40" s="292"/>
      <c r="E40" s="192">
        <v>800</v>
      </c>
      <c r="F40" s="138"/>
    </row>
    <row r="41" spans="1:6" s="58" customFormat="1" ht="15.75">
      <c r="A41" s="141">
        <v>4350</v>
      </c>
      <c r="B41" s="100" t="s">
        <v>32</v>
      </c>
      <c r="C41" s="268"/>
      <c r="D41" s="292"/>
      <c r="E41" s="192">
        <v>800</v>
      </c>
      <c r="F41" s="138"/>
    </row>
    <row r="42" spans="1:6" s="58" customFormat="1" ht="30">
      <c r="A42" s="157">
        <v>6060</v>
      </c>
      <c r="B42" s="258" t="s">
        <v>88</v>
      </c>
      <c r="C42" s="268"/>
      <c r="D42" s="292"/>
      <c r="E42" s="192">
        <v>5120</v>
      </c>
      <c r="F42" s="138"/>
    </row>
    <row r="43" spans="1:6" s="58" customFormat="1" ht="19.5" customHeight="1">
      <c r="A43" s="265">
        <v>80123</v>
      </c>
      <c r="B43" s="266" t="s">
        <v>93</v>
      </c>
      <c r="C43" s="99"/>
      <c r="D43" s="293"/>
      <c r="E43" s="296">
        <f>SUM(E44:E47)</f>
        <v>3950</v>
      </c>
      <c r="F43" s="140">
        <f>SUM(F44:F47)</f>
        <v>3800</v>
      </c>
    </row>
    <row r="44" spans="1:6" s="58" customFormat="1" ht="15.75">
      <c r="A44" s="141">
        <v>4110</v>
      </c>
      <c r="B44" s="100" t="s">
        <v>37</v>
      </c>
      <c r="C44" s="268"/>
      <c r="D44" s="292"/>
      <c r="E44" s="192"/>
      <c r="F44" s="138">
        <v>3800</v>
      </c>
    </row>
    <row r="45" spans="1:6" s="58" customFormat="1" ht="15.75">
      <c r="A45" s="142">
        <v>4260</v>
      </c>
      <c r="B45" s="116" t="s">
        <v>38</v>
      </c>
      <c r="C45" s="268"/>
      <c r="D45" s="292"/>
      <c r="E45" s="192">
        <v>3200</v>
      </c>
      <c r="F45" s="138"/>
    </row>
    <row r="46" spans="1:6" s="58" customFormat="1" ht="15.75">
      <c r="A46" s="141">
        <v>4350</v>
      </c>
      <c r="B46" s="100" t="s">
        <v>32</v>
      </c>
      <c r="C46" s="268"/>
      <c r="D46" s="292"/>
      <c r="E46" s="192">
        <v>150</v>
      </c>
      <c r="F46" s="138"/>
    </row>
    <row r="47" spans="1:6" s="58" customFormat="1" ht="15.75">
      <c r="A47" s="214">
        <v>4410</v>
      </c>
      <c r="B47" s="116" t="s">
        <v>46</v>
      </c>
      <c r="C47" s="268"/>
      <c r="D47" s="292"/>
      <c r="E47" s="192">
        <v>600</v>
      </c>
      <c r="F47" s="138"/>
    </row>
    <row r="48" spans="1:6" s="58" customFormat="1" ht="21" customHeight="1">
      <c r="A48" s="265">
        <v>80130</v>
      </c>
      <c r="B48" s="266" t="s">
        <v>94</v>
      </c>
      <c r="C48" s="99"/>
      <c r="D48" s="293"/>
      <c r="E48" s="296">
        <f>SUM(E49:E62)</f>
        <v>67931</v>
      </c>
      <c r="F48" s="140">
        <f>SUM(F49:F62)</f>
        <v>51649</v>
      </c>
    </row>
    <row r="49" spans="1:6" s="58" customFormat="1" ht="30">
      <c r="A49" s="157">
        <v>2540</v>
      </c>
      <c r="B49" s="258" t="s">
        <v>75</v>
      </c>
      <c r="C49" s="268"/>
      <c r="D49" s="292"/>
      <c r="E49" s="192">
        <v>28658</v>
      </c>
      <c r="F49" s="138"/>
    </row>
    <row r="50" spans="1:6" s="58" customFormat="1" ht="30">
      <c r="A50" s="157">
        <v>3020</v>
      </c>
      <c r="B50" s="258" t="s">
        <v>74</v>
      </c>
      <c r="C50" s="268"/>
      <c r="D50" s="292"/>
      <c r="E50" s="192">
        <v>2500</v>
      </c>
      <c r="F50" s="138"/>
    </row>
    <row r="51" spans="1:6" s="58" customFormat="1" ht="15.75">
      <c r="A51" s="141">
        <v>4110</v>
      </c>
      <c r="B51" s="100" t="s">
        <v>37</v>
      </c>
      <c r="C51" s="268"/>
      <c r="D51" s="292"/>
      <c r="E51" s="192"/>
      <c r="F51" s="138">
        <v>2673</v>
      </c>
    </row>
    <row r="52" spans="1:6" s="58" customFormat="1" ht="15.75">
      <c r="A52" s="141">
        <v>4120</v>
      </c>
      <c r="B52" s="100" t="s">
        <v>40</v>
      </c>
      <c r="C52" s="268"/>
      <c r="D52" s="292"/>
      <c r="E52" s="192"/>
      <c r="F52" s="138">
        <v>200</v>
      </c>
    </row>
    <row r="53" spans="1:6" s="58" customFormat="1" ht="15.75">
      <c r="A53" s="142">
        <v>4140</v>
      </c>
      <c r="B53" s="116" t="s">
        <v>62</v>
      </c>
      <c r="C53" s="268"/>
      <c r="D53" s="292"/>
      <c r="E53" s="192">
        <v>500</v>
      </c>
      <c r="F53" s="138"/>
    </row>
    <row r="54" spans="1:6" s="58" customFormat="1" ht="15.75">
      <c r="A54" s="141">
        <v>4210</v>
      </c>
      <c r="B54" s="31" t="s">
        <v>14</v>
      </c>
      <c r="C54" s="268"/>
      <c r="D54" s="292"/>
      <c r="E54" s="192"/>
      <c r="F54" s="138">
        <v>37500</v>
      </c>
    </row>
    <row r="55" spans="1:6" s="58" customFormat="1" ht="15.75">
      <c r="A55" s="142">
        <v>4260</v>
      </c>
      <c r="B55" s="116" t="s">
        <v>38</v>
      </c>
      <c r="C55" s="268"/>
      <c r="D55" s="292"/>
      <c r="E55" s="192">
        <v>12000</v>
      </c>
      <c r="F55" s="138"/>
    </row>
    <row r="56" spans="1:6" s="58" customFormat="1" ht="15.75">
      <c r="A56" s="142">
        <v>4270</v>
      </c>
      <c r="B56" s="116" t="s">
        <v>39</v>
      </c>
      <c r="C56" s="268"/>
      <c r="D56" s="292"/>
      <c r="E56" s="192"/>
      <c r="F56" s="138">
        <v>5200</v>
      </c>
    </row>
    <row r="57" spans="1:6" s="58" customFormat="1" ht="15.75">
      <c r="A57" s="142">
        <v>4280</v>
      </c>
      <c r="B57" s="116" t="s">
        <v>63</v>
      </c>
      <c r="C57" s="268"/>
      <c r="D57" s="292"/>
      <c r="E57" s="192">
        <v>1700</v>
      </c>
      <c r="F57" s="138"/>
    </row>
    <row r="58" spans="1:6" s="58" customFormat="1" ht="15.75">
      <c r="A58" s="141">
        <v>4300</v>
      </c>
      <c r="B58" s="100" t="s">
        <v>15</v>
      </c>
      <c r="C58" s="268"/>
      <c r="D58" s="292"/>
      <c r="E58" s="192">
        <v>17500</v>
      </c>
      <c r="F58" s="138"/>
    </row>
    <row r="59" spans="1:6" s="58" customFormat="1" ht="15.75">
      <c r="A59" s="141">
        <v>4350</v>
      </c>
      <c r="B59" s="100" t="s">
        <v>32</v>
      </c>
      <c r="C59" s="268"/>
      <c r="D59" s="292"/>
      <c r="E59" s="192">
        <v>500</v>
      </c>
      <c r="F59" s="138"/>
    </row>
    <row r="60" spans="1:6" s="58" customFormat="1" ht="15.75">
      <c r="A60" s="214">
        <v>4410</v>
      </c>
      <c r="B60" s="116" t="s">
        <v>46</v>
      </c>
      <c r="C60" s="268"/>
      <c r="D60" s="292"/>
      <c r="E60" s="192"/>
      <c r="F60" s="138">
        <v>3400</v>
      </c>
    </row>
    <row r="61" spans="1:6" s="58" customFormat="1" ht="15.75">
      <c r="A61" s="142">
        <v>4420</v>
      </c>
      <c r="B61" s="116" t="s">
        <v>43</v>
      </c>
      <c r="C61" s="268"/>
      <c r="D61" s="292"/>
      <c r="E61" s="192">
        <v>4573</v>
      </c>
      <c r="F61" s="138"/>
    </row>
    <row r="62" spans="1:6" s="58" customFormat="1" ht="30">
      <c r="A62" s="157">
        <v>6050</v>
      </c>
      <c r="B62" s="294" t="s">
        <v>25</v>
      </c>
      <c r="C62" s="268"/>
      <c r="D62" s="292"/>
      <c r="E62" s="192"/>
      <c r="F62" s="138">
        <v>2676</v>
      </c>
    </row>
    <row r="63" spans="1:6" s="58" customFormat="1" ht="21" customHeight="1">
      <c r="A63" s="265">
        <v>80132</v>
      </c>
      <c r="B63" s="266" t="s">
        <v>95</v>
      </c>
      <c r="C63" s="99"/>
      <c r="D63" s="293"/>
      <c r="E63" s="296">
        <f>SUM(E64:E65)</f>
        <v>350</v>
      </c>
      <c r="F63" s="140">
        <f>SUM(F64:F65)</f>
        <v>350</v>
      </c>
    </row>
    <row r="64" spans="1:6" s="58" customFormat="1" ht="15.75">
      <c r="A64" s="141">
        <v>4350</v>
      </c>
      <c r="B64" s="100" t="s">
        <v>32</v>
      </c>
      <c r="C64" s="268"/>
      <c r="D64" s="292"/>
      <c r="E64" s="192">
        <v>350</v>
      </c>
      <c r="F64" s="138"/>
    </row>
    <row r="65" spans="1:6" s="58" customFormat="1" ht="15.75">
      <c r="A65" s="214">
        <v>4410</v>
      </c>
      <c r="B65" s="116" t="s">
        <v>46</v>
      </c>
      <c r="C65" s="268"/>
      <c r="D65" s="292"/>
      <c r="E65" s="192"/>
      <c r="F65" s="138">
        <v>350</v>
      </c>
    </row>
    <row r="66" spans="1:6" s="58" customFormat="1" ht="19.5" customHeight="1">
      <c r="A66" s="297">
        <v>80134</v>
      </c>
      <c r="B66" s="298" t="s">
        <v>97</v>
      </c>
      <c r="C66" s="99"/>
      <c r="D66" s="293"/>
      <c r="E66" s="296"/>
      <c r="F66" s="140">
        <f>SUM(F67:F68)</f>
        <v>1250</v>
      </c>
    </row>
    <row r="67" spans="1:6" s="58" customFormat="1" ht="15.75">
      <c r="A67" s="141">
        <v>4210</v>
      </c>
      <c r="B67" s="31" t="s">
        <v>14</v>
      </c>
      <c r="C67" s="268"/>
      <c r="D67" s="292"/>
      <c r="E67" s="192"/>
      <c r="F67" s="138">
        <v>1000</v>
      </c>
    </row>
    <row r="68" spans="1:6" s="58" customFormat="1" ht="15.75">
      <c r="A68" s="141">
        <v>4350</v>
      </c>
      <c r="B68" s="100" t="s">
        <v>32</v>
      </c>
      <c r="C68" s="268"/>
      <c r="D68" s="292"/>
      <c r="E68" s="192"/>
      <c r="F68" s="138">
        <v>250</v>
      </c>
    </row>
    <row r="69" spans="1:6" s="58" customFormat="1" ht="48" customHeight="1">
      <c r="A69" s="265">
        <v>80140</v>
      </c>
      <c r="B69" s="266" t="s">
        <v>96</v>
      </c>
      <c r="C69" s="99"/>
      <c r="D69" s="293"/>
      <c r="E69" s="296">
        <f>SUM(E70:E78)</f>
        <v>32520</v>
      </c>
      <c r="F69" s="140">
        <f>SUM(F70:F78)</f>
        <v>28620</v>
      </c>
    </row>
    <row r="70" spans="1:6" s="58" customFormat="1" ht="30">
      <c r="A70" s="157">
        <v>3020</v>
      </c>
      <c r="B70" s="258" t="s">
        <v>74</v>
      </c>
      <c r="C70" s="268"/>
      <c r="D70" s="292"/>
      <c r="E70" s="192"/>
      <c r="F70" s="138">
        <v>5200</v>
      </c>
    </row>
    <row r="71" spans="1:6" s="58" customFormat="1" ht="15.75">
      <c r="A71" s="157">
        <v>4010</v>
      </c>
      <c r="B71" s="258" t="s">
        <v>56</v>
      </c>
      <c r="C71" s="268"/>
      <c r="D71" s="292"/>
      <c r="E71" s="192">
        <v>23800</v>
      </c>
      <c r="F71" s="138"/>
    </row>
    <row r="72" spans="1:6" s="58" customFormat="1" ht="15.75">
      <c r="A72" s="141">
        <v>4210</v>
      </c>
      <c r="B72" s="31" t="s">
        <v>14</v>
      </c>
      <c r="C72" s="268"/>
      <c r="D72" s="292"/>
      <c r="E72" s="192"/>
      <c r="F72" s="138">
        <v>7840</v>
      </c>
    </row>
    <row r="73" spans="1:6" s="58" customFormat="1" ht="30">
      <c r="A73" s="157">
        <v>4240</v>
      </c>
      <c r="B73" s="258" t="s">
        <v>72</v>
      </c>
      <c r="C73" s="268"/>
      <c r="D73" s="292"/>
      <c r="E73" s="192">
        <v>4760</v>
      </c>
      <c r="F73" s="138"/>
    </row>
    <row r="74" spans="1:6" s="58" customFormat="1" ht="15.75">
      <c r="A74" s="142">
        <v>4260</v>
      </c>
      <c r="B74" s="116" t="s">
        <v>38</v>
      </c>
      <c r="C74" s="268"/>
      <c r="D74" s="292"/>
      <c r="E74" s="192"/>
      <c r="F74" s="138">
        <v>9100</v>
      </c>
    </row>
    <row r="75" spans="1:6" s="58" customFormat="1" ht="15.75">
      <c r="A75" s="142">
        <v>4270</v>
      </c>
      <c r="B75" s="116" t="s">
        <v>39</v>
      </c>
      <c r="C75" s="268"/>
      <c r="D75" s="292"/>
      <c r="E75" s="192"/>
      <c r="F75" s="138">
        <v>700</v>
      </c>
    </row>
    <row r="76" spans="1:6" s="58" customFormat="1" ht="15.75">
      <c r="A76" s="141">
        <v>4300</v>
      </c>
      <c r="B76" s="100" t="s">
        <v>15</v>
      </c>
      <c r="C76" s="268"/>
      <c r="D76" s="292"/>
      <c r="E76" s="192"/>
      <c r="F76" s="138">
        <v>5600</v>
      </c>
    </row>
    <row r="77" spans="1:6" s="58" customFormat="1" ht="15.75">
      <c r="A77" s="141">
        <v>4350</v>
      </c>
      <c r="B77" s="100" t="s">
        <v>32</v>
      </c>
      <c r="C77" s="268"/>
      <c r="D77" s="292"/>
      <c r="E77" s="192"/>
      <c r="F77" s="138">
        <v>180</v>
      </c>
    </row>
    <row r="78" spans="1:6" s="58" customFormat="1" ht="15.75">
      <c r="A78" s="142">
        <v>4440</v>
      </c>
      <c r="B78" s="116" t="s">
        <v>65</v>
      </c>
      <c r="C78" s="268"/>
      <c r="D78" s="292"/>
      <c r="E78" s="192">
        <v>3960</v>
      </c>
      <c r="F78" s="138"/>
    </row>
    <row r="79" spans="1:6" s="58" customFormat="1" ht="18" customHeight="1">
      <c r="A79" s="265">
        <v>80146</v>
      </c>
      <c r="B79" s="266" t="s">
        <v>79</v>
      </c>
      <c r="C79" s="99"/>
      <c r="D79" s="293"/>
      <c r="E79" s="296">
        <f>SUM(E80:E86)</f>
        <v>33974</v>
      </c>
      <c r="F79" s="140">
        <f>SUM(F80:F86)</f>
        <v>2759</v>
      </c>
    </row>
    <row r="80" spans="1:6" s="58" customFormat="1" ht="15.75">
      <c r="A80" s="157">
        <v>4010</v>
      </c>
      <c r="B80" s="258" t="s">
        <v>56</v>
      </c>
      <c r="C80" s="268"/>
      <c r="D80" s="292"/>
      <c r="E80" s="192">
        <v>2100</v>
      </c>
      <c r="F80" s="138"/>
    </row>
    <row r="81" spans="1:6" s="58" customFormat="1" ht="15.75">
      <c r="A81" s="141">
        <v>4110</v>
      </c>
      <c r="B81" s="100" t="s">
        <v>37</v>
      </c>
      <c r="C81" s="268"/>
      <c r="D81" s="292"/>
      <c r="E81" s="192">
        <v>300</v>
      </c>
      <c r="F81" s="138"/>
    </row>
    <row r="82" spans="1:6" s="58" customFormat="1" ht="15.75">
      <c r="A82" s="141">
        <v>4120</v>
      </c>
      <c r="B82" s="100" t="s">
        <v>40</v>
      </c>
      <c r="C82" s="268"/>
      <c r="D82" s="292"/>
      <c r="E82" s="192">
        <v>100</v>
      </c>
      <c r="F82" s="138"/>
    </row>
    <row r="83" spans="1:6" s="58" customFormat="1" ht="15.75">
      <c r="A83" s="141">
        <v>4210</v>
      </c>
      <c r="B83" s="31" t="s">
        <v>14</v>
      </c>
      <c r="C83" s="268"/>
      <c r="D83" s="292"/>
      <c r="E83" s="192"/>
      <c r="F83" s="138">
        <v>1697</v>
      </c>
    </row>
    <row r="84" spans="1:6" s="58" customFormat="1" ht="15.75">
      <c r="A84" s="141">
        <v>4300</v>
      </c>
      <c r="B84" s="100" t="s">
        <v>15</v>
      </c>
      <c r="C84" s="268"/>
      <c r="D84" s="292"/>
      <c r="E84" s="192">
        <v>31344</v>
      </c>
      <c r="F84" s="138"/>
    </row>
    <row r="85" spans="1:6" s="58" customFormat="1" ht="15.75">
      <c r="A85" s="214">
        <v>4410</v>
      </c>
      <c r="B85" s="116" t="s">
        <v>46</v>
      </c>
      <c r="C85" s="268"/>
      <c r="D85" s="292"/>
      <c r="E85" s="192"/>
      <c r="F85" s="138">
        <v>1062</v>
      </c>
    </row>
    <row r="86" spans="1:6" s="58" customFormat="1" ht="15.75">
      <c r="A86" s="142">
        <v>4440</v>
      </c>
      <c r="B86" s="116" t="s">
        <v>65</v>
      </c>
      <c r="C86" s="268"/>
      <c r="D86" s="292"/>
      <c r="E86" s="192">
        <v>130</v>
      </c>
      <c r="F86" s="138"/>
    </row>
    <row r="87" spans="1:6" s="34" customFormat="1" ht="15">
      <c r="A87" s="265">
        <v>80195</v>
      </c>
      <c r="B87" s="266" t="s">
        <v>13</v>
      </c>
      <c r="C87" s="295"/>
      <c r="D87" s="267">
        <f>D88</f>
        <v>3400</v>
      </c>
      <c r="E87" s="296">
        <f>SUM(E88:E95)</f>
        <v>24547</v>
      </c>
      <c r="F87" s="140">
        <f>SUM(F88:F95)</f>
        <v>141320</v>
      </c>
    </row>
    <row r="88" spans="1:6" s="34" customFormat="1" ht="45">
      <c r="A88" s="157">
        <v>2130</v>
      </c>
      <c r="B88" s="258" t="s">
        <v>125</v>
      </c>
      <c r="C88" s="42"/>
      <c r="D88" s="87">
        <v>3400</v>
      </c>
      <c r="E88" s="191"/>
      <c r="F88" s="161"/>
    </row>
    <row r="89" spans="1:6" s="34" customFormat="1" ht="27">
      <c r="A89" s="157">
        <v>4170</v>
      </c>
      <c r="B89" s="258" t="s">
        <v>84</v>
      </c>
      <c r="C89" s="94"/>
      <c r="D89" s="86"/>
      <c r="E89" s="192"/>
      <c r="F89" s="138">
        <v>3400</v>
      </c>
    </row>
    <row r="90" spans="1:6" s="34" customFormat="1" ht="15">
      <c r="A90" s="157">
        <v>4170</v>
      </c>
      <c r="B90" s="258" t="s">
        <v>30</v>
      </c>
      <c r="C90" s="94"/>
      <c r="D90" s="86"/>
      <c r="E90" s="192"/>
      <c r="F90" s="138">
        <v>3970</v>
      </c>
    </row>
    <row r="91" spans="1:6" s="34" customFormat="1" ht="15">
      <c r="A91" s="141">
        <v>4210</v>
      </c>
      <c r="B91" s="31" t="s">
        <v>14</v>
      </c>
      <c r="C91" s="94"/>
      <c r="D91" s="86"/>
      <c r="E91" s="192">
        <v>5560</v>
      </c>
      <c r="F91" s="138">
        <v>10900</v>
      </c>
    </row>
    <row r="92" spans="1:6" s="34" customFormat="1" ht="15">
      <c r="A92" s="142">
        <v>4270</v>
      </c>
      <c r="B92" s="116" t="s">
        <v>39</v>
      </c>
      <c r="C92" s="94"/>
      <c r="D92" s="86"/>
      <c r="E92" s="192"/>
      <c r="F92" s="138">
        <f>110890-78690</f>
        <v>32200</v>
      </c>
    </row>
    <row r="93" spans="1:6" s="34" customFormat="1" ht="15">
      <c r="A93" s="141">
        <v>4300</v>
      </c>
      <c r="B93" s="100" t="s">
        <v>15</v>
      </c>
      <c r="C93" s="94"/>
      <c r="D93" s="86"/>
      <c r="E93" s="192">
        <f>1107+17880</f>
        <v>18987</v>
      </c>
      <c r="F93" s="138">
        <v>3360</v>
      </c>
    </row>
    <row r="94" spans="1:6" s="34" customFormat="1" ht="30">
      <c r="A94" s="157">
        <v>6050</v>
      </c>
      <c r="B94" s="258" t="s">
        <v>25</v>
      </c>
      <c r="C94" s="94"/>
      <c r="D94" s="86"/>
      <c r="E94" s="192"/>
      <c r="F94" s="138">
        <f>4300+78690</f>
        <v>82990</v>
      </c>
    </row>
    <row r="95" spans="1:6" s="34" customFormat="1" ht="30.75" thickBot="1">
      <c r="A95" s="157">
        <v>6060</v>
      </c>
      <c r="B95" s="258" t="s">
        <v>88</v>
      </c>
      <c r="C95" s="94"/>
      <c r="D95" s="86"/>
      <c r="E95" s="192"/>
      <c r="F95" s="138">
        <v>4500</v>
      </c>
    </row>
    <row r="96" spans="1:6" s="34" customFormat="1" ht="24" customHeight="1" thickBot="1" thickTop="1">
      <c r="A96" s="148">
        <v>852</v>
      </c>
      <c r="B96" s="37" t="s">
        <v>22</v>
      </c>
      <c r="C96" s="38" t="s">
        <v>19</v>
      </c>
      <c r="D96" s="88">
        <f>D97+D105+D112</f>
        <v>67000</v>
      </c>
      <c r="E96" s="189">
        <f>E97+E105+E112</f>
        <v>142328</v>
      </c>
      <c r="F96" s="149">
        <f>F97+F105++F112</f>
        <v>194168</v>
      </c>
    </row>
    <row r="97" spans="1:6" s="34" customFormat="1" ht="23.25" customHeight="1" thickTop="1">
      <c r="A97" s="150">
        <v>85201</v>
      </c>
      <c r="B97" s="83" t="s">
        <v>155</v>
      </c>
      <c r="C97" s="40"/>
      <c r="D97" s="89"/>
      <c r="E97" s="190">
        <f>SUM(E98:E104)</f>
        <v>112240</v>
      </c>
      <c r="F97" s="147">
        <f>SUM(F98:F104)</f>
        <v>12730</v>
      </c>
    </row>
    <row r="98" spans="1:6" s="34" customFormat="1" ht="15">
      <c r="A98" s="157">
        <v>3110</v>
      </c>
      <c r="B98" s="258" t="s">
        <v>112</v>
      </c>
      <c r="C98" s="179"/>
      <c r="D98" s="90"/>
      <c r="E98" s="191"/>
      <c r="F98" s="161">
        <v>10000</v>
      </c>
    </row>
    <row r="99" spans="1:6" s="34" customFormat="1" ht="15">
      <c r="A99" s="157">
        <v>4010</v>
      </c>
      <c r="B99" s="258" t="s">
        <v>56</v>
      </c>
      <c r="C99" s="180"/>
      <c r="D99" s="56"/>
      <c r="E99" s="192"/>
      <c r="F99" s="138">
        <v>2000</v>
      </c>
    </row>
    <row r="100" spans="1:6" s="34" customFormat="1" ht="15">
      <c r="A100" s="141">
        <v>4110</v>
      </c>
      <c r="B100" s="100" t="s">
        <v>37</v>
      </c>
      <c r="C100" s="180"/>
      <c r="D100" s="56"/>
      <c r="E100" s="192"/>
      <c r="F100" s="138">
        <v>350</v>
      </c>
    </row>
    <row r="101" spans="1:6" s="34" customFormat="1" ht="15">
      <c r="A101" s="141">
        <v>4120</v>
      </c>
      <c r="B101" s="100" t="s">
        <v>40</v>
      </c>
      <c r="C101" s="180"/>
      <c r="D101" s="56"/>
      <c r="E101" s="192"/>
      <c r="F101" s="138">
        <v>80</v>
      </c>
    </row>
    <row r="102" spans="1:6" s="34" customFormat="1" ht="15">
      <c r="A102" s="157">
        <v>4260</v>
      </c>
      <c r="B102" s="105" t="s">
        <v>45</v>
      </c>
      <c r="C102" s="299"/>
      <c r="D102" s="56"/>
      <c r="E102" s="192"/>
      <c r="F102" s="138">
        <v>300</v>
      </c>
    </row>
    <row r="103" spans="1:6" s="34" customFormat="1" ht="15">
      <c r="A103" s="142">
        <v>4280</v>
      </c>
      <c r="B103" s="116" t="s">
        <v>63</v>
      </c>
      <c r="C103" s="299"/>
      <c r="D103" s="56"/>
      <c r="E103" s="192">
        <v>3240</v>
      </c>
      <c r="F103" s="138"/>
    </row>
    <row r="104" spans="1:6" s="34" customFormat="1" ht="15">
      <c r="A104" s="269">
        <v>4330</v>
      </c>
      <c r="B104" s="393" t="s">
        <v>107</v>
      </c>
      <c r="C104" s="322"/>
      <c r="D104" s="199"/>
      <c r="E104" s="323">
        <v>109000</v>
      </c>
      <c r="F104" s="201"/>
    </row>
    <row r="105" spans="1:6" s="34" customFormat="1" ht="18" customHeight="1">
      <c r="A105" s="304">
        <v>85204</v>
      </c>
      <c r="B105" s="310" t="s">
        <v>117</v>
      </c>
      <c r="C105" s="324"/>
      <c r="D105" s="267"/>
      <c r="E105" s="296">
        <f>SUM(E106:E111)</f>
        <v>30088</v>
      </c>
      <c r="F105" s="140">
        <f>SUM(F106:F111)</f>
        <v>30088</v>
      </c>
    </row>
    <row r="106" spans="1:6" s="34" customFormat="1" ht="15">
      <c r="A106" s="157">
        <v>3110</v>
      </c>
      <c r="B106" s="95" t="s">
        <v>112</v>
      </c>
      <c r="C106" s="321"/>
      <c r="D106" s="56"/>
      <c r="E106" s="192"/>
      <c r="F106" s="138">
        <v>30088</v>
      </c>
    </row>
    <row r="107" spans="1:6" s="34" customFormat="1" ht="15">
      <c r="A107" s="141">
        <v>4110</v>
      </c>
      <c r="B107" s="100" t="s">
        <v>37</v>
      </c>
      <c r="C107" s="321"/>
      <c r="D107" s="56"/>
      <c r="E107" s="192">
        <v>2000</v>
      </c>
      <c r="F107" s="138"/>
    </row>
    <row r="108" spans="1:6" s="34" customFormat="1" ht="15">
      <c r="A108" s="141">
        <v>4120</v>
      </c>
      <c r="B108" s="100" t="s">
        <v>40</v>
      </c>
      <c r="C108" s="321"/>
      <c r="D108" s="56"/>
      <c r="E108" s="192">
        <v>1400</v>
      </c>
      <c r="F108" s="138"/>
    </row>
    <row r="109" spans="1:6" s="34" customFormat="1" ht="15">
      <c r="A109" s="157">
        <v>4170</v>
      </c>
      <c r="B109" s="105" t="s">
        <v>30</v>
      </c>
      <c r="C109" s="321"/>
      <c r="D109" s="56"/>
      <c r="E109" s="192">
        <v>6000</v>
      </c>
      <c r="F109" s="138"/>
    </row>
    <row r="110" spans="1:6" s="34" customFormat="1" ht="15">
      <c r="A110" s="141">
        <v>4300</v>
      </c>
      <c r="B110" s="100" t="s">
        <v>15</v>
      </c>
      <c r="C110" s="321"/>
      <c r="D110" s="56"/>
      <c r="E110" s="192">
        <v>575</v>
      </c>
      <c r="F110" s="138"/>
    </row>
    <row r="111" spans="1:6" s="34" customFormat="1" ht="15">
      <c r="A111" s="157">
        <v>4330</v>
      </c>
      <c r="B111" s="105" t="s">
        <v>107</v>
      </c>
      <c r="C111" s="321"/>
      <c r="D111" s="56"/>
      <c r="E111" s="192">
        <v>20113</v>
      </c>
      <c r="F111" s="138"/>
    </row>
    <row r="112" spans="1:6" s="34" customFormat="1" ht="42.75">
      <c r="A112" s="304">
        <v>85220</v>
      </c>
      <c r="B112" s="310" t="s">
        <v>150</v>
      </c>
      <c r="C112" s="324"/>
      <c r="D112" s="267">
        <f>SUM(D113:D118)</f>
        <v>67000</v>
      </c>
      <c r="E112" s="296"/>
      <c r="F112" s="140">
        <f>SUM(F113:F118)</f>
        <v>151350</v>
      </c>
    </row>
    <row r="113" spans="1:6" s="34" customFormat="1" ht="45">
      <c r="A113" s="157">
        <v>2130</v>
      </c>
      <c r="B113" s="258" t="s">
        <v>125</v>
      </c>
      <c r="C113" s="179"/>
      <c r="D113" s="56">
        <v>67000</v>
      </c>
      <c r="E113" s="192"/>
      <c r="F113" s="138"/>
    </row>
    <row r="114" spans="1:6" s="34" customFormat="1" ht="45">
      <c r="A114" s="166">
        <v>2820</v>
      </c>
      <c r="B114" s="105" t="s">
        <v>127</v>
      </c>
      <c r="C114" s="321" t="s">
        <v>126</v>
      </c>
      <c r="D114" s="56"/>
      <c r="E114" s="192"/>
      <c r="F114" s="138">
        <v>52220</v>
      </c>
    </row>
    <row r="115" spans="1:6" s="34" customFormat="1" ht="15">
      <c r="A115" s="141">
        <v>4210</v>
      </c>
      <c r="B115" s="31" t="s">
        <v>14</v>
      </c>
      <c r="C115" s="180"/>
      <c r="D115" s="56"/>
      <c r="E115" s="192"/>
      <c r="F115" s="138">
        <f>14780+20070</f>
        <v>34850</v>
      </c>
    </row>
    <row r="116" spans="1:6" s="34" customFormat="1" ht="15">
      <c r="A116" s="157">
        <v>4260</v>
      </c>
      <c r="B116" s="105" t="s">
        <v>45</v>
      </c>
      <c r="C116" s="321"/>
      <c r="D116" s="56"/>
      <c r="E116" s="192"/>
      <c r="F116" s="138">
        <v>500</v>
      </c>
    </row>
    <row r="117" spans="1:6" s="34" customFormat="1" ht="15">
      <c r="A117" s="142">
        <v>4270</v>
      </c>
      <c r="B117" s="116" t="s">
        <v>39</v>
      </c>
      <c r="C117" s="321"/>
      <c r="D117" s="56"/>
      <c r="E117" s="192"/>
      <c r="F117" s="138">
        <v>62780</v>
      </c>
    </row>
    <row r="118" spans="1:6" s="34" customFormat="1" ht="15.75" thickBot="1">
      <c r="A118" s="146">
        <v>4300</v>
      </c>
      <c r="B118" s="62" t="s">
        <v>15</v>
      </c>
      <c r="C118" s="329"/>
      <c r="D118" s="181"/>
      <c r="E118" s="193"/>
      <c r="F118" s="183">
        <v>1000</v>
      </c>
    </row>
    <row r="119" spans="1:6" s="34" customFormat="1" ht="30" thickBot="1" thickTop="1">
      <c r="A119" s="330">
        <v>853</v>
      </c>
      <c r="B119" s="331" t="s">
        <v>118</v>
      </c>
      <c r="C119" s="332" t="s">
        <v>19</v>
      </c>
      <c r="D119" s="259"/>
      <c r="E119" s="260">
        <f>E120</f>
        <v>1360</v>
      </c>
      <c r="F119" s="167">
        <f>F120</f>
        <v>1360</v>
      </c>
    </row>
    <row r="120" spans="1:6" s="34" customFormat="1" ht="29.25" thickTop="1">
      <c r="A120" s="325">
        <v>85321</v>
      </c>
      <c r="B120" s="326" t="s">
        <v>119</v>
      </c>
      <c r="C120" s="327"/>
      <c r="D120" s="274"/>
      <c r="E120" s="328">
        <f>SUM(E121:E125)</f>
        <v>1360</v>
      </c>
      <c r="F120" s="250">
        <f>SUM(F121:F125)</f>
        <v>1360</v>
      </c>
    </row>
    <row r="121" spans="1:6" s="34" customFormat="1" ht="15">
      <c r="A121" s="157">
        <v>4170</v>
      </c>
      <c r="B121" s="105" t="s">
        <v>30</v>
      </c>
      <c r="C121" s="321"/>
      <c r="D121" s="56"/>
      <c r="E121" s="192"/>
      <c r="F121" s="138">
        <v>420</v>
      </c>
    </row>
    <row r="122" spans="1:6" s="34" customFormat="1" ht="15">
      <c r="A122" s="157">
        <v>4210</v>
      </c>
      <c r="B122" s="105" t="s">
        <v>14</v>
      </c>
      <c r="C122" s="321"/>
      <c r="D122" s="56"/>
      <c r="E122" s="192">
        <v>1000</v>
      </c>
      <c r="F122" s="138"/>
    </row>
    <row r="123" spans="1:6" s="34" customFormat="1" ht="15">
      <c r="A123" s="141">
        <v>4300</v>
      </c>
      <c r="B123" s="100" t="s">
        <v>15</v>
      </c>
      <c r="C123" s="321"/>
      <c r="D123" s="56"/>
      <c r="E123" s="192"/>
      <c r="F123" s="138">
        <v>661</v>
      </c>
    </row>
    <row r="124" spans="1:6" s="34" customFormat="1" ht="15">
      <c r="A124" s="166">
        <v>4410</v>
      </c>
      <c r="B124" s="105" t="s">
        <v>46</v>
      </c>
      <c r="C124" s="321"/>
      <c r="D124" s="56"/>
      <c r="E124" s="192">
        <v>360</v>
      </c>
      <c r="F124" s="138"/>
    </row>
    <row r="125" spans="1:6" s="34" customFormat="1" ht="15.75" thickBot="1">
      <c r="A125" s="142">
        <v>4440</v>
      </c>
      <c r="B125" s="116" t="s">
        <v>65</v>
      </c>
      <c r="C125" s="321"/>
      <c r="D125" s="56"/>
      <c r="E125" s="192"/>
      <c r="F125" s="138">
        <v>279</v>
      </c>
    </row>
    <row r="126" spans="1:6" s="34" customFormat="1" ht="30" thickBot="1" thickTop="1">
      <c r="A126" s="261">
        <v>854</v>
      </c>
      <c r="B126" s="262" t="s">
        <v>69</v>
      </c>
      <c r="C126" s="263" t="s">
        <v>67</v>
      </c>
      <c r="D126" s="212"/>
      <c r="E126" s="213">
        <f>E127+E132+E138+E142+E144+E148</f>
        <v>83407</v>
      </c>
      <c r="F126" s="134">
        <f>F127+F132+F138+F142+F144+F148</f>
        <v>83407</v>
      </c>
    </row>
    <row r="127" spans="1:6" s="34" customFormat="1" ht="29.25" thickTop="1">
      <c r="A127" s="300">
        <v>85403</v>
      </c>
      <c r="B127" s="301" t="s">
        <v>100</v>
      </c>
      <c r="C127" s="211"/>
      <c r="D127" s="89"/>
      <c r="E127" s="190">
        <f>SUM(E128:E131)</f>
        <v>6200</v>
      </c>
      <c r="F127" s="147">
        <f>SUM(F128:F131)</f>
        <v>6200</v>
      </c>
    </row>
    <row r="128" spans="1:6" s="58" customFormat="1" ht="15">
      <c r="A128" s="166">
        <v>4220</v>
      </c>
      <c r="B128" s="302" t="s">
        <v>101</v>
      </c>
      <c r="C128" s="180"/>
      <c r="D128" s="56"/>
      <c r="E128" s="192">
        <v>5000</v>
      </c>
      <c r="F128" s="138"/>
    </row>
    <row r="129" spans="1:6" s="58" customFormat="1" ht="30">
      <c r="A129" s="157">
        <v>4240</v>
      </c>
      <c r="B129" s="258" t="s">
        <v>72</v>
      </c>
      <c r="C129" s="180"/>
      <c r="D129" s="56"/>
      <c r="E129" s="192"/>
      <c r="F129" s="138">
        <v>6200</v>
      </c>
    </row>
    <row r="130" spans="1:6" s="58" customFormat="1" ht="15">
      <c r="A130" s="142">
        <v>4280</v>
      </c>
      <c r="B130" s="116" t="s">
        <v>63</v>
      </c>
      <c r="C130" s="180"/>
      <c r="D130" s="56"/>
      <c r="E130" s="192">
        <v>1000</v>
      </c>
      <c r="F130" s="138"/>
    </row>
    <row r="131" spans="1:6" s="58" customFormat="1" ht="15">
      <c r="A131" s="166">
        <v>4410</v>
      </c>
      <c r="B131" s="105" t="s">
        <v>46</v>
      </c>
      <c r="C131" s="180"/>
      <c r="D131" s="56"/>
      <c r="E131" s="192">
        <v>200</v>
      </c>
      <c r="F131" s="138"/>
    </row>
    <row r="132" spans="1:6" s="58" customFormat="1" ht="30" customHeight="1">
      <c r="A132" s="304">
        <v>85406</v>
      </c>
      <c r="B132" s="305" t="s">
        <v>99</v>
      </c>
      <c r="C132" s="306"/>
      <c r="D132" s="267"/>
      <c r="E132" s="296">
        <f>SUM(E133:E137)</f>
        <v>7553</v>
      </c>
      <c r="F132" s="140">
        <f>SUM(F133:F137)</f>
        <v>7553</v>
      </c>
    </row>
    <row r="133" spans="1:6" s="58" customFormat="1" ht="30">
      <c r="A133" s="157">
        <v>3020</v>
      </c>
      <c r="B133" s="258" t="s">
        <v>74</v>
      </c>
      <c r="C133" s="180"/>
      <c r="D133" s="56"/>
      <c r="E133" s="192"/>
      <c r="F133" s="138">
        <v>7454</v>
      </c>
    </row>
    <row r="134" spans="1:6" s="58" customFormat="1" ht="15">
      <c r="A134" s="157">
        <v>4010</v>
      </c>
      <c r="B134" s="258" t="s">
        <v>56</v>
      </c>
      <c r="C134" s="180"/>
      <c r="D134" s="56"/>
      <c r="E134" s="192">
        <v>2454</v>
      </c>
      <c r="F134" s="138"/>
    </row>
    <row r="135" spans="1:6" s="58" customFormat="1" ht="15">
      <c r="A135" s="405">
        <v>4110</v>
      </c>
      <c r="B135" s="406" t="s">
        <v>37</v>
      </c>
      <c r="C135" s="437"/>
      <c r="D135" s="199"/>
      <c r="E135" s="323">
        <v>5000</v>
      </c>
      <c r="F135" s="201"/>
    </row>
    <row r="136" spans="1:6" s="58" customFormat="1" ht="30">
      <c r="A136" s="157">
        <v>4240</v>
      </c>
      <c r="B136" s="258" t="s">
        <v>72</v>
      </c>
      <c r="C136" s="180"/>
      <c r="D136" s="56"/>
      <c r="E136" s="192"/>
      <c r="F136" s="138">
        <v>99</v>
      </c>
    </row>
    <row r="137" spans="1:6" s="58" customFormat="1" ht="15">
      <c r="A137" s="141">
        <v>4350</v>
      </c>
      <c r="B137" s="100" t="s">
        <v>32</v>
      </c>
      <c r="C137" s="180"/>
      <c r="D137" s="56"/>
      <c r="E137" s="192">
        <v>99</v>
      </c>
      <c r="F137" s="138"/>
    </row>
    <row r="138" spans="1:6" s="58" customFormat="1" ht="18" customHeight="1">
      <c r="A138" s="304">
        <v>85407</v>
      </c>
      <c r="B138" s="305" t="s">
        <v>98</v>
      </c>
      <c r="C138" s="306"/>
      <c r="D138" s="267"/>
      <c r="E138" s="296">
        <f>SUM(E139:E141)</f>
        <v>5200</v>
      </c>
      <c r="F138" s="140">
        <f>SUM(F139:F141)</f>
        <v>2500</v>
      </c>
    </row>
    <row r="139" spans="1:6" s="58" customFormat="1" ht="15">
      <c r="A139" s="141">
        <v>4110</v>
      </c>
      <c r="B139" s="100" t="s">
        <v>37</v>
      </c>
      <c r="C139" s="180"/>
      <c r="D139" s="56"/>
      <c r="E139" s="192"/>
      <c r="F139" s="138">
        <v>2500</v>
      </c>
    </row>
    <row r="140" spans="1:6" s="58" customFormat="1" ht="15">
      <c r="A140" s="157">
        <v>4260</v>
      </c>
      <c r="B140" s="105" t="s">
        <v>45</v>
      </c>
      <c r="C140" s="180"/>
      <c r="D140" s="56"/>
      <c r="E140" s="192">
        <v>5000</v>
      </c>
      <c r="F140" s="138"/>
    </row>
    <row r="141" spans="1:6" s="58" customFormat="1" ht="15">
      <c r="A141" s="141">
        <v>4350</v>
      </c>
      <c r="B141" s="100" t="s">
        <v>32</v>
      </c>
      <c r="C141" s="180"/>
      <c r="D141" s="56"/>
      <c r="E141" s="192">
        <v>200</v>
      </c>
      <c r="F141" s="138"/>
    </row>
    <row r="142" spans="1:6" s="58" customFormat="1" ht="18" customHeight="1">
      <c r="A142" s="265">
        <v>85415</v>
      </c>
      <c r="B142" s="307" t="s">
        <v>70</v>
      </c>
      <c r="C142" s="306"/>
      <c r="D142" s="267"/>
      <c r="E142" s="296"/>
      <c r="F142" s="140">
        <f>SUM(F143)</f>
        <v>67154</v>
      </c>
    </row>
    <row r="143" spans="1:6" s="58" customFormat="1" ht="30">
      <c r="A143" s="269">
        <v>3240</v>
      </c>
      <c r="B143" s="281" t="s">
        <v>71</v>
      </c>
      <c r="C143" s="180"/>
      <c r="D143" s="56"/>
      <c r="E143" s="192"/>
      <c r="F143" s="138">
        <v>67154</v>
      </c>
    </row>
    <row r="144" spans="1:6" s="58" customFormat="1" ht="22.5" customHeight="1">
      <c r="A144" s="304">
        <v>85446</v>
      </c>
      <c r="B144" s="310" t="s">
        <v>79</v>
      </c>
      <c r="C144" s="306"/>
      <c r="D144" s="267"/>
      <c r="E144" s="296">
        <f>SUM(E145:E147)</f>
        <v>7000</v>
      </c>
      <c r="F144" s="140"/>
    </row>
    <row r="145" spans="1:6" s="58" customFormat="1" ht="15">
      <c r="A145" s="151">
        <v>4210</v>
      </c>
      <c r="B145" s="95" t="s">
        <v>14</v>
      </c>
      <c r="C145" s="180"/>
      <c r="D145" s="56"/>
      <c r="E145" s="192">
        <v>1100</v>
      </c>
      <c r="F145" s="138"/>
    </row>
    <row r="146" spans="1:6" s="58" customFormat="1" ht="15">
      <c r="A146" s="157">
        <v>4300</v>
      </c>
      <c r="B146" s="105" t="s">
        <v>15</v>
      </c>
      <c r="C146" s="180"/>
      <c r="D146" s="56"/>
      <c r="E146" s="192">
        <v>3400</v>
      </c>
      <c r="F146" s="138"/>
    </row>
    <row r="147" spans="1:6" s="58" customFormat="1" ht="15">
      <c r="A147" s="166">
        <v>4410</v>
      </c>
      <c r="B147" s="105" t="s">
        <v>46</v>
      </c>
      <c r="C147" s="180"/>
      <c r="D147" s="56"/>
      <c r="E147" s="192">
        <v>2500</v>
      </c>
      <c r="F147" s="138"/>
    </row>
    <row r="148" spans="1:6" s="58" customFormat="1" ht="18" customHeight="1">
      <c r="A148" s="304">
        <v>85495</v>
      </c>
      <c r="B148" s="305" t="s">
        <v>13</v>
      </c>
      <c r="C148" s="306"/>
      <c r="D148" s="267"/>
      <c r="E148" s="296">
        <f>SUM(E149)</f>
        <v>57454</v>
      </c>
      <c r="F148" s="140"/>
    </row>
    <row r="149" spans="1:6" s="58" customFormat="1" ht="18" customHeight="1" thickBot="1">
      <c r="A149" s="308">
        <v>4010</v>
      </c>
      <c r="B149" s="309" t="s">
        <v>56</v>
      </c>
      <c r="C149" s="303"/>
      <c r="D149" s="181"/>
      <c r="E149" s="193">
        <v>57454</v>
      </c>
      <c r="F149" s="138"/>
    </row>
    <row r="150" spans="1:6" s="34" customFormat="1" ht="30" thickBot="1" thickTop="1">
      <c r="A150" s="195">
        <v>900</v>
      </c>
      <c r="B150" s="196" t="s">
        <v>23</v>
      </c>
      <c r="C150" s="197" t="s">
        <v>24</v>
      </c>
      <c r="D150" s="259"/>
      <c r="E150" s="260">
        <f>E151</f>
        <v>60000</v>
      </c>
      <c r="F150" s="134">
        <f>F151</f>
        <v>60000</v>
      </c>
    </row>
    <row r="151" spans="1:6" s="34" customFormat="1" ht="18" customHeight="1" thickTop="1">
      <c r="A151" s="159">
        <v>90015</v>
      </c>
      <c r="B151" s="82" t="s">
        <v>64</v>
      </c>
      <c r="C151" s="53"/>
      <c r="D151" s="89"/>
      <c r="E151" s="190">
        <f>SUM(E152:E153)</f>
        <v>60000</v>
      </c>
      <c r="F151" s="147">
        <f>SUM(F152:F153)</f>
        <v>60000</v>
      </c>
    </row>
    <row r="152" spans="1:6" s="34" customFormat="1" ht="18" customHeight="1">
      <c r="A152" s="142">
        <v>4260</v>
      </c>
      <c r="B152" s="116" t="s">
        <v>38</v>
      </c>
      <c r="C152" s="80"/>
      <c r="D152" s="56"/>
      <c r="E152" s="192">
        <v>60000</v>
      </c>
      <c r="F152" s="138"/>
    </row>
    <row r="153" spans="1:6" s="34" customFormat="1" ht="18" customHeight="1" thickBot="1">
      <c r="A153" s="142">
        <v>4270</v>
      </c>
      <c r="B153" s="116" t="s">
        <v>39</v>
      </c>
      <c r="C153" s="257"/>
      <c r="D153" s="181"/>
      <c r="E153" s="193"/>
      <c r="F153" s="183">
        <v>60000</v>
      </c>
    </row>
    <row r="154" spans="1:6" s="64" customFormat="1" ht="23.25" customHeight="1" thickBot="1" thickTop="1">
      <c r="A154" s="162"/>
      <c r="B154" s="63" t="s">
        <v>27</v>
      </c>
      <c r="C154" s="68"/>
      <c r="D154" s="204">
        <f>D12+D17+D96+D126+D150</f>
        <v>70400</v>
      </c>
      <c r="E154" s="205">
        <f>E150+E126+E119+E96+E17+E12</f>
        <v>543767</v>
      </c>
      <c r="F154" s="206">
        <f>F150+F126+F119+F96+F17+F12</f>
        <v>599007</v>
      </c>
    </row>
    <row r="155" spans="1:6" s="352" customFormat="1" ht="17.25" customHeight="1" thickBot="1" thickTop="1">
      <c r="A155" s="415"/>
      <c r="B155" s="416" t="s">
        <v>130</v>
      </c>
      <c r="C155" s="416"/>
      <c r="D155" s="416"/>
      <c r="E155" s="417">
        <f>F154-E154</f>
        <v>55240</v>
      </c>
      <c r="F155" s="418"/>
    </row>
    <row r="156" s="69" customFormat="1" ht="13.5" thickTop="1"/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F6" sqref="F6"/>
    </sheetView>
  </sheetViews>
  <sheetFormatPr defaultColWidth="9.00390625" defaultRowHeight="12.75"/>
  <cols>
    <col min="1" max="1" width="7.375" style="1" customWidth="1"/>
    <col min="2" max="2" width="34.75390625" style="1" customWidth="1"/>
    <col min="3" max="3" width="6.75390625" style="1" bestFit="1" customWidth="1"/>
    <col min="4" max="7" width="12.00390625" style="1" customWidth="1"/>
    <col min="8" max="16384" width="10.00390625" style="1" customWidth="1"/>
  </cols>
  <sheetData>
    <row r="1" spans="6:7" s="11" customFormat="1" ht="15.75">
      <c r="F1" s="2" t="s">
        <v>29</v>
      </c>
      <c r="G1" s="2"/>
    </row>
    <row r="2" spans="1:7" s="11" customFormat="1" ht="13.5" customHeight="1">
      <c r="A2" s="70"/>
      <c r="B2" s="71"/>
      <c r="C2" s="9"/>
      <c r="D2" s="9"/>
      <c r="E2" s="9"/>
      <c r="F2" s="194" t="s">
        <v>156</v>
      </c>
      <c r="G2" s="6"/>
    </row>
    <row r="3" spans="1:7" s="11" customFormat="1" ht="14.25" customHeight="1">
      <c r="A3" s="70"/>
      <c r="B3" s="71"/>
      <c r="C3" s="9"/>
      <c r="D3" s="9"/>
      <c r="E3" s="9"/>
      <c r="F3" s="194" t="s">
        <v>1</v>
      </c>
      <c r="G3" s="6"/>
    </row>
    <row r="4" spans="1:7" s="11" customFormat="1" ht="13.5" customHeight="1">
      <c r="A4" s="70"/>
      <c r="B4" s="71"/>
      <c r="C4" s="72"/>
      <c r="D4" s="72"/>
      <c r="E4" s="72"/>
      <c r="F4" s="194" t="s">
        <v>157</v>
      </c>
      <c r="G4" s="6"/>
    </row>
    <row r="5" spans="1:7" s="11" customFormat="1" ht="15" customHeight="1" hidden="1">
      <c r="A5" s="70"/>
      <c r="B5" s="71"/>
      <c r="C5" s="72"/>
      <c r="D5" s="72"/>
      <c r="E5" s="72"/>
      <c r="F5" s="72"/>
      <c r="G5" s="6"/>
    </row>
    <row r="6" spans="1:7" s="11" customFormat="1" ht="11.25" customHeight="1">
      <c r="A6" s="70"/>
      <c r="B6" s="71"/>
      <c r="C6" s="72"/>
      <c r="D6" s="72"/>
      <c r="E6" s="72"/>
      <c r="F6" s="72"/>
      <c r="G6" s="6"/>
    </row>
    <row r="7" spans="1:7" s="11" customFormat="1" ht="56.25">
      <c r="A7" s="7" t="s">
        <v>153</v>
      </c>
      <c r="B7" s="8"/>
      <c r="C7" s="9"/>
      <c r="D7" s="9"/>
      <c r="E7" s="9"/>
      <c r="F7" s="9"/>
      <c r="G7" s="73"/>
    </row>
    <row r="8" spans="1:7" s="11" customFormat="1" ht="15.75" customHeight="1" thickBot="1">
      <c r="A8" s="7"/>
      <c r="B8" s="8"/>
      <c r="C8" s="9"/>
      <c r="D8" s="9"/>
      <c r="E8" s="9"/>
      <c r="F8" s="9"/>
      <c r="G8" s="168" t="s">
        <v>2</v>
      </c>
    </row>
    <row r="9" spans="1:7" s="13" customFormat="1" ht="38.25">
      <c r="A9" s="170" t="s">
        <v>3</v>
      </c>
      <c r="B9" s="121" t="s">
        <v>4</v>
      </c>
      <c r="C9" s="122" t="s">
        <v>5</v>
      </c>
      <c r="D9" s="123" t="s">
        <v>6</v>
      </c>
      <c r="E9" s="165"/>
      <c r="F9" s="382" t="s">
        <v>7</v>
      </c>
      <c r="G9" s="171"/>
    </row>
    <row r="10" spans="1:7" s="13" customFormat="1" ht="14.25" customHeight="1">
      <c r="A10" s="172" t="s">
        <v>8</v>
      </c>
      <c r="B10" s="14"/>
      <c r="C10" s="79" t="s">
        <v>9</v>
      </c>
      <c r="D10" s="366" t="s">
        <v>11</v>
      </c>
      <c r="E10" s="93" t="s">
        <v>10</v>
      </c>
      <c r="F10" s="383" t="s">
        <v>11</v>
      </c>
      <c r="G10" s="173" t="s">
        <v>10</v>
      </c>
    </row>
    <row r="11" spans="1:7" s="22" customFormat="1" ht="12" thickBot="1">
      <c r="A11" s="174">
        <v>1</v>
      </c>
      <c r="B11" s="74">
        <v>2</v>
      </c>
      <c r="C11" s="75">
        <v>3</v>
      </c>
      <c r="D11" s="75">
        <v>4</v>
      </c>
      <c r="E11" s="75">
        <v>5</v>
      </c>
      <c r="F11" s="188">
        <v>6</v>
      </c>
      <c r="G11" s="175">
        <v>7</v>
      </c>
    </row>
    <row r="12" spans="1:7" s="26" customFormat="1" ht="22.5" customHeight="1" thickBot="1" thickTop="1">
      <c r="A12" s="133">
        <v>852</v>
      </c>
      <c r="B12" s="51" t="s">
        <v>22</v>
      </c>
      <c r="C12" s="24" t="s">
        <v>19</v>
      </c>
      <c r="D12" s="367">
        <f>D13+D28+D36+D39</f>
        <v>20000</v>
      </c>
      <c r="E12" s="367">
        <f>E13+E28+E36+E39</f>
        <v>93640</v>
      </c>
      <c r="F12" s="384">
        <f>F13+F28+F36+F39</f>
        <v>81600</v>
      </c>
      <c r="G12" s="158">
        <f>G13+G28+G36+G39</f>
        <v>155240</v>
      </c>
    </row>
    <row r="13" spans="1:7" s="26" customFormat="1" ht="22.5" customHeight="1" thickTop="1">
      <c r="A13" s="265">
        <v>85203</v>
      </c>
      <c r="B13" s="266" t="s">
        <v>106</v>
      </c>
      <c r="C13" s="53"/>
      <c r="D13" s="397"/>
      <c r="E13" s="397">
        <f>SUM(E14:E15)+E22</f>
        <v>13040</v>
      </c>
      <c r="F13" s="385">
        <f>F15+F22+F14</f>
        <v>26600</v>
      </c>
      <c r="G13" s="176">
        <f>G15+G22+G14</f>
        <v>39640</v>
      </c>
    </row>
    <row r="14" spans="1:7" s="58" customFormat="1" ht="75">
      <c r="A14" s="157">
        <v>2010</v>
      </c>
      <c r="B14" s="258" t="s">
        <v>137</v>
      </c>
      <c r="C14" s="55"/>
      <c r="D14" s="371"/>
      <c r="E14" s="371">
        <v>13040</v>
      </c>
      <c r="F14" s="192"/>
      <c r="G14" s="138"/>
    </row>
    <row r="15" spans="1:7" s="320" customFormat="1" ht="15">
      <c r="A15" s="315"/>
      <c r="B15" s="316" t="s">
        <v>120</v>
      </c>
      <c r="C15" s="334"/>
      <c r="D15" s="372"/>
      <c r="E15" s="372"/>
      <c r="F15" s="386">
        <f>SUM(F16:F21)</f>
        <v>7600</v>
      </c>
      <c r="G15" s="319">
        <f>SUM(G16:G21)</f>
        <v>28481</v>
      </c>
    </row>
    <row r="16" spans="1:7" s="58" customFormat="1" ht="15">
      <c r="A16" s="141">
        <v>4210</v>
      </c>
      <c r="B16" s="31" t="s">
        <v>14</v>
      </c>
      <c r="C16" s="55"/>
      <c r="D16" s="371"/>
      <c r="E16" s="371"/>
      <c r="F16" s="192"/>
      <c r="G16" s="138">
        <f>18900+6520</f>
        <v>25420</v>
      </c>
    </row>
    <row r="17" spans="1:7" s="58" customFormat="1" ht="15">
      <c r="A17" s="142">
        <v>4270</v>
      </c>
      <c r="B17" s="116" t="s">
        <v>39</v>
      </c>
      <c r="C17" s="55"/>
      <c r="D17" s="371"/>
      <c r="E17" s="371"/>
      <c r="F17" s="192"/>
      <c r="G17" s="138">
        <v>3000</v>
      </c>
    </row>
    <row r="18" spans="1:7" s="58" customFormat="1" ht="15">
      <c r="A18" s="141">
        <v>4300</v>
      </c>
      <c r="B18" s="100" t="s">
        <v>15</v>
      </c>
      <c r="C18" s="55"/>
      <c r="D18" s="371"/>
      <c r="E18" s="371"/>
      <c r="F18" s="192">
        <v>6500</v>
      </c>
      <c r="G18" s="138"/>
    </row>
    <row r="19" spans="1:7" s="58" customFormat="1" ht="15">
      <c r="A19" s="157">
        <v>4430</v>
      </c>
      <c r="B19" s="258" t="s">
        <v>61</v>
      </c>
      <c r="C19" s="55"/>
      <c r="D19" s="371"/>
      <c r="E19" s="371"/>
      <c r="F19" s="192">
        <v>400</v>
      </c>
      <c r="G19" s="138"/>
    </row>
    <row r="20" spans="1:7" s="58" customFormat="1" ht="15">
      <c r="A20" s="142">
        <v>4440</v>
      </c>
      <c r="B20" s="116" t="s">
        <v>65</v>
      </c>
      <c r="C20" s="55"/>
      <c r="D20" s="371"/>
      <c r="E20" s="371"/>
      <c r="F20" s="192">
        <v>700</v>
      </c>
      <c r="G20" s="138"/>
    </row>
    <row r="21" spans="1:7" s="58" customFormat="1" ht="15">
      <c r="A21" s="157">
        <v>4480</v>
      </c>
      <c r="B21" s="258" t="s">
        <v>110</v>
      </c>
      <c r="C21" s="55"/>
      <c r="D21" s="371"/>
      <c r="E21" s="371"/>
      <c r="F21" s="192"/>
      <c r="G21" s="138">
        <v>61</v>
      </c>
    </row>
    <row r="22" spans="1:7" s="320" customFormat="1" ht="31.5" customHeight="1">
      <c r="A22" s="315"/>
      <c r="B22" s="316" t="s">
        <v>121</v>
      </c>
      <c r="C22" s="334"/>
      <c r="D22" s="372"/>
      <c r="E22" s="372"/>
      <c r="F22" s="386">
        <f>SUM(F23:F27)</f>
        <v>19000</v>
      </c>
      <c r="G22" s="319">
        <f>SUM(G23:G27)</f>
        <v>11159</v>
      </c>
    </row>
    <row r="23" spans="1:7" s="58" customFormat="1" ht="15">
      <c r="A23" s="141">
        <v>4210</v>
      </c>
      <c r="B23" s="31" t="s">
        <v>14</v>
      </c>
      <c r="C23" s="55"/>
      <c r="D23" s="371"/>
      <c r="E23" s="371"/>
      <c r="F23" s="192"/>
      <c r="G23" s="138">
        <f>4324+6520</f>
        <v>10844</v>
      </c>
    </row>
    <row r="24" spans="1:7" s="58" customFormat="1" ht="15">
      <c r="A24" s="142">
        <v>4260</v>
      </c>
      <c r="B24" s="116" t="s">
        <v>38</v>
      </c>
      <c r="C24" s="55"/>
      <c r="D24" s="371"/>
      <c r="E24" s="371"/>
      <c r="F24" s="192">
        <v>3000</v>
      </c>
      <c r="G24" s="138"/>
    </row>
    <row r="25" spans="1:7" s="58" customFormat="1" ht="15">
      <c r="A25" s="141">
        <v>4300</v>
      </c>
      <c r="B25" s="100" t="s">
        <v>15</v>
      </c>
      <c r="C25" s="55"/>
      <c r="D25" s="371"/>
      <c r="E25" s="371"/>
      <c r="F25" s="192">
        <v>16000</v>
      </c>
      <c r="G25" s="138"/>
    </row>
    <row r="26" spans="1:7" s="58" customFormat="1" ht="15">
      <c r="A26" s="214">
        <v>4410</v>
      </c>
      <c r="B26" s="116" t="s">
        <v>46</v>
      </c>
      <c r="C26" s="55"/>
      <c r="D26" s="371"/>
      <c r="E26" s="371"/>
      <c r="F26" s="192"/>
      <c r="G26" s="138">
        <v>250</v>
      </c>
    </row>
    <row r="27" spans="1:7" s="58" customFormat="1" ht="15">
      <c r="A27" s="289">
        <v>4440</v>
      </c>
      <c r="B27" s="290" t="s">
        <v>65</v>
      </c>
      <c r="C27" s="313"/>
      <c r="D27" s="398"/>
      <c r="E27" s="398"/>
      <c r="F27" s="323"/>
      <c r="G27" s="201">
        <v>65</v>
      </c>
    </row>
    <row r="28" spans="1:7" s="26" customFormat="1" ht="57">
      <c r="A28" s="245">
        <v>85212</v>
      </c>
      <c r="B28" s="277" t="s">
        <v>31</v>
      </c>
      <c r="C28" s="247"/>
      <c r="D28" s="399"/>
      <c r="E28" s="399">
        <f>SUM(E29)</f>
        <v>3600</v>
      </c>
      <c r="F28" s="387">
        <f>SUM(F30:F35)</f>
        <v>35000</v>
      </c>
      <c r="G28" s="333">
        <f>SUM(G30:G35)</f>
        <v>38600</v>
      </c>
    </row>
    <row r="29" spans="1:7" s="26" customFormat="1" ht="75">
      <c r="A29" s="151">
        <v>2010</v>
      </c>
      <c r="B29" s="428" t="s">
        <v>137</v>
      </c>
      <c r="C29" s="453"/>
      <c r="D29" s="454"/>
      <c r="E29" s="401">
        <v>3600</v>
      </c>
      <c r="F29" s="455"/>
      <c r="G29" s="456"/>
    </row>
    <row r="30" spans="1:7" s="58" customFormat="1" ht="15">
      <c r="A30" s="157">
        <v>3110</v>
      </c>
      <c r="B30" s="258" t="s">
        <v>112</v>
      </c>
      <c r="C30" s="55"/>
      <c r="D30" s="371"/>
      <c r="E30" s="371"/>
      <c r="F30" s="192">
        <v>33000</v>
      </c>
      <c r="G30" s="138">
        <v>3600</v>
      </c>
    </row>
    <row r="31" spans="1:7" s="58" customFormat="1" ht="15">
      <c r="A31" s="141">
        <v>4110</v>
      </c>
      <c r="B31" s="100" t="s">
        <v>37</v>
      </c>
      <c r="C31" s="55"/>
      <c r="D31" s="371"/>
      <c r="E31" s="371"/>
      <c r="F31" s="192"/>
      <c r="G31" s="138">
        <v>33000</v>
      </c>
    </row>
    <row r="32" spans="1:7" s="58" customFormat="1" ht="15">
      <c r="A32" s="289">
        <v>4260</v>
      </c>
      <c r="B32" s="290" t="s">
        <v>38</v>
      </c>
      <c r="C32" s="313"/>
      <c r="D32" s="398"/>
      <c r="E32" s="398"/>
      <c r="F32" s="323">
        <v>2000</v>
      </c>
      <c r="G32" s="201"/>
    </row>
    <row r="33" spans="1:7" s="58" customFormat="1" ht="15">
      <c r="A33" s="141">
        <v>4300</v>
      </c>
      <c r="B33" s="100" t="s">
        <v>15</v>
      </c>
      <c r="C33" s="55"/>
      <c r="D33" s="371"/>
      <c r="E33" s="371"/>
      <c r="F33" s="192"/>
      <c r="G33" s="138">
        <v>101</v>
      </c>
    </row>
    <row r="34" spans="1:7" s="58" customFormat="1" ht="15">
      <c r="A34" s="142">
        <v>4440</v>
      </c>
      <c r="B34" s="116" t="s">
        <v>65</v>
      </c>
      <c r="C34" s="55"/>
      <c r="D34" s="371"/>
      <c r="E34" s="371"/>
      <c r="F34" s="192"/>
      <c r="G34" s="138">
        <v>1533</v>
      </c>
    </row>
    <row r="35" spans="1:7" s="34" customFormat="1" ht="15">
      <c r="A35" s="157">
        <v>4480</v>
      </c>
      <c r="B35" s="258" t="s">
        <v>110</v>
      </c>
      <c r="C35" s="60"/>
      <c r="D35" s="400"/>
      <c r="E35" s="400"/>
      <c r="F35" s="388"/>
      <c r="G35" s="143">
        <v>366</v>
      </c>
    </row>
    <row r="36" spans="1:7" s="49" customFormat="1" ht="71.25">
      <c r="A36" s="304">
        <v>85213</v>
      </c>
      <c r="B36" s="310" t="s">
        <v>139</v>
      </c>
      <c r="C36" s="390"/>
      <c r="D36" s="370">
        <f>SUM(D37:D38)</f>
        <v>20000</v>
      </c>
      <c r="E36" s="370"/>
      <c r="F36" s="296">
        <f>SUM(F37:F38)</f>
        <v>20000</v>
      </c>
      <c r="G36" s="140"/>
    </row>
    <row r="37" spans="1:7" s="58" customFormat="1" ht="58.5" customHeight="1">
      <c r="A37" s="157">
        <v>2010</v>
      </c>
      <c r="B37" s="258" t="s">
        <v>137</v>
      </c>
      <c r="C37" s="98"/>
      <c r="D37" s="401">
        <v>20000</v>
      </c>
      <c r="E37" s="401"/>
      <c r="F37" s="191"/>
      <c r="G37" s="161"/>
    </row>
    <row r="38" spans="1:7" s="58" customFormat="1" ht="15">
      <c r="A38" s="392">
        <v>4130</v>
      </c>
      <c r="B38" s="393" t="s">
        <v>138</v>
      </c>
      <c r="C38" s="394"/>
      <c r="D38" s="398"/>
      <c r="E38" s="398"/>
      <c r="F38" s="323">
        <v>20000</v>
      </c>
      <c r="G38" s="201"/>
    </row>
    <row r="39" spans="1:7" s="49" customFormat="1" ht="42.75">
      <c r="A39" s="265">
        <v>85214</v>
      </c>
      <c r="B39" s="266" t="s">
        <v>115</v>
      </c>
      <c r="C39" s="391"/>
      <c r="D39" s="370"/>
      <c r="E39" s="370">
        <f>SUM(E40:E41)</f>
        <v>77000</v>
      </c>
      <c r="F39" s="296"/>
      <c r="G39" s="140">
        <f>SUM(G40:G41)</f>
        <v>77000</v>
      </c>
    </row>
    <row r="40" spans="1:7" s="58" customFormat="1" ht="59.25" customHeight="1">
      <c r="A40" s="157">
        <v>2010</v>
      </c>
      <c r="B40" s="258" t="s">
        <v>137</v>
      </c>
      <c r="C40" s="98"/>
      <c r="D40" s="401"/>
      <c r="E40" s="401">
        <v>77000</v>
      </c>
      <c r="F40" s="191"/>
      <c r="G40" s="161"/>
    </row>
    <row r="41" spans="1:7" s="58" customFormat="1" ht="15.75" thickBot="1">
      <c r="A41" s="157">
        <v>3110</v>
      </c>
      <c r="B41" s="258" t="s">
        <v>112</v>
      </c>
      <c r="C41" s="339"/>
      <c r="D41" s="402"/>
      <c r="E41" s="402"/>
      <c r="F41" s="193"/>
      <c r="G41" s="183">
        <v>77000</v>
      </c>
    </row>
    <row r="42" spans="1:7" s="78" customFormat="1" ht="23.25" customHeight="1" thickBot="1" thickTop="1">
      <c r="A42" s="177"/>
      <c r="B42" s="77" t="s">
        <v>27</v>
      </c>
      <c r="C42" s="77"/>
      <c r="D42" s="395">
        <f>D12</f>
        <v>20000</v>
      </c>
      <c r="E42" s="396">
        <f>E12</f>
        <v>93640</v>
      </c>
      <c r="F42" s="389">
        <f>F12</f>
        <v>81600</v>
      </c>
      <c r="G42" s="178">
        <f>G12</f>
        <v>155240</v>
      </c>
    </row>
    <row r="43" spans="1:7" s="411" customFormat="1" ht="17.25" customHeight="1" thickBot="1" thickTop="1">
      <c r="A43" s="407"/>
      <c r="B43" s="408" t="s">
        <v>130</v>
      </c>
      <c r="C43" s="408"/>
      <c r="D43" s="412">
        <f>E42-D42</f>
        <v>73640</v>
      </c>
      <c r="E43" s="413"/>
      <c r="F43" s="414">
        <f>G42-F42</f>
        <v>73640</v>
      </c>
      <c r="G43" s="410"/>
    </row>
    <row r="44" ht="16.5" thickTop="1"/>
  </sheetData>
  <printOptions horizontalCentered="1"/>
  <pageMargins left="0" right="0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7.75390625" style="1" customWidth="1"/>
    <col min="2" max="2" width="36.125" style="1" customWidth="1"/>
    <col min="3" max="3" width="7.75390625" style="1" customWidth="1"/>
    <col min="4" max="4" width="12.125" style="1" customWidth="1"/>
    <col min="5" max="6" width="12.00390625" style="1" customWidth="1"/>
    <col min="7" max="16384" width="10.00390625" style="1" customWidth="1"/>
  </cols>
  <sheetData>
    <row r="1" spans="5:6" s="11" customFormat="1" ht="15.75">
      <c r="E1" s="2" t="s">
        <v>33</v>
      </c>
      <c r="F1" s="2"/>
    </row>
    <row r="2" spans="1:6" s="11" customFormat="1" ht="13.5" customHeight="1">
      <c r="A2" s="70"/>
      <c r="B2" s="71"/>
      <c r="C2" s="9"/>
      <c r="D2" s="9"/>
      <c r="E2" s="194" t="s">
        <v>156</v>
      </c>
      <c r="F2" s="6"/>
    </row>
    <row r="3" spans="1:6" s="11" customFormat="1" ht="14.25" customHeight="1">
      <c r="A3" s="70"/>
      <c r="B3" s="71"/>
      <c r="C3" s="9"/>
      <c r="D3" s="9"/>
      <c r="E3" s="194" t="s">
        <v>1</v>
      </c>
      <c r="F3" s="6"/>
    </row>
    <row r="4" spans="1:6" s="11" customFormat="1" ht="13.5" customHeight="1">
      <c r="A4" s="70"/>
      <c r="B4" s="71"/>
      <c r="C4" s="72"/>
      <c r="D4" s="72"/>
      <c r="E4" s="194" t="s">
        <v>157</v>
      </c>
      <c r="F4" s="6"/>
    </row>
    <row r="5" spans="1:6" s="11" customFormat="1" ht="15" customHeight="1" hidden="1">
      <c r="A5" s="70"/>
      <c r="B5" s="71"/>
      <c r="C5" s="72"/>
      <c r="D5" s="72"/>
      <c r="E5" s="72"/>
      <c r="F5" s="6"/>
    </row>
    <row r="6" spans="1:6" s="11" customFormat="1" ht="11.25" customHeight="1">
      <c r="A6" s="70"/>
      <c r="B6" s="71"/>
      <c r="C6" s="72"/>
      <c r="D6" s="72"/>
      <c r="E6" s="72"/>
      <c r="F6" s="6"/>
    </row>
    <row r="7" spans="1:6" s="11" customFormat="1" ht="75">
      <c r="A7" s="7" t="s">
        <v>154</v>
      </c>
      <c r="B7" s="8"/>
      <c r="C7" s="9"/>
      <c r="D7" s="9"/>
      <c r="E7" s="9"/>
      <c r="F7" s="73"/>
    </row>
    <row r="8" spans="1:6" s="11" customFormat="1" ht="14.25" customHeight="1" thickBot="1">
      <c r="A8" s="7"/>
      <c r="B8" s="8"/>
      <c r="C8" s="9"/>
      <c r="D8" s="9"/>
      <c r="E8" s="9"/>
      <c r="F8" s="168" t="s">
        <v>2</v>
      </c>
    </row>
    <row r="9" spans="1:6" s="13" customFormat="1" ht="28.5">
      <c r="A9" s="170" t="s">
        <v>3</v>
      </c>
      <c r="B9" s="121" t="s">
        <v>4</v>
      </c>
      <c r="C9" s="122" t="s">
        <v>5</v>
      </c>
      <c r="D9" s="123" t="s">
        <v>6</v>
      </c>
      <c r="E9" s="171" t="s">
        <v>7</v>
      </c>
      <c r="F9" s="171"/>
    </row>
    <row r="10" spans="1:6" s="13" customFormat="1" ht="14.25" customHeight="1">
      <c r="A10" s="172" t="s">
        <v>8</v>
      </c>
      <c r="B10" s="14"/>
      <c r="C10" s="79" t="s">
        <v>9</v>
      </c>
      <c r="D10" s="16" t="s">
        <v>10</v>
      </c>
      <c r="E10" s="17" t="s">
        <v>11</v>
      </c>
      <c r="F10" s="173" t="s">
        <v>10</v>
      </c>
    </row>
    <row r="11" spans="1:6" s="22" customFormat="1" ht="12" thickBot="1">
      <c r="A11" s="174">
        <v>1</v>
      </c>
      <c r="B11" s="74">
        <v>2</v>
      </c>
      <c r="C11" s="75">
        <v>3</v>
      </c>
      <c r="D11" s="184">
        <v>4</v>
      </c>
      <c r="E11" s="219">
        <v>5</v>
      </c>
      <c r="F11" s="175">
        <v>6</v>
      </c>
    </row>
    <row r="12" spans="1:6" s="26" customFormat="1" ht="22.5" customHeight="1" thickBot="1" thickTop="1">
      <c r="A12" s="207">
        <v>710</v>
      </c>
      <c r="B12" s="209" t="s">
        <v>36</v>
      </c>
      <c r="C12" s="208" t="s">
        <v>48</v>
      </c>
      <c r="D12" s="226"/>
      <c r="E12" s="52">
        <f>E13</f>
        <v>762</v>
      </c>
      <c r="F12" s="158">
        <f>F13</f>
        <v>762</v>
      </c>
    </row>
    <row r="13" spans="1:6" s="26" customFormat="1" ht="18" customHeight="1" thickTop="1">
      <c r="A13" s="155">
        <v>71015</v>
      </c>
      <c r="B13" s="210" t="s">
        <v>49</v>
      </c>
      <c r="C13" s="211"/>
      <c r="D13" s="227"/>
      <c r="E13" s="220">
        <f>E15+E14</f>
        <v>762</v>
      </c>
      <c r="F13" s="176">
        <f>F14+F15</f>
        <v>762</v>
      </c>
    </row>
    <row r="14" spans="1:6" s="58" customFormat="1" ht="15">
      <c r="A14" s="160">
        <v>4040</v>
      </c>
      <c r="B14" s="61" t="s">
        <v>50</v>
      </c>
      <c r="C14" s="55"/>
      <c r="D14" s="228"/>
      <c r="E14" s="57">
        <v>762</v>
      </c>
      <c r="F14" s="138"/>
    </row>
    <row r="15" spans="1:6" s="34" customFormat="1" ht="15.75" thickBot="1">
      <c r="A15" s="141">
        <v>4210</v>
      </c>
      <c r="B15" s="31" t="s">
        <v>14</v>
      </c>
      <c r="C15" s="60"/>
      <c r="D15" s="229"/>
      <c r="E15" s="33"/>
      <c r="F15" s="143">
        <v>762</v>
      </c>
    </row>
    <row r="16" spans="1:6" s="49" customFormat="1" ht="18" customHeight="1" thickBot="1" thickTop="1">
      <c r="A16" s="215">
        <v>750</v>
      </c>
      <c r="B16" s="239" t="s">
        <v>12</v>
      </c>
      <c r="C16" s="240" t="s">
        <v>55</v>
      </c>
      <c r="D16" s="230"/>
      <c r="E16" s="25">
        <f>E17</f>
        <v>4163</v>
      </c>
      <c r="F16" s="134">
        <f>F17</f>
        <v>4163</v>
      </c>
    </row>
    <row r="17" spans="1:6" s="49" customFormat="1" ht="18" customHeight="1" thickTop="1">
      <c r="A17" s="217">
        <v>75045</v>
      </c>
      <c r="B17" s="241" t="s">
        <v>57</v>
      </c>
      <c r="C17" s="242"/>
      <c r="D17" s="231"/>
      <c r="E17" s="41">
        <f>SUM(E18:E24)</f>
        <v>4163</v>
      </c>
      <c r="F17" s="147">
        <f>SUM(F18:F24)</f>
        <v>4163</v>
      </c>
    </row>
    <row r="18" spans="1:6" s="34" customFormat="1" ht="15">
      <c r="A18" s="214">
        <v>4010</v>
      </c>
      <c r="B18" s="31" t="s">
        <v>56</v>
      </c>
      <c r="C18" s="237"/>
      <c r="D18" s="232"/>
      <c r="E18" s="33">
        <v>893</v>
      </c>
      <c r="F18" s="143"/>
    </row>
    <row r="19" spans="1:6" s="34" customFormat="1" ht="15">
      <c r="A19" s="141">
        <v>4110</v>
      </c>
      <c r="B19" s="100" t="s">
        <v>37</v>
      </c>
      <c r="C19" s="237"/>
      <c r="D19" s="232"/>
      <c r="E19" s="33">
        <v>290</v>
      </c>
      <c r="F19" s="143"/>
    </row>
    <row r="20" spans="1:6" s="34" customFormat="1" ht="15">
      <c r="A20" s="141">
        <v>4120</v>
      </c>
      <c r="B20" s="100" t="s">
        <v>40</v>
      </c>
      <c r="C20" s="237"/>
      <c r="D20" s="232"/>
      <c r="E20" s="33">
        <v>100</v>
      </c>
      <c r="F20" s="143"/>
    </row>
    <row r="21" spans="1:6" s="34" customFormat="1" ht="15">
      <c r="A21" s="141">
        <v>4210</v>
      </c>
      <c r="B21" s="31" t="s">
        <v>14</v>
      </c>
      <c r="C21" s="237"/>
      <c r="D21" s="232"/>
      <c r="E21" s="33"/>
      <c r="F21" s="143">
        <v>4163</v>
      </c>
    </row>
    <row r="22" spans="1:6" s="34" customFormat="1" ht="15">
      <c r="A22" s="214">
        <v>4270</v>
      </c>
      <c r="B22" s="116" t="s">
        <v>39</v>
      </c>
      <c r="C22" s="237"/>
      <c r="D22" s="232"/>
      <c r="E22" s="33">
        <v>200</v>
      </c>
      <c r="F22" s="143"/>
    </row>
    <row r="23" spans="1:6" s="34" customFormat="1" ht="15">
      <c r="A23" s="141">
        <v>4300</v>
      </c>
      <c r="B23" s="100" t="s">
        <v>15</v>
      </c>
      <c r="C23" s="237"/>
      <c r="D23" s="232"/>
      <c r="E23" s="33">
        <v>2534</v>
      </c>
      <c r="F23" s="143"/>
    </row>
    <row r="24" spans="1:6" s="34" customFormat="1" ht="15.75" thickBot="1">
      <c r="A24" s="214">
        <v>4410</v>
      </c>
      <c r="B24" s="116" t="s">
        <v>46</v>
      </c>
      <c r="C24" s="238"/>
      <c r="D24" s="232"/>
      <c r="E24" s="33">
        <v>146</v>
      </c>
      <c r="F24" s="143"/>
    </row>
    <row r="25" spans="1:6" s="49" customFormat="1" ht="44.25" thickBot="1" thickTop="1">
      <c r="A25" s="215">
        <v>754</v>
      </c>
      <c r="B25" s="216" t="s">
        <v>51</v>
      </c>
      <c r="C25" s="222" t="s">
        <v>53</v>
      </c>
      <c r="D25" s="233">
        <f>D26</f>
        <v>216384</v>
      </c>
      <c r="E25" s="25">
        <f>E26</f>
        <v>202393</v>
      </c>
      <c r="F25" s="134">
        <f>F26</f>
        <v>418777</v>
      </c>
    </row>
    <row r="26" spans="1:6" s="49" customFormat="1" ht="29.25" thickTop="1">
      <c r="A26" s="217">
        <v>75411</v>
      </c>
      <c r="B26" s="218" t="s">
        <v>52</v>
      </c>
      <c r="C26" s="223"/>
      <c r="D26" s="234">
        <f>SUM(D27:D37)</f>
        <v>216384</v>
      </c>
      <c r="E26" s="41">
        <f>SUM(E27:E37)</f>
        <v>202393</v>
      </c>
      <c r="F26" s="147">
        <f>SUM(F27:F37)</f>
        <v>418777</v>
      </c>
    </row>
    <row r="27" spans="1:6" s="34" customFormat="1" ht="75">
      <c r="A27" s="214">
        <v>2110</v>
      </c>
      <c r="B27" s="100" t="s">
        <v>54</v>
      </c>
      <c r="C27" s="224"/>
      <c r="D27" s="235">
        <f>15000+12250</f>
        <v>27250</v>
      </c>
      <c r="E27" s="33"/>
      <c r="F27" s="143"/>
    </row>
    <row r="28" spans="1:6" s="34" customFormat="1" ht="45">
      <c r="A28" s="214">
        <v>3070</v>
      </c>
      <c r="B28" s="100" t="s">
        <v>131</v>
      </c>
      <c r="C28" s="224"/>
      <c r="D28" s="235"/>
      <c r="E28" s="33">
        <v>65000</v>
      </c>
      <c r="F28" s="143"/>
    </row>
    <row r="29" spans="1:6" s="34" customFormat="1" ht="30">
      <c r="A29" s="214">
        <v>4020</v>
      </c>
      <c r="B29" s="100" t="s">
        <v>132</v>
      </c>
      <c r="C29" s="224"/>
      <c r="D29" s="235"/>
      <c r="E29" s="33">
        <v>29000</v>
      </c>
      <c r="F29" s="143"/>
    </row>
    <row r="30" spans="1:6" s="34" customFormat="1" ht="15">
      <c r="A30" s="160">
        <v>4040</v>
      </c>
      <c r="B30" s="61" t="s">
        <v>50</v>
      </c>
      <c r="C30" s="224"/>
      <c r="D30" s="235"/>
      <c r="E30" s="33">
        <v>8393</v>
      </c>
      <c r="F30" s="143"/>
    </row>
    <row r="31" spans="1:6" s="34" customFormat="1" ht="45">
      <c r="A31" s="452">
        <v>4060</v>
      </c>
      <c r="B31" s="406" t="s">
        <v>133</v>
      </c>
      <c r="C31" s="403"/>
      <c r="D31" s="404"/>
      <c r="E31" s="283"/>
      <c r="F31" s="284">
        <v>19683</v>
      </c>
    </row>
    <row r="32" spans="1:6" s="34" customFormat="1" ht="45">
      <c r="A32" s="214">
        <v>4070</v>
      </c>
      <c r="B32" s="100" t="s">
        <v>134</v>
      </c>
      <c r="C32" s="224"/>
      <c r="D32" s="235"/>
      <c r="E32" s="33"/>
      <c r="F32" s="143">
        <v>2613</v>
      </c>
    </row>
    <row r="33" spans="1:6" s="34" customFormat="1" ht="15">
      <c r="A33" s="214">
        <v>4210</v>
      </c>
      <c r="B33" s="100" t="s">
        <v>14</v>
      </c>
      <c r="C33" s="224"/>
      <c r="D33" s="235"/>
      <c r="E33" s="33"/>
      <c r="F33" s="143">
        <f>15000+70000+12250</f>
        <v>97250</v>
      </c>
    </row>
    <row r="34" spans="1:6" s="34" customFormat="1" ht="15">
      <c r="A34" s="141">
        <v>4300</v>
      </c>
      <c r="B34" s="100" t="s">
        <v>15</v>
      </c>
      <c r="C34" s="224"/>
      <c r="D34" s="235"/>
      <c r="E34" s="33"/>
      <c r="F34" s="143">
        <v>10097</v>
      </c>
    </row>
    <row r="35" spans="1:6" s="34" customFormat="1" ht="30">
      <c r="A35" s="141">
        <v>6050</v>
      </c>
      <c r="B35" s="100" t="s">
        <v>25</v>
      </c>
      <c r="C35" s="224"/>
      <c r="D35" s="235"/>
      <c r="E35" s="33">
        <v>100000</v>
      </c>
      <c r="F35" s="143"/>
    </row>
    <row r="36" spans="1:6" s="34" customFormat="1" ht="30">
      <c r="A36" s="141">
        <v>6060</v>
      </c>
      <c r="B36" s="100" t="s">
        <v>88</v>
      </c>
      <c r="C36" s="224"/>
      <c r="D36" s="235"/>
      <c r="E36" s="33"/>
      <c r="F36" s="143">
        <f>189134+100000</f>
        <v>289134</v>
      </c>
    </row>
    <row r="37" spans="1:6" s="34" customFormat="1" ht="75.75" thickBot="1">
      <c r="A37" s="141">
        <v>6410</v>
      </c>
      <c r="B37" s="62" t="s">
        <v>140</v>
      </c>
      <c r="C37" s="224"/>
      <c r="D37" s="235">
        <v>189134</v>
      </c>
      <c r="E37" s="33"/>
      <c r="F37" s="143"/>
    </row>
    <row r="38" spans="1:6" s="78" customFormat="1" ht="20.25" customHeight="1" thickBot="1" thickTop="1">
      <c r="A38" s="177"/>
      <c r="B38" s="77" t="s">
        <v>27</v>
      </c>
      <c r="C38" s="225"/>
      <c r="D38" s="236">
        <f>D12+D25</f>
        <v>216384</v>
      </c>
      <c r="E38" s="221">
        <f>E12+E25+E16</f>
        <v>207318</v>
      </c>
      <c r="F38" s="178">
        <f>F12+F25+F16</f>
        <v>423702</v>
      </c>
    </row>
    <row r="39" spans="1:6" s="411" customFormat="1" ht="17.25" customHeight="1" thickBot="1" thickTop="1">
      <c r="A39" s="407"/>
      <c r="B39" s="408" t="s">
        <v>130</v>
      </c>
      <c r="C39" s="408"/>
      <c r="D39" s="408"/>
      <c r="E39" s="409">
        <f>F38-E38</f>
        <v>216384</v>
      </c>
      <c r="F39" s="410"/>
    </row>
    <row r="40" ht="16.5" thickTop="1"/>
  </sheetData>
  <printOptions horizontalCentered="1"/>
  <pageMargins left="0" right="0" top="0.984251968503937" bottom="0.984251968503937" header="0.5118110236220472" footer="0.5118110236220472"/>
  <pageSetup firstPageNumber="18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2005-12-01T11:01:24Z</cp:lastPrinted>
  <dcterms:created xsi:type="dcterms:W3CDTF">2005-11-07T10:46:02Z</dcterms:created>
  <dcterms:modified xsi:type="dcterms:W3CDTF">2005-12-12T11:18:30Z</dcterms:modified>
  <cp:category/>
  <cp:version/>
  <cp:contentType/>
  <cp:contentStatus/>
</cp:coreProperties>
</file>