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9" activeTab="15"/>
  </bookViews>
  <sheets>
    <sheet name="tabela10" sheetId="1" r:id="rId1"/>
    <sheet name="tabela8" sheetId="2" r:id="rId2"/>
    <sheet name="tabela4" sheetId="3" r:id="rId3"/>
    <sheet name="tabela 14" sheetId="4" r:id="rId4"/>
    <sheet name="tabela 12" sheetId="5" r:id="rId5"/>
    <sheet name="tabela2" sheetId="6" r:id="rId6"/>
    <sheet name="tabela16 " sheetId="7" r:id="rId7"/>
    <sheet name="udziały" sheetId="8" r:id="rId8"/>
    <sheet name="tab13" sheetId="9" r:id="rId9"/>
    <sheet name="tabela17" sheetId="10" r:id="rId10"/>
    <sheet name="tabela15 " sheetId="11" r:id="rId11"/>
    <sheet name="tabela 11" sheetId="12" r:id="rId12"/>
    <sheet name="tabela9" sheetId="13" r:id="rId13"/>
    <sheet name="tabela 5" sheetId="14" r:id="rId14"/>
    <sheet name="tabela3" sheetId="15" r:id="rId15"/>
    <sheet name="grunty" sheetId="16" r:id="rId16"/>
  </sheets>
  <definedNames/>
  <calcPr fullCalcOnLoad="1"/>
</workbook>
</file>

<file path=xl/sharedStrings.xml><?xml version="1.0" encoding="utf-8"?>
<sst xmlns="http://schemas.openxmlformats.org/spreadsheetml/2006/main" count="466" uniqueCount="157">
  <si>
    <t>Opis mienia wg grup rodzajowych</t>
  </si>
  <si>
    <t>ilość</t>
  </si>
  <si>
    <t xml:space="preserve">Wartość brutto </t>
  </si>
  <si>
    <t xml:space="preserve">Wartość umorzenia </t>
  </si>
  <si>
    <t xml:space="preserve">Wartośc netto </t>
  </si>
  <si>
    <t>szt</t>
  </si>
  <si>
    <t>ha</t>
  </si>
  <si>
    <t>I.Grunty komunalne</t>
  </si>
  <si>
    <t>1. Grunty rolne</t>
  </si>
  <si>
    <t xml:space="preserve">2. Drogi </t>
  </si>
  <si>
    <t>3. Lasy</t>
  </si>
  <si>
    <t>4.Place i tereny zielone</t>
  </si>
  <si>
    <t>5. Ogrody działkowe</t>
  </si>
  <si>
    <t>6. Działki budowlane</t>
  </si>
  <si>
    <t>7. Cmentarz komunalny</t>
  </si>
  <si>
    <t>8. Inne</t>
  </si>
  <si>
    <t>II. Obiekty komunalne</t>
  </si>
  <si>
    <t>2. Inne budynki</t>
  </si>
  <si>
    <t>4. Szkoły</t>
  </si>
  <si>
    <t>5. Przedszkola</t>
  </si>
  <si>
    <t>6. Ośrodki kultury</t>
  </si>
  <si>
    <t>7. Ośrodki sportu i rekreacji</t>
  </si>
  <si>
    <t>8. Ośrodki służby zdrowia</t>
  </si>
  <si>
    <t>IV.Kotły i maszyny energetyczne</t>
  </si>
  <si>
    <t>VI.Specjalistyczne maszyny,urządzenia i aparaty</t>
  </si>
  <si>
    <t>VII.Urządzenia techniczne</t>
  </si>
  <si>
    <t>VIII.Środki transportowe</t>
  </si>
  <si>
    <t>X.Środki trwałe w budowie</t>
  </si>
  <si>
    <t>Razem aktywa rzeczowe</t>
  </si>
  <si>
    <t>XI.Wartości niematerialne i prawne</t>
  </si>
  <si>
    <t>Aktywa</t>
  </si>
  <si>
    <t>stan na 30.09.2003</t>
  </si>
  <si>
    <t>zmiana wartości</t>
  </si>
  <si>
    <t>dynamika</t>
  </si>
  <si>
    <t>I.Zapasy</t>
  </si>
  <si>
    <t>1.Materiały</t>
  </si>
  <si>
    <t>2.Półprodukty i produkty w toku</t>
  </si>
  <si>
    <t>3.Produkty gotowe</t>
  </si>
  <si>
    <t>4.Towary</t>
  </si>
  <si>
    <t>5.Zaliczki na poczet dostaw</t>
  </si>
  <si>
    <t>III.Środki pieniężne</t>
  </si>
  <si>
    <t>3.Inne inwestycje krótkoterminowe</t>
  </si>
  <si>
    <t>Łączna ilość</t>
  </si>
  <si>
    <t>Razem aktywa trwałe</t>
  </si>
  <si>
    <t>I. Budynki i lokale</t>
  </si>
  <si>
    <t>III.Kotły i maszyny energetyczne</t>
  </si>
  <si>
    <t>V.Specjalistyczne maszyny,urządzenia i aparaty</t>
  </si>
  <si>
    <t>VI.Urządzenia techniczne</t>
  </si>
  <si>
    <t>VII.Środki transportowe</t>
  </si>
  <si>
    <t>VIII.Narzędzia,przyrządy,ruchomości i wyposażenie</t>
  </si>
  <si>
    <t>IX.Środki trwałe w budowie</t>
  </si>
  <si>
    <t>X.Wartości niematerialne i prawne</t>
  </si>
  <si>
    <t>XI.Należności długoterminowe</t>
  </si>
  <si>
    <t>XIII.Długoterminowe aktywa</t>
  </si>
  <si>
    <t>1. Szkoły</t>
  </si>
  <si>
    <t>2. Przedszkola</t>
  </si>
  <si>
    <t>XII.Długoterminowe aktywa</t>
  </si>
  <si>
    <t>1. Ośrodki kultury</t>
  </si>
  <si>
    <t>2. Ośrodki sportu i rekreacji</t>
  </si>
  <si>
    <t>Razem akywa rzeczowe</t>
  </si>
  <si>
    <t>XI. Należności długoterminowe</t>
  </si>
  <si>
    <t>A.Aktywa Obrotowe</t>
  </si>
  <si>
    <t>łączna ilość</t>
  </si>
  <si>
    <t>wartość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</si>
  <si>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</si>
  <si>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</si>
  <si>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</si>
  <si>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</si>
  <si>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</si>
  <si>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</si>
  <si>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l.p</t>
  </si>
  <si>
    <t>Nazwa spółki</t>
  </si>
  <si>
    <t>udział miasta</t>
  </si>
  <si>
    <t>akcje</t>
  </si>
  <si>
    <t>razem</t>
  </si>
  <si>
    <t xml:space="preserve">Miejskie Wodociągi i Kanalizacja </t>
  </si>
  <si>
    <t>Miejska Energetyka Cieplna</t>
  </si>
  <si>
    <t>Zarząd Obiektów Sportowych</t>
  </si>
  <si>
    <t>Przedsiębiorstwo Gospodarki Komunalnej</t>
  </si>
  <si>
    <t>Koszalińska Agencja Rozwoju Regionalnego S.A</t>
  </si>
  <si>
    <t>Telewizja Kablowa sp.zoo</t>
  </si>
  <si>
    <t>Koszalińskie Towarzystwo Budownictwa Społecznego sp.zoo</t>
  </si>
  <si>
    <t>Miejski Zakład Komunikacji sp.zoo</t>
  </si>
  <si>
    <t xml:space="preserve">EMKA S.A. </t>
  </si>
  <si>
    <t>Razem</t>
  </si>
  <si>
    <t>TABELA 2</t>
  </si>
  <si>
    <t>TABELA 4</t>
  </si>
  <si>
    <t>TABELA 3</t>
  </si>
  <si>
    <t>TABELA 9</t>
  </si>
  <si>
    <t>TABELA 11</t>
  </si>
  <si>
    <t>TABELA 13</t>
  </si>
  <si>
    <t>TABELA 15</t>
  </si>
  <si>
    <t xml:space="preserve">Wartość aktywów trwałych w dyspozycji Zarządu Budynków Mieszkalnych </t>
  </si>
  <si>
    <t>TABELA 5</t>
  </si>
  <si>
    <t>TABELA 10</t>
  </si>
  <si>
    <t>TABELA 12</t>
  </si>
  <si>
    <t>TABELA 14</t>
  </si>
  <si>
    <t>TABELA 16</t>
  </si>
  <si>
    <t xml:space="preserve">Zestawienie aktywów obrotowych Zarządu Budynków Mieszkalnych </t>
  </si>
  <si>
    <t>4. Place i tereny zielone</t>
  </si>
  <si>
    <t>TABELA 6</t>
  </si>
  <si>
    <t xml:space="preserve">Wykaz udziałów Miasta Koszalin w spółkach miejskich </t>
  </si>
  <si>
    <t>udział pieniężny</t>
  </si>
  <si>
    <t>udział niepieniężny</t>
  </si>
  <si>
    <t>XII.Należności długoterminowe</t>
  </si>
  <si>
    <t>I. Grunty komunalne</t>
  </si>
  <si>
    <t xml:space="preserve">Wartość netto </t>
  </si>
  <si>
    <t xml:space="preserve">IV.Maszyny,urządzenia i aparaty ogólnego zastosowania </t>
  </si>
  <si>
    <t>TABELA 17</t>
  </si>
  <si>
    <t>Wartość majątku trwałego w zarządzaniu Zarządu Dróg Miejskich</t>
  </si>
  <si>
    <t>II.Należności krótkoterminowe</t>
  </si>
  <si>
    <t>1.Należności z tytułu dostaw i usług</t>
  </si>
  <si>
    <t>2.Należności od budżetów</t>
  </si>
  <si>
    <t>3.Należności z tytułu ubezpieczeń społecznych</t>
  </si>
  <si>
    <t>4.Inne należności</t>
  </si>
  <si>
    <t>1.Środki pieniężne w kasie</t>
  </si>
  <si>
    <t>2.Środki pieniężne na rachunkach</t>
  </si>
  <si>
    <t>struktura</t>
  </si>
  <si>
    <t>-</t>
  </si>
  <si>
    <t>I.Budynki i lokale</t>
  </si>
  <si>
    <t>IV.Maszyny,urządzenia i aparaty ogólnego zastosowania</t>
  </si>
  <si>
    <t>ilość            szt</t>
  </si>
  <si>
    <t xml:space="preserve">V.Maszyny,urządzenia i aparaty ogólnego zastosowania </t>
  </si>
  <si>
    <t xml:space="preserve">struktura </t>
  </si>
  <si>
    <t>Wartość aktywów trwałych w placówkach oświaty i wychowania na dzień 30.09.2004 r.</t>
  </si>
  <si>
    <t>na 30.09.2004</t>
  </si>
  <si>
    <t xml:space="preserve">Wartość aktywów trwałych w placówkach ochrony zdrowia i opieki społecznej na dzień 30.09.2004 roku </t>
  </si>
  <si>
    <t>Wartość brutto                 na 30.09.2004</t>
  </si>
  <si>
    <t>Wartość umorzenia    na 30.09.2004</t>
  </si>
  <si>
    <t>Wartość netto               na 30.09.2004</t>
  </si>
  <si>
    <t xml:space="preserve">Wartość aktywów trwałych Urzędu Miejskiego na dzień 30.09.2004 roku </t>
  </si>
  <si>
    <t xml:space="preserve">Wartość aktywów trwałych w jednostkach kultury i sportu na dzień 30.09.2004 roku </t>
  </si>
  <si>
    <t>Aktywa trwałe Miasta Koszalin na 30.09.2004 roku</t>
  </si>
  <si>
    <t xml:space="preserve">Wartość aktywów obrotowych w placówkach kultury i sportu wg stanu na dzień 30.09.2004 r. </t>
  </si>
  <si>
    <t>stan na 30.09.2004</t>
  </si>
  <si>
    <t>struktura na 30.09.2004</t>
  </si>
  <si>
    <r>
      <t>Wartość aktywów obrotowych Zarządu Dróg Miejskich na dzień 30.09.2004 roku</t>
    </r>
    <r>
      <rPr>
        <sz val="12"/>
        <rFont val="Times New Roman CE"/>
        <family val="1"/>
      </rPr>
      <t xml:space="preserve">   </t>
    </r>
  </si>
  <si>
    <t xml:space="preserve">Wartość aktywów obrotowych w placówkach oświaty i wychowania wg stanu na 30.09.2004 roku </t>
  </si>
  <si>
    <t xml:space="preserve">Wartość aktywów obrotowych w placówkach ochrony zdrowia i opieki społecznej  wg stanu na 30.09.2004 r. </t>
  </si>
  <si>
    <t xml:space="preserve">Zestawienie aktywów obrotowych Urzędu Miejskiego na 30.09.2004 roku </t>
  </si>
  <si>
    <t xml:space="preserve">Wartość aktywów obrotowych Miasta Koszalin na dzień 30.09.2004 roku </t>
  </si>
  <si>
    <t>dopłata do kapitału zapasowego</t>
  </si>
  <si>
    <t>VIII.Narzędzia,przyrządy,ruchomości i wyposażenie w tym:</t>
  </si>
  <si>
    <t>a) grupa 8 KRŚT</t>
  </si>
  <si>
    <t>b) wyposażenie</t>
  </si>
  <si>
    <t>III.Obiekty inżynierii lądowej i wodnej</t>
  </si>
  <si>
    <t>IX.Narzędzia,przyrządy,ruchomości i wyposażenie w tym:</t>
  </si>
  <si>
    <t>×</t>
  </si>
  <si>
    <t>1. Lokale mieszkalne</t>
  </si>
  <si>
    <t>2.Inne budynki</t>
  </si>
  <si>
    <t>3.Ośrodki służby zdrowia</t>
  </si>
  <si>
    <t>TABELA 7</t>
  </si>
  <si>
    <t>TABELA 8</t>
  </si>
  <si>
    <t>1.Lokale mieszkalne</t>
  </si>
  <si>
    <t>II.Obiekty inżynierii lądowej i wodnej</t>
  </si>
  <si>
    <t>III. Obiekty inżynierii lądowej i wodnej</t>
  </si>
  <si>
    <t xml:space="preserve">Powierzchnia i wartość gruntów komunalnych na dzień 30.09.2004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</si>
</sst>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0\-000"/>
    <numFmt numFmtId="180" formatCode="#,##0.00_ ;\-#,##0.00\ "/>
    <numFmt numFmtId="181" formatCode="0.00_ ;\-0.00\ "/>
    <numFmt numFmtId="182" formatCode="#,##0.000"/>
    <numFmt numFmtId="183" formatCode="#,##0.0000"/>
    <numFmt numFmtId="184" formatCode="#,##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0.0%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15" xfId="15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23" xfId="15" applyFont="1" applyBorder="1" applyAlignment="1">
      <alignment horizontal="center" vertical="center"/>
    </xf>
    <xf numFmtId="43" fontId="9" fillId="0" borderId="24" xfId="15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165" fontId="10" fillId="0" borderId="12" xfId="15" applyNumberFormat="1" applyFont="1" applyBorder="1" applyAlignment="1">
      <alignment horizontal="center" vertical="center"/>
    </xf>
    <xf numFmtId="165" fontId="10" fillId="0" borderId="30" xfId="15" applyNumberFormat="1" applyFont="1" applyBorder="1" applyAlignment="1">
      <alignment horizontal="center" vertical="center"/>
    </xf>
    <xf numFmtId="43" fontId="9" fillId="0" borderId="28" xfId="15" applyFont="1" applyFill="1" applyBorder="1" applyAlignment="1">
      <alignment horizontal="center" vertical="center" wrapText="1"/>
    </xf>
    <xf numFmtId="165" fontId="9" fillId="0" borderId="24" xfId="15" applyNumberFormat="1" applyFont="1" applyBorder="1" applyAlignment="1">
      <alignment horizontal="center" vertical="center"/>
    </xf>
    <xf numFmtId="165" fontId="10" fillId="0" borderId="10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43" fontId="10" fillId="0" borderId="24" xfId="15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43" fontId="10" fillId="0" borderId="27" xfId="15" applyFont="1" applyBorder="1" applyAlignment="1">
      <alignment vertical="center" wrapText="1"/>
    </xf>
    <xf numFmtId="43" fontId="10" fillId="0" borderId="26" xfId="15" applyFont="1" applyBorder="1" applyAlignment="1">
      <alignment vertical="center" wrapText="1"/>
    </xf>
    <xf numFmtId="43" fontId="10" fillId="0" borderId="31" xfId="15" applyFont="1" applyBorder="1" applyAlignment="1">
      <alignment vertical="center" wrapText="1"/>
    </xf>
    <xf numFmtId="43" fontId="10" fillId="0" borderId="32" xfId="15" applyFont="1" applyBorder="1" applyAlignment="1">
      <alignment vertical="center" wrapText="1"/>
    </xf>
    <xf numFmtId="43" fontId="10" fillId="0" borderId="26" xfId="15" applyFont="1" applyBorder="1" applyAlignment="1">
      <alignment vertical="center"/>
    </xf>
    <xf numFmtId="43" fontId="10" fillId="0" borderId="26" xfId="15" applyFont="1" applyFill="1" applyBorder="1" applyAlignment="1">
      <alignment vertical="center" wrapText="1"/>
    </xf>
    <xf numFmtId="43" fontId="10" fillId="0" borderId="26" xfId="15" applyFont="1" applyFill="1" applyBorder="1" applyAlignment="1">
      <alignment vertical="center"/>
    </xf>
    <xf numFmtId="43" fontId="10" fillId="0" borderId="27" xfId="15" applyFont="1" applyFill="1" applyBorder="1" applyAlignment="1">
      <alignment vertical="center" wrapText="1"/>
    </xf>
    <xf numFmtId="43" fontId="10" fillId="0" borderId="31" xfId="15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80" fontId="9" fillId="0" borderId="24" xfId="15" applyNumberFormat="1" applyFont="1" applyBorder="1" applyAlignment="1">
      <alignment horizontal="center" vertical="center"/>
    </xf>
    <xf numFmtId="180" fontId="9" fillId="0" borderId="35" xfId="15" applyNumberFormat="1" applyFont="1" applyBorder="1" applyAlignment="1">
      <alignment horizontal="center" vertical="center"/>
    </xf>
    <xf numFmtId="180" fontId="10" fillId="0" borderId="33" xfId="15" applyNumberFormat="1" applyFont="1" applyBorder="1" applyAlignment="1">
      <alignment horizontal="center" vertical="center"/>
    </xf>
    <xf numFmtId="180" fontId="10" fillId="0" borderId="34" xfId="15" applyNumberFormat="1" applyFont="1" applyBorder="1" applyAlignment="1">
      <alignment horizontal="center" vertical="center"/>
    </xf>
    <xf numFmtId="4" fontId="9" fillId="0" borderId="24" xfId="15" applyNumberFormat="1" applyFont="1" applyBorder="1" applyAlignment="1">
      <alignment horizontal="center" vertical="center"/>
    </xf>
    <xf numFmtId="4" fontId="9" fillId="0" borderId="35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0" fillId="0" borderId="41" xfId="15" applyNumberFormat="1" applyFont="1" applyBorder="1" applyAlignment="1">
      <alignment horizontal="center" vertical="center"/>
    </xf>
    <xf numFmtId="4" fontId="10" fillId="0" borderId="42" xfId="15" applyNumberFormat="1" applyFont="1" applyBorder="1" applyAlignment="1">
      <alignment horizontal="center" vertical="center"/>
    </xf>
    <xf numFmtId="4" fontId="10" fillId="0" borderId="10" xfId="15" applyNumberFormat="1" applyFont="1" applyBorder="1" applyAlignment="1">
      <alignment horizontal="center" vertical="center"/>
    </xf>
    <xf numFmtId="4" fontId="10" fillId="0" borderId="33" xfId="15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12" xfId="15" applyNumberFormat="1" applyFont="1" applyBorder="1" applyAlignment="1">
      <alignment horizontal="center" vertical="center"/>
    </xf>
    <xf numFmtId="4" fontId="10" fillId="0" borderId="34" xfId="15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2" xfId="15" applyNumberFormat="1" applyFont="1" applyBorder="1" applyAlignment="1">
      <alignment horizontal="center" vertical="center"/>
    </xf>
    <xf numFmtId="4" fontId="10" fillId="0" borderId="15" xfId="15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4" fontId="10" fillId="0" borderId="52" xfId="15" applyNumberFormat="1" applyFont="1" applyBorder="1" applyAlignment="1">
      <alignment horizontal="center" vertical="center"/>
    </xf>
    <xf numFmtId="4" fontId="10" fillId="0" borderId="43" xfId="15" applyNumberFormat="1" applyFont="1" applyBorder="1" applyAlignment="1">
      <alignment horizontal="center" vertical="center"/>
    </xf>
    <xf numFmtId="4" fontId="10" fillId="0" borderId="53" xfId="15" applyNumberFormat="1" applyFont="1" applyBorder="1" applyAlignment="1">
      <alignment horizontal="center" vertical="center"/>
    </xf>
    <xf numFmtId="4" fontId="10" fillId="0" borderId="54" xfId="15" applyNumberFormat="1" applyFont="1" applyBorder="1" applyAlignment="1">
      <alignment horizontal="center" vertical="center"/>
    </xf>
    <xf numFmtId="4" fontId="10" fillId="0" borderId="5" xfId="15" applyNumberFormat="1" applyFont="1" applyBorder="1" applyAlignment="1">
      <alignment horizontal="center" vertical="center"/>
    </xf>
    <xf numFmtId="4" fontId="10" fillId="0" borderId="6" xfId="15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4" fontId="9" fillId="0" borderId="18" xfId="15" applyNumberFormat="1" applyFont="1" applyBorder="1" applyAlignment="1">
      <alignment horizontal="center" vertical="center"/>
    </xf>
    <xf numFmtId="4" fontId="10" fillId="0" borderId="60" xfId="15" applyNumberFormat="1" applyFont="1" applyBorder="1" applyAlignment="1">
      <alignment horizontal="center" vertical="center"/>
    </xf>
    <xf numFmtId="4" fontId="10" fillId="0" borderId="7" xfId="15" applyNumberFormat="1" applyFont="1" applyBorder="1" applyAlignment="1">
      <alignment horizontal="center" vertical="center"/>
    </xf>
    <xf numFmtId="4" fontId="10" fillId="0" borderId="9" xfId="1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61" xfId="15" applyNumberFormat="1" applyFont="1" applyBorder="1" applyAlignment="1">
      <alignment horizontal="center" vertical="center"/>
    </xf>
    <xf numFmtId="4" fontId="10" fillId="0" borderId="62" xfId="15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center" vertical="center"/>
    </xf>
    <xf numFmtId="4" fontId="10" fillId="0" borderId="23" xfId="15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9" fillId="0" borderId="5" xfId="15" applyNumberFormat="1" applyFont="1" applyBorder="1" applyAlignment="1">
      <alignment horizontal="center" vertical="center"/>
    </xf>
    <xf numFmtId="4" fontId="9" fillId="0" borderId="6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10" fillId="0" borderId="63" xfId="15" applyNumberFormat="1" applyFont="1" applyBorder="1" applyAlignment="1">
      <alignment horizontal="center" vertical="center"/>
    </xf>
    <xf numFmtId="4" fontId="10" fillId="0" borderId="64" xfId="15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/>
    </xf>
    <xf numFmtId="180" fontId="10" fillId="0" borderId="65" xfId="15" applyNumberFormat="1" applyFont="1" applyBorder="1" applyAlignment="1">
      <alignment horizontal="center" vertical="center"/>
    </xf>
    <xf numFmtId="180" fontId="10" fillId="0" borderId="10" xfId="15" applyNumberFormat="1" applyFont="1" applyBorder="1" applyAlignment="1">
      <alignment horizontal="center" vertical="center"/>
    </xf>
    <xf numFmtId="180" fontId="10" fillId="0" borderId="12" xfId="15" applyNumberFormat="1" applyFont="1" applyBorder="1" applyAlignment="1">
      <alignment horizontal="center" vertical="center"/>
    </xf>
    <xf numFmtId="180" fontId="10" fillId="0" borderId="66" xfId="15" applyNumberFormat="1" applyFont="1" applyBorder="1" applyAlignment="1">
      <alignment horizontal="center" vertical="center"/>
    </xf>
    <xf numFmtId="180" fontId="9" fillId="0" borderId="19" xfId="15" applyNumberFormat="1" applyFont="1" applyBorder="1" applyAlignment="1">
      <alignment horizontal="center" vertical="center"/>
    </xf>
    <xf numFmtId="180" fontId="10" fillId="0" borderId="67" xfId="15" applyNumberFormat="1" applyFont="1" applyBorder="1" applyAlignment="1">
      <alignment horizontal="center" vertical="center"/>
    </xf>
    <xf numFmtId="180" fontId="10" fillId="0" borderId="11" xfId="15" applyNumberFormat="1" applyFont="1" applyBorder="1" applyAlignment="1">
      <alignment horizontal="center" vertical="center"/>
    </xf>
    <xf numFmtId="180" fontId="10" fillId="0" borderId="68" xfId="15" applyNumberFormat="1" applyFont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9" fillId="0" borderId="19" xfId="0" applyNumberFormat="1" applyFont="1" applyBorder="1" applyAlignment="1">
      <alignment horizontal="center" vertical="center"/>
    </xf>
    <xf numFmtId="4" fontId="10" fillId="0" borderId="69" xfId="15" applyNumberFormat="1" applyFont="1" applyBorder="1" applyAlignment="1">
      <alignment horizontal="center" vertical="center"/>
    </xf>
    <xf numFmtId="4" fontId="10" fillId="0" borderId="8" xfId="15" applyNumberFormat="1" applyFont="1" applyBorder="1" applyAlignment="1">
      <alignment horizontal="center" vertical="center"/>
    </xf>
    <xf numFmtId="4" fontId="10" fillId="0" borderId="11" xfId="15" applyNumberFormat="1" applyFont="1" applyBorder="1" applyAlignment="1">
      <alignment horizontal="center" vertical="center"/>
    </xf>
    <xf numFmtId="4" fontId="10" fillId="0" borderId="12" xfId="15" applyNumberFormat="1" applyFont="1" applyFill="1" applyBorder="1" applyAlignment="1">
      <alignment horizontal="center" vertical="center"/>
    </xf>
    <xf numFmtId="4" fontId="10" fillId="0" borderId="23" xfId="15" applyNumberFormat="1" applyFont="1" applyFill="1" applyBorder="1" applyAlignment="1">
      <alignment horizontal="center" vertical="center"/>
    </xf>
    <xf numFmtId="4" fontId="10" fillId="0" borderId="16" xfId="15" applyNumberFormat="1" applyFont="1" applyBorder="1" applyAlignment="1">
      <alignment horizontal="center" vertical="center"/>
    </xf>
    <xf numFmtId="4" fontId="9" fillId="0" borderId="19" xfId="15" applyNumberFormat="1" applyFont="1" applyBorder="1" applyAlignment="1">
      <alignment horizontal="center" vertical="center"/>
    </xf>
    <xf numFmtId="4" fontId="10" fillId="0" borderId="69" xfId="15" applyNumberFormat="1" applyFont="1" applyFill="1" applyBorder="1" applyAlignment="1">
      <alignment horizontal="center" vertical="center"/>
    </xf>
    <xf numFmtId="4" fontId="10" fillId="0" borderId="49" xfId="15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83" fontId="10" fillId="0" borderId="8" xfId="15" applyNumberFormat="1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16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183" fontId="10" fillId="0" borderId="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0" xfId="15" applyNumberFormat="1" applyFont="1" applyBorder="1" applyAlignment="1">
      <alignment horizontal="center" vertical="center"/>
    </xf>
    <xf numFmtId="4" fontId="10" fillId="0" borderId="71" xfId="15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7" xfId="15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2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0" fillId="0" borderId="72" xfId="15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/>
    </xf>
    <xf numFmtId="182" fontId="10" fillId="0" borderId="11" xfId="0" applyNumberFormat="1" applyFont="1" applyBorder="1" applyAlignment="1">
      <alignment/>
    </xf>
    <xf numFmtId="182" fontId="10" fillId="0" borderId="73" xfId="0" applyNumberFormat="1" applyFont="1" applyBorder="1" applyAlignment="1">
      <alignment/>
    </xf>
    <xf numFmtId="182" fontId="10" fillId="0" borderId="58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0" fillId="0" borderId="73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3" fontId="9" fillId="0" borderId="5" xfId="15" applyNumberFormat="1" applyFont="1" applyBorder="1" applyAlignment="1">
      <alignment horizontal="center" vertical="center"/>
    </xf>
    <xf numFmtId="3" fontId="10" fillId="0" borderId="64" xfId="15" applyNumberFormat="1" applyFont="1" applyBorder="1" applyAlignment="1">
      <alignment horizontal="center" vertical="center"/>
    </xf>
    <xf numFmtId="3" fontId="10" fillId="0" borderId="33" xfId="15" applyNumberFormat="1" applyFont="1" applyBorder="1" applyAlignment="1">
      <alignment horizontal="center" vertical="center"/>
    </xf>
    <xf numFmtId="3" fontId="10" fillId="0" borderId="34" xfId="15" applyNumberFormat="1" applyFont="1" applyBorder="1" applyAlignment="1">
      <alignment horizontal="center" vertical="center"/>
    </xf>
    <xf numFmtId="3" fontId="10" fillId="0" borderId="15" xfId="15" applyNumberFormat="1" applyFont="1" applyBorder="1" applyAlignment="1">
      <alignment horizontal="center" vertical="center"/>
    </xf>
    <xf numFmtId="3" fontId="10" fillId="0" borderId="74" xfId="15" applyNumberFormat="1" applyFont="1" applyBorder="1" applyAlignment="1">
      <alignment horizontal="center" vertical="center"/>
    </xf>
    <xf numFmtId="3" fontId="10" fillId="0" borderId="54" xfId="15" applyNumberFormat="1" applyFont="1" applyBorder="1" applyAlignment="1">
      <alignment horizontal="center" vertical="center"/>
    </xf>
    <xf numFmtId="3" fontId="10" fillId="0" borderId="22" xfId="15" applyNumberFormat="1" applyFont="1" applyBorder="1" applyAlignment="1">
      <alignment horizontal="center" vertical="center"/>
    </xf>
    <xf numFmtId="3" fontId="10" fillId="0" borderId="6" xfId="15" applyNumberFormat="1" applyFont="1" applyBorder="1" applyAlignment="1">
      <alignment horizontal="center" vertical="center"/>
    </xf>
    <xf numFmtId="3" fontId="9" fillId="0" borderId="35" xfId="15" applyNumberFormat="1" applyFont="1" applyBorder="1" applyAlignment="1">
      <alignment horizontal="center" vertical="center"/>
    </xf>
    <xf numFmtId="3" fontId="9" fillId="0" borderId="24" xfId="15" applyNumberFormat="1" applyFont="1" applyBorder="1" applyAlignment="1">
      <alignment horizontal="center" vertical="center"/>
    </xf>
    <xf numFmtId="3" fontId="10" fillId="0" borderId="41" xfId="15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75" xfId="15" applyNumberFormat="1" applyFont="1" applyBorder="1" applyAlignment="1">
      <alignment horizontal="center" vertical="center"/>
    </xf>
    <xf numFmtId="3" fontId="10" fillId="0" borderId="53" xfId="15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3" xfId="15" applyNumberFormat="1" applyFont="1" applyBorder="1" applyAlignment="1">
      <alignment horizontal="center" vertical="center"/>
    </xf>
    <xf numFmtId="3" fontId="10" fillId="0" borderId="12" xfId="15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43" xfId="15" applyNumberFormat="1" applyFont="1" applyBorder="1" applyAlignment="1">
      <alignment horizontal="center" vertical="center"/>
    </xf>
    <xf numFmtId="3" fontId="10" fillId="0" borderId="42" xfId="15" applyNumberFormat="1" applyFont="1" applyBorder="1" applyAlignment="1">
      <alignment horizontal="center" vertical="center"/>
    </xf>
    <xf numFmtId="3" fontId="10" fillId="0" borderId="76" xfId="15" applyNumberFormat="1" applyFont="1" applyBorder="1" applyAlignment="1">
      <alignment horizontal="center" vertical="center"/>
    </xf>
    <xf numFmtId="3" fontId="10" fillId="0" borderId="77" xfId="15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69" fontId="10" fillId="0" borderId="34" xfId="0" applyNumberFormat="1" applyFont="1" applyBorder="1" applyAlignment="1">
      <alignment horizontal="center" vertical="center"/>
    </xf>
    <xf numFmtId="169" fontId="10" fillId="0" borderId="23" xfId="0" applyNumberFormat="1" applyFont="1" applyBorder="1" applyAlignment="1">
      <alignment horizontal="center" vertical="center"/>
    </xf>
    <xf numFmtId="43" fontId="13" fillId="0" borderId="5" xfId="15" applyFont="1" applyBorder="1" applyAlignment="1">
      <alignment horizontal="center" vertical="center" wrapText="1"/>
    </xf>
    <xf numFmtId="182" fontId="10" fillId="0" borderId="78" xfId="0" applyNumberFormat="1" applyFont="1" applyBorder="1" applyAlignment="1">
      <alignment horizontal="center" vertical="center"/>
    </xf>
    <xf numFmtId="182" fontId="10" fillId="0" borderId="79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43" fontId="10" fillId="0" borderId="34" xfId="15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182" fontId="10" fillId="0" borderId="8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55" xfId="0" applyNumberFormat="1" applyFont="1" applyBorder="1" applyAlignment="1">
      <alignment horizontal="center" vertical="center"/>
    </xf>
    <xf numFmtId="165" fontId="10" fillId="0" borderId="13" xfId="15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165" fontId="10" fillId="0" borderId="9" xfId="15" applyNumberFormat="1" applyFont="1" applyBorder="1" applyAlignment="1">
      <alignment horizontal="center" vertical="center"/>
    </xf>
    <xf numFmtId="183" fontId="10" fillId="0" borderId="79" xfId="0" applyNumberFormat="1" applyFont="1" applyBorder="1" applyAlignment="1">
      <alignment horizontal="center" vertical="center"/>
    </xf>
    <xf numFmtId="183" fontId="10" fillId="0" borderId="78" xfId="0" applyNumberFormat="1" applyFont="1" applyBorder="1" applyAlignment="1">
      <alignment horizontal="center" vertical="center"/>
    </xf>
    <xf numFmtId="183" fontId="10" fillId="0" borderId="50" xfId="0" applyNumberFormat="1" applyFont="1" applyBorder="1" applyAlignment="1">
      <alignment horizontal="center" vertical="center"/>
    </xf>
    <xf numFmtId="183" fontId="10" fillId="0" borderId="81" xfId="0" applyNumberFormat="1" applyFont="1" applyBorder="1" applyAlignment="1">
      <alignment horizontal="center" vertical="center"/>
    </xf>
    <xf numFmtId="183" fontId="10" fillId="0" borderId="5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8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8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86" xfId="0" applyFont="1" applyFill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1">
      <selection activeCell="F21" sqref="F21"/>
    </sheetView>
  </sheetViews>
  <sheetFormatPr defaultColWidth="9.00390625" defaultRowHeight="12.75"/>
  <cols>
    <col min="1" max="1" width="45.75390625" style="0" customWidth="1"/>
    <col min="2" max="2" width="9.00390625" style="0" customWidth="1"/>
    <col min="3" max="3" width="21.00390625" style="0" customWidth="1"/>
    <col min="4" max="5" width="18.75390625" style="0" customWidth="1"/>
    <col min="6" max="6" width="13.375" style="0" bestFit="1" customWidth="1"/>
  </cols>
  <sheetData>
    <row r="1" spans="1:6" ht="15.75">
      <c r="A1" s="297" t="s">
        <v>94</v>
      </c>
      <c r="B1" s="297"/>
      <c r="C1" s="297"/>
      <c r="D1" s="297"/>
      <c r="E1" s="297"/>
      <c r="F1" s="298"/>
    </row>
    <row r="2" spans="1:6" ht="15.75">
      <c r="A2" s="294" t="s">
        <v>124</v>
      </c>
      <c r="B2" s="295"/>
      <c r="C2" s="295"/>
      <c r="D2" s="295"/>
      <c r="E2" s="295"/>
      <c r="F2" s="296"/>
    </row>
    <row r="3" spans="1:6" ht="16.5" thickBot="1">
      <c r="A3" s="299"/>
      <c r="B3" s="300"/>
      <c r="C3" s="300"/>
      <c r="D3" s="300"/>
      <c r="E3" s="300"/>
      <c r="F3" s="18"/>
    </row>
    <row r="4" spans="1:6" ht="13.5" thickTop="1">
      <c r="A4" s="30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292" t="s">
        <v>123</v>
      </c>
    </row>
    <row r="5" spans="1:6" ht="13.5" thickBot="1">
      <c r="A5" s="302"/>
      <c r="B5" s="24" t="s">
        <v>5</v>
      </c>
      <c r="C5" s="25" t="s">
        <v>125</v>
      </c>
      <c r="D5" s="25" t="s">
        <v>125</v>
      </c>
      <c r="E5" s="26" t="s">
        <v>125</v>
      </c>
      <c r="F5" s="293"/>
    </row>
    <row r="6" spans="1:6" ht="21" customHeight="1" thickTop="1">
      <c r="A6" s="115" t="s">
        <v>44</v>
      </c>
      <c r="B6" s="212">
        <v>46</v>
      </c>
      <c r="C6" s="146">
        <f>C7+C8</f>
        <v>61154665</v>
      </c>
      <c r="D6" s="146">
        <f>D7+D8</f>
        <v>29128545</v>
      </c>
      <c r="E6" s="147">
        <f>E7+E8</f>
        <v>32026120</v>
      </c>
      <c r="F6" s="193">
        <f>E6*100/E23</f>
        <v>93.71908055213459</v>
      </c>
    </row>
    <row r="7" spans="1:6" ht="21" customHeight="1">
      <c r="A7" s="116" t="s">
        <v>54</v>
      </c>
      <c r="B7" s="207">
        <v>30</v>
      </c>
      <c r="C7" s="150">
        <v>51496323</v>
      </c>
      <c r="D7" s="150">
        <v>23550084</v>
      </c>
      <c r="E7" s="150">
        <f>C7-D7</f>
        <v>27946239</v>
      </c>
      <c r="F7" s="194">
        <f>E7*100/E23</f>
        <v>81.77999158094097</v>
      </c>
    </row>
    <row r="8" spans="1:6" ht="21" customHeight="1">
      <c r="A8" s="116" t="s">
        <v>55</v>
      </c>
      <c r="B8" s="207">
        <v>16</v>
      </c>
      <c r="C8" s="150">
        <v>9658342</v>
      </c>
      <c r="D8" s="150">
        <v>5578461</v>
      </c>
      <c r="E8" s="150">
        <f>C8-D8</f>
        <v>4079881</v>
      </c>
      <c r="F8" s="194">
        <f>E8*100/E23</f>
        <v>11.93908897119362</v>
      </c>
    </row>
    <row r="9" spans="1:6" ht="21" customHeight="1">
      <c r="A9" s="116" t="s">
        <v>154</v>
      </c>
      <c r="B9" s="207">
        <v>41</v>
      </c>
      <c r="C9" s="150">
        <v>4286716</v>
      </c>
      <c r="D9" s="149">
        <v>2776322</v>
      </c>
      <c r="E9" s="149">
        <f aca="true" t="shared" si="0" ref="E9:E17">C9-D9</f>
        <v>1510394</v>
      </c>
      <c r="F9" s="194">
        <f>E9*100/E23</f>
        <v>4.419915273890836</v>
      </c>
    </row>
    <row r="10" spans="1:6" ht="21" customHeight="1">
      <c r="A10" s="116" t="s">
        <v>45</v>
      </c>
      <c r="B10" s="207">
        <v>12</v>
      </c>
      <c r="C10" s="150">
        <v>124626</v>
      </c>
      <c r="D10" s="149">
        <v>55641</v>
      </c>
      <c r="E10" s="149">
        <f t="shared" si="0"/>
        <v>68985</v>
      </c>
      <c r="F10" s="194">
        <f>E10*100/E23</f>
        <v>0.20187305773815264</v>
      </c>
    </row>
    <row r="11" spans="1:6" ht="21" customHeight="1">
      <c r="A11" s="116" t="s">
        <v>107</v>
      </c>
      <c r="B11" s="207">
        <v>178</v>
      </c>
      <c r="C11" s="150">
        <v>1032566</v>
      </c>
      <c r="D11" s="149">
        <v>908478</v>
      </c>
      <c r="E11" s="149">
        <f t="shared" si="0"/>
        <v>124088</v>
      </c>
      <c r="F11" s="194">
        <f>E11*100/E23</f>
        <v>0.3631227656535752</v>
      </c>
    </row>
    <row r="12" spans="1:6" ht="21" customHeight="1">
      <c r="A12" s="116" t="s">
        <v>46</v>
      </c>
      <c r="B12" s="207">
        <v>9</v>
      </c>
      <c r="C12" s="150">
        <v>156436</v>
      </c>
      <c r="D12" s="149">
        <v>140499</v>
      </c>
      <c r="E12" s="149">
        <f t="shared" si="0"/>
        <v>15937</v>
      </c>
      <c r="F12" s="194">
        <f>E12*100/E23</f>
        <v>0.046636963414842914</v>
      </c>
    </row>
    <row r="13" spans="1:6" ht="21" customHeight="1">
      <c r="A13" s="116" t="s">
        <v>47</v>
      </c>
      <c r="B13" s="207">
        <v>7</v>
      </c>
      <c r="C13" s="150">
        <v>488159</v>
      </c>
      <c r="D13" s="149">
        <v>387577</v>
      </c>
      <c r="E13" s="149">
        <f t="shared" si="0"/>
        <v>100582</v>
      </c>
      <c r="F13" s="194">
        <f>E13*100/E23</f>
        <v>0.2943363904242787</v>
      </c>
    </row>
    <row r="14" spans="1:6" ht="21" customHeight="1">
      <c r="A14" s="117" t="s">
        <v>48</v>
      </c>
      <c r="B14" s="207">
        <v>12</v>
      </c>
      <c r="C14" s="150">
        <v>485223</v>
      </c>
      <c r="D14" s="150">
        <v>371923</v>
      </c>
      <c r="E14" s="149">
        <f t="shared" si="0"/>
        <v>113300</v>
      </c>
      <c r="F14" s="194">
        <f>E14*100/E23</f>
        <v>0.33155348904446896</v>
      </c>
    </row>
    <row r="15" spans="1:6" ht="21" customHeight="1">
      <c r="A15" s="68" t="s">
        <v>142</v>
      </c>
      <c r="B15" s="207">
        <v>17</v>
      </c>
      <c r="C15" s="150">
        <f>C16+C17</f>
        <v>6223354</v>
      </c>
      <c r="D15" s="150">
        <f>D16+D17</f>
        <v>6030670</v>
      </c>
      <c r="E15" s="149">
        <f t="shared" si="0"/>
        <v>192684</v>
      </c>
      <c r="F15" s="194">
        <f>E15*100/E23</f>
        <v>0.5638574799915663</v>
      </c>
    </row>
    <row r="16" spans="1:6" ht="21" customHeight="1">
      <c r="A16" s="68" t="s">
        <v>143</v>
      </c>
      <c r="B16" s="254">
        <v>17</v>
      </c>
      <c r="C16" s="150">
        <v>445437</v>
      </c>
      <c r="D16" s="150">
        <v>353804</v>
      </c>
      <c r="E16" s="149">
        <f t="shared" si="0"/>
        <v>91633</v>
      </c>
      <c r="F16" s="194">
        <f>E16*100/E23</f>
        <v>0.2681486395552677</v>
      </c>
    </row>
    <row r="17" spans="1:6" ht="21" customHeight="1">
      <c r="A17" s="74" t="s">
        <v>144</v>
      </c>
      <c r="B17" s="59" t="s">
        <v>147</v>
      </c>
      <c r="C17" s="150">
        <v>5777917</v>
      </c>
      <c r="D17" s="150">
        <v>5676866</v>
      </c>
      <c r="E17" s="149">
        <f t="shared" si="0"/>
        <v>101051</v>
      </c>
      <c r="F17" s="194">
        <f>E17*100/E23</f>
        <v>0.29570884043629864</v>
      </c>
    </row>
    <row r="18" spans="1:6" ht="21" customHeight="1" thickBot="1">
      <c r="A18" s="130" t="s">
        <v>50</v>
      </c>
      <c r="B18" s="209"/>
      <c r="C18" s="152"/>
      <c r="D18" s="82"/>
      <c r="E18" s="176"/>
      <c r="F18" s="195">
        <f>E18*100/E23</f>
        <v>0</v>
      </c>
    </row>
    <row r="19" spans="1:6" ht="21.75" customHeight="1" thickBot="1" thickTop="1">
      <c r="A19" s="71" t="s">
        <v>28</v>
      </c>
      <c r="B19" s="213"/>
      <c r="C19" s="142">
        <f>C18+C15+C14+C13+C12+C11+C10+C6+C9</f>
        <v>73951745</v>
      </c>
      <c r="D19" s="88">
        <f>D15+D14+D13+D12+D11+D10+D9+D6</f>
        <v>39799655</v>
      </c>
      <c r="E19" s="141">
        <f>E18+E15+E13+E12+E11+E10+E9+E6+E14</f>
        <v>34152090</v>
      </c>
      <c r="F19" s="196">
        <f>E19*100/E23</f>
        <v>99.94037597229232</v>
      </c>
    </row>
    <row r="20" spans="1:6" ht="21" customHeight="1" thickTop="1">
      <c r="A20" s="74" t="s">
        <v>51</v>
      </c>
      <c r="B20" s="59" t="s">
        <v>147</v>
      </c>
      <c r="C20" s="147">
        <v>252632</v>
      </c>
      <c r="D20" s="147">
        <v>232257</v>
      </c>
      <c r="E20" s="146">
        <f>C20-D20</f>
        <v>20375</v>
      </c>
      <c r="F20" s="193">
        <f>E20*100/E23</f>
        <v>0.05962402770768804</v>
      </c>
    </row>
    <row r="21" spans="1:6" ht="21" customHeight="1">
      <c r="A21" s="131" t="s">
        <v>52</v>
      </c>
      <c r="B21" s="207"/>
      <c r="C21" s="150"/>
      <c r="D21" s="83"/>
      <c r="E21" s="149"/>
      <c r="F21" s="194"/>
    </row>
    <row r="22" spans="1:6" ht="21" customHeight="1" thickBot="1">
      <c r="A22" s="130" t="s">
        <v>56</v>
      </c>
      <c r="B22" s="209"/>
      <c r="C22" s="152"/>
      <c r="D22" s="82"/>
      <c r="E22" s="176"/>
      <c r="F22" s="195"/>
    </row>
    <row r="23" spans="1:6" ht="21.75" customHeight="1" thickBot="1" thickTop="1">
      <c r="A23" s="39" t="s">
        <v>43</v>
      </c>
      <c r="B23" s="213"/>
      <c r="C23" s="142">
        <f>C19+C20+C21</f>
        <v>74204377</v>
      </c>
      <c r="D23" s="88">
        <f>D19+D20</f>
        <v>40031912</v>
      </c>
      <c r="E23" s="141">
        <f>E19+E20+E21</f>
        <v>34172465</v>
      </c>
      <c r="F23" s="143">
        <f>F19+F20+F21</f>
        <v>100</v>
      </c>
    </row>
    <row r="24" ht="13.5" thickTop="1"/>
  </sheetData>
  <mergeCells count="5">
    <mergeCell ref="F4:F5"/>
    <mergeCell ref="A2:F2"/>
    <mergeCell ref="A1:F1"/>
    <mergeCell ref="A3:E3"/>
    <mergeCell ref="A4:A5"/>
  </mergeCells>
  <printOptions/>
  <pageMargins left="1.02" right="0.67" top="0.984251968503937" bottom="0.984251968503937" header="0.52" footer="0.5118110236220472"/>
  <pageSetup firstPageNumber="62" useFirstPageNumber="1" horizontalDpi="600" verticalDpi="600" orientation="landscape" paperSize="9" r:id="rId1"/>
  <headerFooter alignWithMargins="0">
    <oddHeader>&amp;C&amp;"Times New Roman,Normalny"&amp;12 &amp;X61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E18" sqref="E18"/>
    </sheetView>
  </sheetViews>
  <sheetFormatPr defaultColWidth="9.00390625" defaultRowHeight="12.75"/>
  <cols>
    <col min="1" max="1" width="36.25390625" style="0" customWidth="1"/>
    <col min="2" max="4" width="20.875" style="0" customWidth="1"/>
    <col min="5" max="5" width="11.00390625" style="0" customWidth="1"/>
    <col min="6" max="6" width="13.75390625" style="0" customWidth="1"/>
  </cols>
  <sheetData>
    <row r="1" spans="1:6" ht="15.75">
      <c r="A1" s="337" t="s">
        <v>108</v>
      </c>
      <c r="B1" s="297"/>
      <c r="C1" s="297"/>
      <c r="D1" s="297"/>
      <c r="E1" s="297"/>
      <c r="F1" s="298"/>
    </row>
    <row r="2" spans="1:6" ht="15.75">
      <c r="A2" s="289" t="s">
        <v>136</v>
      </c>
      <c r="B2" s="295"/>
      <c r="C2" s="295"/>
      <c r="D2" s="295"/>
      <c r="E2" s="295"/>
      <c r="F2" s="298"/>
    </row>
    <row r="3" spans="1:6" ht="16.5" thickBot="1">
      <c r="A3" s="19"/>
      <c r="B3" s="20"/>
      <c r="C3" s="20"/>
      <c r="D3" s="20"/>
      <c r="E3" s="20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1493094</v>
      </c>
      <c r="C5" s="142">
        <f>C6+C12+C17</f>
        <v>2435395</v>
      </c>
      <c r="D5" s="142">
        <f>C5-B5</f>
        <v>942301</v>
      </c>
      <c r="E5" s="247">
        <f>C5/B5*100</f>
        <v>163.11062799796932</v>
      </c>
      <c r="F5" s="143">
        <f>F6+F12+F17</f>
        <v>100</v>
      </c>
    </row>
    <row r="6" spans="1:6" ht="18" customHeight="1" thickBot="1" thickTop="1">
      <c r="A6" s="99" t="s">
        <v>34</v>
      </c>
      <c r="B6" s="144">
        <v>68004</v>
      </c>
      <c r="C6" s="145">
        <v>40919</v>
      </c>
      <c r="D6" s="145">
        <f>C6-B6</f>
        <v>-27085</v>
      </c>
      <c r="E6" s="259">
        <f>C6/B6*100</f>
        <v>60.17146050232339</v>
      </c>
      <c r="F6" s="281">
        <f>C6*100/C5</f>
        <v>1.6801791906446388</v>
      </c>
    </row>
    <row r="7" spans="1:6" ht="18" customHeight="1">
      <c r="A7" s="97" t="s">
        <v>35</v>
      </c>
      <c r="B7" s="146">
        <v>68004</v>
      </c>
      <c r="C7" s="147">
        <v>40919</v>
      </c>
      <c r="D7" s="147">
        <f>C7-B7</f>
        <v>-27085</v>
      </c>
      <c r="E7" s="240">
        <f>C7/B7*100</f>
        <v>60.17146050232339</v>
      </c>
      <c r="F7" s="282">
        <f>C7*100/C5</f>
        <v>1.6801791906446388</v>
      </c>
    </row>
    <row r="8" spans="1:6" ht="18" customHeight="1">
      <c r="A8" s="98" t="s">
        <v>36</v>
      </c>
      <c r="B8" s="149"/>
      <c r="C8" s="150"/>
      <c r="D8" s="150"/>
      <c r="E8" s="241"/>
      <c r="F8" s="151"/>
    </row>
    <row r="9" spans="1:6" ht="18" customHeight="1">
      <c r="A9" s="98" t="s">
        <v>37</v>
      </c>
      <c r="B9" s="149"/>
      <c r="C9" s="150"/>
      <c r="D9" s="150"/>
      <c r="E9" s="241"/>
      <c r="F9" s="151"/>
    </row>
    <row r="10" spans="1:6" ht="18" customHeight="1">
      <c r="A10" s="98" t="s">
        <v>38</v>
      </c>
      <c r="B10" s="149"/>
      <c r="C10" s="150"/>
      <c r="D10" s="150"/>
      <c r="E10" s="241"/>
      <c r="F10" s="151"/>
    </row>
    <row r="11" spans="1:6" ht="18" customHeight="1" thickBot="1">
      <c r="A11" s="99" t="s">
        <v>39</v>
      </c>
      <c r="B11" s="144"/>
      <c r="C11" s="152"/>
      <c r="D11" s="153"/>
      <c r="E11" s="242"/>
      <c r="F11" s="154"/>
    </row>
    <row r="12" spans="1:6" ht="18" customHeight="1" thickBot="1">
      <c r="A12" s="100" t="s">
        <v>110</v>
      </c>
      <c r="B12" s="155">
        <f>B13+B14+B15+B16</f>
        <v>302290</v>
      </c>
      <c r="C12" s="156">
        <f>C13+C14+C15+C16</f>
        <v>220602</v>
      </c>
      <c r="D12" s="156">
        <f>C12-B12</f>
        <v>-81688</v>
      </c>
      <c r="E12" s="258">
        <f>C12/B12*100</f>
        <v>72.97694267094512</v>
      </c>
      <c r="F12" s="283">
        <f>C12*100/C5</f>
        <v>9.058160996470798</v>
      </c>
    </row>
    <row r="13" spans="1:6" ht="18" customHeight="1">
      <c r="A13" s="101" t="s">
        <v>111</v>
      </c>
      <c r="B13" s="157">
        <v>288345</v>
      </c>
      <c r="C13" s="158">
        <v>207847</v>
      </c>
      <c r="D13" s="158">
        <f>C13-B13</f>
        <v>-80498</v>
      </c>
      <c r="E13" s="240">
        <f>C13/B13*100</f>
        <v>72.0827480968978</v>
      </c>
      <c r="F13" s="280">
        <f>C13*100/C5</f>
        <v>8.534426653581862</v>
      </c>
    </row>
    <row r="14" spans="1:6" ht="18" customHeight="1">
      <c r="A14" s="98" t="s">
        <v>112</v>
      </c>
      <c r="B14" s="149"/>
      <c r="C14" s="150"/>
      <c r="D14" s="150"/>
      <c r="E14" s="241"/>
      <c r="F14" s="151"/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18" customHeight="1" thickBot="1">
      <c r="A16" s="99" t="s">
        <v>114</v>
      </c>
      <c r="B16" s="144">
        <v>13945</v>
      </c>
      <c r="C16" s="152">
        <v>12755</v>
      </c>
      <c r="D16" s="153">
        <f>C16-B16</f>
        <v>-1190</v>
      </c>
      <c r="E16" s="260">
        <f>C16/B16*100</f>
        <v>91.46647543922552</v>
      </c>
      <c r="F16" s="284">
        <f>C16*100/C5</f>
        <v>0.5237343428889358</v>
      </c>
    </row>
    <row r="17" spans="1:6" ht="18" customHeight="1" thickBot="1">
      <c r="A17" s="100" t="s">
        <v>40</v>
      </c>
      <c r="B17" s="155">
        <f>B19</f>
        <v>1122800</v>
      </c>
      <c r="C17" s="156">
        <f>C19+C18</f>
        <v>2173874</v>
      </c>
      <c r="D17" s="156">
        <f>C17-B17</f>
        <v>1051074</v>
      </c>
      <c r="E17" s="258">
        <f>C17/B17*100</f>
        <v>193.61186319914498</v>
      </c>
      <c r="F17" s="283">
        <f>C17*100/C5</f>
        <v>89.26165981288456</v>
      </c>
    </row>
    <row r="18" spans="1:6" ht="18" customHeight="1">
      <c r="A18" s="101" t="s">
        <v>115</v>
      </c>
      <c r="B18" s="157">
        <v>0</v>
      </c>
      <c r="C18" s="158">
        <v>6</v>
      </c>
      <c r="D18" s="158">
        <f>C18-B18</f>
        <v>6</v>
      </c>
      <c r="E18" s="286" t="s">
        <v>118</v>
      </c>
      <c r="F18" s="280">
        <f>C18*100/C5</f>
        <v>0.0002463666058278021</v>
      </c>
    </row>
    <row r="19" spans="1:6" ht="18.75" customHeight="1">
      <c r="A19" s="98" t="s">
        <v>116</v>
      </c>
      <c r="B19" s="149">
        <v>1122800</v>
      </c>
      <c r="C19" s="150">
        <v>2173868</v>
      </c>
      <c r="D19" s="150">
        <f>C19-B19</f>
        <v>1051068</v>
      </c>
      <c r="E19" s="241">
        <f>C19/B19*100</f>
        <v>193.61132882080514</v>
      </c>
      <c r="F19" s="285">
        <f>C19*100/C5</f>
        <v>89.26141344627874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1811023622047245" right="0.8267716535433072" top="0.984251968503937" bottom="0.984251968503937" header="0.5511811023622047" footer="0.5118110236220472"/>
  <pageSetup firstPageNumber="69" useFirstPageNumber="1" horizontalDpi="600" verticalDpi="600" orientation="landscape" paperSize="9" r:id="rId1"/>
  <headerFooter alignWithMargins="0">
    <oddHeader>&amp;C&amp;"Times New Roman,Normalny"&amp;12 &amp;X68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7">
      <selection activeCell="E18" sqref="E18"/>
    </sheetView>
  </sheetViews>
  <sheetFormatPr defaultColWidth="9.00390625" defaultRowHeight="12.75"/>
  <cols>
    <col min="1" max="1" width="36.253906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91</v>
      </c>
      <c r="B1" s="297"/>
      <c r="C1" s="297"/>
      <c r="D1" s="297"/>
      <c r="E1" s="297"/>
      <c r="F1" s="298"/>
    </row>
    <row r="2" spans="1:6" ht="15.75">
      <c r="A2" s="289" t="s">
        <v>98</v>
      </c>
      <c r="B2" s="289"/>
      <c r="C2" s="289"/>
      <c r="D2" s="289"/>
      <c r="E2" s="289"/>
      <c r="F2" s="298"/>
    </row>
    <row r="3" spans="1:6" ht="16.5" thickBot="1">
      <c r="A3" s="19"/>
      <c r="B3" s="19"/>
      <c r="C3" s="19"/>
      <c r="D3" s="19"/>
      <c r="E3" s="1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103" t="s">
        <v>135</v>
      </c>
    </row>
    <row r="5" spans="1:6" ht="27.75" customHeight="1" thickBot="1" thickTop="1">
      <c r="A5" s="95" t="s">
        <v>61</v>
      </c>
      <c r="B5" s="141">
        <f>B6+B12+B17</f>
        <v>14566232.690000001</v>
      </c>
      <c r="C5" s="142">
        <f>C12+C17</f>
        <v>8219841.04</v>
      </c>
      <c r="D5" s="142">
        <f>C5-B5</f>
        <v>-6346391.650000001</v>
      </c>
      <c r="E5" s="247">
        <f>C5/B5*100</f>
        <v>56.43079590265696</v>
      </c>
      <c r="F5" s="143">
        <f>F12+F17</f>
        <v>100</v>
      </c>
    </row>
    <row r="6" spans="1:6" ht="18" customHeight="1" thickBot="1" thickTop="1">
      <c r="A6" s="99" t="s">
        <v>34</v>
      </c>
      <c r="B6" s="144">
        <f>B7</f>
        <v>0</v>
      </c>
      <c r="C6" s="145">
        <v>0</v>
      </c>
      <c r="D6" s="145">
        <f>C6-B6</f>
        <v>0</v>
      </c>
      <c r="E6" s="259" t="s">
        <v>118</v>
      </c>
      <c r="F6" s="162" t="s">
        <v>118</v>
      </c>
    </row>
    <row r="7" spans="1:6" ht="18" customHeight="1">
      <c r="A7" s="97" t="s">
        <v>35</v>
      </c>
      <c r="B7" s="146"/>
      <c r="C7" s="147"/>
      <c r="D7" s="147"/>
      <c r="E7" s="240"/>
      <c r="F7" s="163"/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/>
      <c r="C9" s="150"/>
      <c r="D9" s="150"/>
      <c r="E9" s="241"/>
      <c r="F9" s="164"/>
    </row>
    <row r="10" spans="1:6" ht="18" customHeight="1">
      <c r="A10" s="98" t="s">
        <v>38</v>
      </c>
      <c r="B10" s="149"/>
      <c r="C10" s="150"/>
      <c r="D10" s="150"/>
      <c r="E10" s="241"/>
      <c r="F10" s="164"/>
    </row>
    <row r="11" spans="1:6" ht="18" customHeight="1" thickBot="1">
      <c r="A11" s="99" t="s">
        <v>39</v>
      </c>
      <c r="B11" s="144"/>
      <c r="C11" s="152"/>
      <c r="D11" s="153"/>
      <c r="E11" s="242"/>
      <c r="F11" s="165"/>
    </row>
    <row r="12" spans="1:6" ht="18" customHeight="1" thickBot="1">
      <c r="A12" s="100" t="s">
        <v>110</v>
      </c>
      <c r="B12" s="155">
        <f>B13+B16</f>
        <v>8135737.41</v>
      </c>
      <c r="C12" s="156">
        <f>C13+C14+C15+C16</f>
        <v>6767624.86</v>
      </c>
      <c r="D12" s="156">
        <f>C12-B12</f>
        <v>-1368112.5499999998</v>
      </c>
      <c r="E12" s="258">
        <f>C12/B12*100</f>
        <v>83.18391460965306</v>
      </c>
      <c r="F12" s="166">
        <f>C12*100/C5</f>
        <v>82.33279484441222</v>
      </c>
    </row>
    <row r="13" spans="1:6" ht="18" customHeight="1">
      <c r="A13" s="101" t="s">
        <v>111</v>
      </c>
      <c r="B13" s="157">
        <v>8122939.46</v>
      </c>
      <c r="C13" s="158">
        <v>6621959.89</v>
      </c>
      <c r="D13" s="158">
        <f>C13-B13</f>
        <v>-1500979.5700000003</v>
      </c>
      <c r="E13" s="240">
        <f>C13/B13*100</f>
        <v>81.52171910930382</v>
      </c>
      <c r="F13" s="163">
        <f>C13*100/C5</f>
        <v>80.56068064790703</v>
      </c>
    </row>
    <row r="14" spans="1:6" ht="18" customHeight="1">
      <c r="A14" s="98" t="s">
        <v>112</v>
      </c>
      <c r="B14" s="149">
        <v>0</v>
      </c>
      <c r="C14" s="150">
        <v>144288.94</v>
      </c>
      <c r="D14" s="150">
        <f>C14-B14</f>
        <v>144288.94</v>
      </c>
      <c r="E14" s="286" t="s">
        <v>118</v>
      </c>
      <c r="F14" s="164">
        <f>C14*100/C5</f>
        <v>1.7553738484461008</v>
      </c>
    </row>
    <row r="15" spans="1:6" ht="18" customHeight="1">
      <c r="A15" s="98" t="s">
        <v>113</v>
      </c>
      <c r="B15" s="149"/>
      <c r="C15" s="150"/>
      <c r="D15" s="150"/>
      <c r="E15" s="241"/>
      <c r="F15" s="164"/>
    </row>
    <row r="16" spans="1:6" ht="18" customHeight="1" thickBot="1">
      <c r="A16" s="99" t="s">
        <v>114</v>
      </c>
      <c r="B16" s="144">
        <v>12797.95</v>
      </c>
      <c r="C16" s="152">
        <v>1376.03</v>
      </c>
      <c r="D16" s="153">
        <f>C16-B16</f>
        <v>-11421.92</v>
      </c>
      <c r="E16" s="242">
        <f>C16/B16*100</f>
        <v>10.751956368012063</v>
      </c>
      <c r="F16" s="167">
        <f>C16*100/C5</f>
        <v>0.016740348059090932</v>
      </c>
    </row>
    <row r="17" spans="1:6" ht="18" customHeight="1" thickBot="1">
      <c r="A17" s="100" t="s">
        <v>40</v>
      </c>
      <c r="B17" s="155">
        <f>B18+B19</f>
        <v>6430495.28</v>
      </c>
      <c r="C17" s="156">
        <f>C18+C19</f>
        <v>1452216.18</v>
      </c>
      <c r="D17" s="156">
        <f>C17-B17</f>
        <v>-4978279.100000001</v>
      </c>
      <c r="E17" s="258">
        <f>C17/B17*100</f>
        <v>22.583271066486184</v>
      </c>
      <c r="F17" s="166">
        <f>C17*100/C5</f>
        <v>17.667205155587776</v>
      </c>
    </row>
    <row r="18" spans="1:6" ht="18" customHeight="1">
      <c r="A18" s="101" t="s">
        <v>115</v>
      </c>
      <c r="B18" s="157">
        <v>9549.13</v>
      </c>
      <c r="C18" s="158">
        <v>0</v>
      </c>
      <c r="D18" s="158">
        <f>C18-B18</f>
        <v>-9549.13</v>
      </c>
      <c r="E18" s="286" t="s">
        <v>118</v>
      </c>
      <c r="F18" s="163">
        <f>C18*100/C5</f>
        <v>0</v>
      </c>
    </row>
    <row r="19" spans="1:6" ht="18" customHeight="1">
      <c r="A19" s="98" t="s">
        <v>116</v>
      </c>
      <c r="B19" s="149">
        <v>6420946.15</v>
      </c>
      <c r="C19" s="150">
        <v>1452216.18</v>
      </c>
      <c r="D19" s="150">
        <f>C19-B19</f>
        <v>-4968729.970000001</v>
      </c>
      <c r="E19" s="241">
        <f>C19/B19*100</f>
        <v>22.61685655158469</v>
      </c>
      <c r="F19" s="164">
        <f>C19*100/C5</f>
        <v>17.667205155587776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7" useFirstPageNumber="1" horizontalDpi="600" verticalDpi="600" orientation="landscape" paperSize="9" r:id="rId1"/>
  <headerFooter alignWithMargins="0">
    <oddHeader>&amp;C&amp;"Times New Roman,Normalny"&amp;12 &amp;X66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C8">
      <selection activeCell="E9" sqref="E9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89</v>
      </c>
      <c r="B1" s="297"/>
      <c r="C1" s="297"/>
      <c r="D1" s="297"/>
      <c r="E1" s="297"/>
      <c r="F1" s="322"/>
    </row>
    <row r="2" spans="1:6" ht="15.75">
      <c r="A2" s="307" t="s">
        <v>137</v>
      </c>
      <c r="B2" s="289"/>
      <c r="C2" s="289"/>
      <c r="D2" s="289"/>
      <c r="E2" s="289"/>
      <c r="F2" s="322"/>
    </row>
    <row r="3" spans="1:6" ht="13.5" thickBot="1">
      <c r="A3" s="18"/>
      <c r="B3" s="18"/>
      <c r="C3" s="18"/>
      <c r="D3" s="18"/>
      <c r="E3" s="18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104" t="s">
        <v>61</v>
      </c>
      <c r="B5" s="168">
        <f>B6+B12+B17</f>
        <v>7290195.85</v>
      </c>
      <c r="C5" s="142">
        <f>C6+C12+C17</f>
        <v>9707714.29</v>
      </c>
      <c r="D5" s="142">
        <f>C5-B5</f>
        <v>2417518.4399999995</v>
      </c>
      <c r="E5" s="247">
        <f>C5/B5*100</f>
        <v>133.1612276232606</v>
      </c>
      <c r="F5" s="143">
        <f>F6+F12+F17</f>
        <v>100.00000000000001</v>
      </c>
    </row>
    <row r="6" spans="1:6" ht="18" customHeight="1" thickBot="1" thickTop="1">
      <c r="A6" s="96" t="s">
        <v>34</v>
      </c>
      <c r="B6" s="169">
        <f>B7+B8+B9+B10+B11</f>
        <v>85317.18</v>
      </c>
      <c r="C6" s="145">
        <f>C7+C9+C10+C11</f>
        <v>81824</v>
      </c>
      <c r="D6" s="145">
        <f>C6-B6</f>
        <v>-3493.179999999993</v>
      </c>
      <c r="E6" s="245">
        <f>C6/B6*100</f>
        <v>95.90565464071832</v>
      </c>
      <c r="F6" s="268">
        <f>C6*100/C5</f>
        <v>0.8428760628471278</v>
      </c>
    </row>
    <row r="7" spans="1:6" ht="18" customHeight="1">
      <c r="A7" s="97" t="s">
        <v>35</v>
      </c>
      <c r="B7" s="170">
        <v>33957.18</v>
      </c>
      <c r="C7" s="147">
        <v>44207</v>
      </c>
      <c r="D7" s="147">
        <f>C7-B7</f>
        <v>10249.82</v>
      </c>
      <c r="E7" s="243">
        <f>C7/B7*100</f>
        <v>130.18454418181958</v>
      </c>
      <c r="F7" s="269">
        <f>C7*100/C5</f>
        <v>0.4553801098734232</v>
      </c>
    </row>
    <row r="8" spans="1:6" ht="18" customHeight="1">
      <c r="A8" s="98" t="s">
        <v>36</v>
      </c>
      <c r="B8" s="171"/>
      <c r="C8" s="150"/>
      <c r="D8" s="150"/>
      <c r="E8" s="241"/>
      <c r="F8" s="151"/>
    </row>
    <row r="9" spans="1:6" ht="18" customHeight="1">
      <c r="A9" s="98" t="s">
        <v>37</v>
      </c>
      <c r="B9" s="171">
        <v>11439</v>
      </c>
      <c r="C9" s="150">
        <v>0</v>
      </c>
      <c r="D9" s="150">
        <f aca="true" t="shared" si="0" ref="D9:D19">C9-B9</f>
        <v>-11439</v>
      </c>
      <c r="E9" s="286" t="s">
        <v>118</v>
      </c>
      <c r="F9" s="151">
        <f>C9*100/C5</f>
        <v>0</v>
      </c>
    </row>
    <row r="10" spans="1:6" ht="18" customHeight="1">
      <c r="A10" s="98" t="s">
        <v>38</v>
      </c>
      <c r="B10" s="171">
        <v>38421</v>
      </c>
      <c r="C10" s="150">
        <v>36117</v>
      </c>
      <c r="D10" s="150">
        <f t="shared" si="0"/>
        <v>-2304</v>
      </c>
      <c r="E10" s="241">
        <f>C10/B10*100</f>
        <v>94.0032794565472</v>
      </c>
      <c r="F10" s="151">
        <f>C10*100/C5</f>
        <v>0.3720443239373499</v>
      </c>
    </row>
    <row r="11" spans="1:6" ht="18" customHeight="1" thickBot="1">
      <c r="A11" s="99" t="s">
        <v>39</v>
      </c>
      <c r="B11" s="169">
        <v>1500</v>
      </c>
      <c r="C11" s="152">
        <v>1500</v>
      </c>
      <c r="D11" s="153">
        <f t="shared" si="0"/>
        <v>0</v>
      </c>
      <c r="E11" s="245">
        <f>C11/B11*100</f>
        <v>100</v>
      </c>
      <c r="F11" s="172">
        <f>C11*100/C5</f>
        <v>0.015451629036354757</v>
      </c>
    </row>
    <row r="12" spans="1:6" ht="18" customHeight="1" thickBot="1">
      <c r="A12" s="100" t="s">
        <v>110</v>
      </c>
      <c r="B12" s="173">
        <f>B13+B14+B15+B16</f>
        <v>1261531</v>
      </c>
      <c r="C12" s="156">
        <f>C13+C14+C15+C16</f>
        <v>1355462.19</v>
      </c>
      <c r="D12" s="156">
        <f t="shared" si="0"/>
        <v>93931.18999999994</v>
      </c>
      <c r="E12" s="258">
        <f aca="true" t="shared" si="1" ref="E12:E19">C12/B12*100</f>
        <v>107.44580910021236</v>
      </c>
      <c r="F12" s="234">
        <f>C12*100/C5</f>
        <v>13.962732621790007</v>
      </c>
    </row>
    <row r="13" spans="1:6" ht="18" customHeight="1">
      <c r="A13" s="101" t="s">
        <v>111</v>
      </c>
      <c r="B13" s="174">
        <v>270080</v>
      </c>
      <c r="C13" s="158">
        <v>237073.89</v>
      </c>
      <c r="D13" s="158">
        <f t="shared" si="0"/>
        <v>-33006.109999999986</v>
      </c>
      <c r="E13" s="244">
        <f t="shared" si="1"/>
        <v>87.77913581161137</v>
      </c>
      <c r="F13" s="269">
        <f>C13*100/C5</f>
        <v>2.4421185349903825</v>
      </c>
    </row>
    <row r="14" spans="1:6" ht="18" customHeight="1">
      <c r="A14" s="98" t="s">
        <v>112</v>
      </c>
      <c r="B14" s="171">
        <v>2950</v>
      </c>
      <c r="C14" s="150">
        <v>0</v>
      </c>
      <c r="D14" s="150">
        <f t="shared" si="0"/>
        <v>-2950</v>
      </c>
      <c r="E14" s="286" t="s">
        <v>118</v>
      </c>
      <c r="F14" s="151">
        <f>C14*100/C12</f>
        <v>0</v>
      </c>
    </row>
    <row r="15" spans="1:6" ht="18" customHeight="1">
      <c r="A15" s="98" t="s">
        <v>113</v>
      </c>
      <c r="B15" s="171"/>
      <c r="C15" s="150"/>
      <c r="D15" s="150"/>
      <c r="E15" s="241"/>
      <c r="F15" s="151"/>
    </row>
    <row r="16" spans="1:6" ht="18" customHeight="1" thickBot="1">
      <c r="A16" s="99" t="s">
        <v>114</v>
      </c>
      <c r="B16" s="169">
        <v>988501</v>
      </c>
      <c r="C16" s="152">
        <v>1118388.3</v>
      </c>
      <c r="D16" s="153">
        <f t="shared" si="0"/>
        <v>129887.30000000005</v>
      </c>
      <c r="E16" s="245">
        <f t="shared" si="1"/>
        <v>113.13982484590304</v>
      </c>
      <c r="F16" s="195">
        <f>C16*100/C5</f>
        <v>11.520614086799624</v>
      </c>
    </row>
    <row r="17" spans="1:6" ht="18" customHeight="1" thickBot="1">
      <c r="A17" s="100" t="s">
        <v>40</v>
      </c>
      <c r="B17" s="173">
        <f>B18+B19+B20</f>
        <v>5943347.67</v>
      </c>
      <c r="C17" s="156">
        <f>C18+C19</f>
        <v>8270428.1</v>
      </c>
      <c r="D17" s="156">
        <f t="shared" si="0"/>
        <v>2327080.4299999997</v>
      </c>
      <c r="E17" s="258">
        <f t="shared" si="1"/>
        <v>139.1543715631228</v>
      </c>
      <c r="F17" s="234">
        <f>C17*100/C5</f>
        <v>85.19439131536288</v>
      </c>
    </row>
    <row r="18" spans="1:6" ht="18" customHeight="1">
      <c r="A18" s="101" t="s">
        <v>115</v>
      </c>
      <c r="B18" s="174">
        <v>34546.71</v>
      </c>
      <c r="C18" s="158">
        <v>21843.93</v>
      </c>
      <c r="D18" s="158">
        <f t="shared" si="0"/>
        <v>-12702.779999999999</v>
      </c>
      <c r="E18" s="244">
        <f t="shared" si="1"/>
        <v>63.23013103129068</v>
      </c>
      <c r="F18" s="269">
        <f>C18*100/C5</f>
        <v>0.22501620203740053</v>
      </c>
    </row>
    <row r="19" spans="1:6" ht="18" customHeight="1">
      <c r="A19" s="98" t="s">
        <v>116</v>
      </c>
      <c r="B19" s="171">
        <v>5908800.96</v>
      </c>
      <c r="C19" s="150">
        <v>8248584.17</v>
      </c>
      <c r="D19" s="150">
        <f t="shared" si="0"/>
        <v>2339783.21</v>
      </c>
      <c r="E19" s="241">
        <f t="shared" si="1"/>
        <v>139.59827426645964</v>
      </c>
      <c r="F19" s="270">
        <f>C19*100/C5</f>
        <v>84.96937511332547</v>
      </c>
    </row>
    <row r="20" spans="1:6" ht="18" customHeight="1" thickBot="1">
      <c r="A20" s="102" t="s">
        <v>41</v>
      </c>
      <c r="B20" s="175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220472440944882" right="0.8267716535433072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Header>&amp;C&amp;"Times New Roman,Normalny"&amp;12 &amp;X62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2">
      <selection activeCell="D3" sqref="D3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2.75" customHeight="1">
      <c r="A1" s="308" t="s">
        <v>88</v>
      </c>
      <c r="B1" s="308"/>
      <c r="C1" s="308"/>
      <c r="D1" s="308"/>
      <c r="E1" s="308"/>
      <c r="F1" s="338"/>
    </row>
    <row r="2" spans="1:6" ht="12.75" customHeight="1">
      <c r="A2" s="294" t="s">
        <v>138</v>
      </c>
      <c r="B2" s="298"/>
      <c r="C2" s="298"/>
      <c r="D2" s="298"/>
      <c r="E2" s="298"/>
      <c r="F2" s="298"/>
    </row>
    <row r="3" spans="1:6" ht="15.75" customHeight="1" thickBot="1">
      <c r="A3" s="79"/>
      <c r="B3" s="79"/>
      <c r="C3" s="79"/>
      <c r="D3" s="79"/>
      <c r="E3" s="79"/>
      <c r="F3" s="43"/>
    </row>
    <row r="4" spans="1:6" ht="27.75" customHeight="1" thickBot="1" thickTop="1">
      <c r="A4" s="54" t="s">
        <v>30</v>
      </c>
      <c r="B4" s="105" t="s">
        <v>31</v>
      </c>
      <c r="C4" s="55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87">
        <f>B6+B12+B17</f>
        <v>2247319.12</v>
      </c>
      <c r="C5" s="106">
        <f>C6+C12+C17</f>
        <v>2377447.34</v>
      </c>
      <c r="D5" s="106">
        <f>D6+D12+D17</f>
        <v>130128.22000000012</v>
      </c>
      <c r="E5" s="248">
        <f>C5/B5*100</f>
        <v>105.79037568994652</v>
      </c>
      <c r="F5" s="143">
        <f>F6+F12+F17</f>
        <v>100</v>
      </c>
    </row>
    <row r="6" spans="1:6" ht="18" customHeight="1" thickBot="1" thickTop="1">
      <c r="A6" s="96" t="s">
        <v>34</v>
      </c>
      <c r="B6" s="107">
        <f>B7+B8+B9+B10+B11</f>
        <v>1468</v>
      </c>
      <c r="C6" s="108">
        <f>C7+C8+C9+C10+C11</f>
        <v>2924</v>
      </c>
      <c r="D6" s="108">
        <f>D7</f>
        <v>1456</v>
      </c>
      <c r="E6" s="249">
        <f>C6/B6*100</f>
        <v>199.1825613079019</v>
      </c>
      <c r="F6" s="165">
        <f>C6*100/C5</f>
        <v>0.12298905430225009</v>
      </c>
    </row>
    <row r="7" spans="1:6" ht="18" customHeight="1">
      <c r="A7" s="97" t="s">
        <v>35</v>
      </c>
      <c r="B7" s="80">
        <v>1468</v>
      </c>
      <c r="C7" s="81">
        <v>2924</v>
      </c>
      <c r="D7" s="81">
        <f>C7-B7</f>
        <v>1456</v>
      </c>
      <c r="E7" s="250">
        <f>C7/B7*100</f>
        <v>199.1825613079019</v>
      </c>
      <c r="F7" s="163">
        <f>C7*100/C5</f>
        <v>0.12298905430225009</v>
      </c>
    </row>
    <row r="8" spans="1:6" ht="18" customHeight="1">
      <c r="A8" s="98" t="s">
        <v>36</v>
      </c>
      <c r="B8" s="80"/>
      <c r="C8" s="81"/>
      <c r="D8" s="81"/>
      <c r="E8" s="250"/>
      <c r="F8" s="164"/>
    </row>
    <row r="9" spans="1:6" ht="18.75" customHeight="1">
      <c r="A9" s="98" t="s">
        <v>37</v>
      </c>
      <c r="B9" s="80"/>
      <c r="C9" s="81"/>
      <c r="D9" s="81"/>
      <c r="E9" s="250"/>
      <c r="F9" s="164"/>
    </row>
    <row r="10" spans="1:6" ht="18" customHeight="1">
      <c r="A10" s="98" t="s">
        <v>38</v>
      </c>
      <c r="B10" s="80"/>
      <c r="C10" s="81"/>
      <c r="D10" s="81"/>
      <c r="E10" s="250"/>
      <c r="F10" s="164"/>
    </row>
    <row r="11" spans="1:6" ht="18" customHeight="1" thickBot="1">
      <c r="A11" s="99" t="s">
        <v>39</v>
      </c>
      <c r="B11" s="107"/>
      <c r="C11" s="82"/>
      <c r="D11" s="82"/>
      <c r="E11" s="251"/>
      <c r="F11" s="172"/>
    </row>
    <row r="12" spans="1:6" ht="18" customHeight="1" thickBot="1">
      <c r="A12" s="100" t="s">
        <v>110</v>
      </c>
      <c r="B12" s="107">
        <f>B13+B14+B15+B16</f>
        <v>1179944.2</v>
      </c>
      <c r="C12" s="109">
        <f>C13+C14+C15+C16</f>
        <v>1252674.58</v>
      </c>
      <c r="D12" s="109">
        <f>D13+D14+D15+D16</f>
        <v>72730.38000000003</v>
      </c>
      <c r="E12" s="252">
        <f>C12/B12*100</f>
        <v>106.163883003959</v>
      </c>
      <c r="F12" s="166">
        <f>C12*100/C5</f>
        <v>52.68989806520804</v>
      </c>
    </row>
    <row r="13" spans="1:6" ht="18" customHeight="1">
      <c r="A13" s="101" t="s">
        <v>111</v>
      </c>
      <c r="B13" s="80">
        <v>1145681.04</v>
      </c>
      <c r="C13" s="81">
        <v>1232735.58</v>
      </c>
      <c r="D13" s="81">
        <f>C13-B13</f>
        <v>87054.54000000004</v>
      </c>
      <c r="E13" s="253">
        <f>C13/B13*100</f>
        <v>107.59849704765998</v>
      </c>
      <c r="F13" s="163">
        <f>C13*100/C5</f>
        <v>51.8512254408125</v>
      </c>
    </row>
    <row r="14" spans="1:6" ht="18" customHeight="1">
      <c r="A14" s="98" t="s">
        <v>112</v>
      </c>
      <c r="B14" s="80"/>
      <c r="C14" s="81"/>
      <c r="D14" s="81"/>
      <c r="E14" s="250"/>
      <c r="F14" s="164"/>
    </row>
    <row r="15" spans="1:6" ht="18" customHeight="1">
      <c r="A15" s="98" t="s">
        <v>113</v>
      </c>
      <c r="B15" s="80"/>
      <c r="C15" s="81"/>
      <c r="D15" s="81"/>
      <c r="E15" s="254"/>
      <c r="F15" s="164"/>
    </row>
    <row r="16" spans="1:6" ht="18" customHeight="1" thickBot="1">
      <c r="A16" s="99" t="s">
        <v>114</v>
      </c>
      <c r="B16" s="107">
        <v>34263.16</v>
      </c>
      <c r="C16" s="82">
        <v>19939</v>
      </c>
      <c r="D16" s="82">
        <f>C16-B16</f>
        <v>-14324.160000000003</v>
      </c>
      <c r="E16" s="255">
        <f>C16/B16*100</f>
        <v>58.19369842127813</v>
      </c>
      <c r="F16" s="172">
        <f>C16*100/C5</f>
        <v>0.8386726243955419</v>
      </c>
    </row>
    <row r="17" spans="1:6" ht="18" customHeight="1" thickBot="1">
      <c r="A17" s="100" t="s">
        <v>40</v>
      </c>
      <c r="B17" s="107">
        <f>B18+B19</f>
        <v>1065906.92</v>
      </c>
      <c r="C17" s="109">
        <f>C18+C19+C20</f>
        <v>1121848.76</v>
      </c>
      <c r="D17" s="109">
        <f>D18+D19+D20</f>
        <v>55941.840000000084</v>
      </c>
      <c r="E17" s="252">
        <f>C17/B17*100</f>
        <v>105.24828565706281</v>
      </c>
      <c r="F17" s="166">
        <f>C17*100/C5</f>
        <v>47.187112880489714</v>
      </c>
    </row>
    <row r="18" spans="1:6" ht="18" customHeight="1">
      <c r="A18" s="101" t="s">
        <v>115</v>
      </c>
      <c r="B18" s="80">
        <v>4633.77</v>
      </c>
      <c r="C18" s="81">
        <v>4753.02</v>
      </c>
      <c r="D18" s="81">
        <f>C18-B18</f>
        <v>119.25</v>
      </c>
      <c r="E18" s="253">
        <f>C18/B18*100</f>
        <v>102.57349846884934</v>
      </c>
      <c r="F18" s="163">
        <f>C18*100/C5</f>
        <v>0.19992114735967195</v>
      </c>
    </row>
    <row r="19" spans="1:6" ht="18" customHeight="1">
      <c r="A19" s="98" t="s">
        <v>116</v>
      </c>
      <c r="B19" s="80">
        <v>1061273.15</v>
      </c>
      <c r="C19" s="81">
        <v>1117095.74</v>
      </c>
      <c r="D19" s="81">
        <f>C19-B19</f>
        <v>55822.590000000084</v>
      </c>
      <c r="E19" s="256">
        <f>C19/B19*100</f>
        <v>105.2599644116126</v>
      </c>
      <c r="F19" s="164">
        <f>C19*100/C5</f>
        <v>46.98719173313004</v>
      </c>
    </row>
    <row r="20" spans="1:6" ht="18" customHeight="1" thickBot="1">
      <c r="A20" s="102" t="s">
        <v>41</v>
      </c>
      <c r="B20" s="177"/>
      <c r="C20" s="178"/>
      <c r="D20" s="178"/>
      <c r="E20" s="257"/>
      <c r="F20" s="161"/>
    </row>
    <row r="21" spans="1:5" ht="13.5" thickTop="1">
      <c r="A21" s="17"/>
      <c r="B21" s="13"/>
      <c r="C21" s="13"/>
      <c r="D21" s="13"/>
      <c r="E21" s="13"/>
    </row>
    <row r="25" ht="27.75" customHeight="1"/>
    <row r="26" ht="27" customHeight="1"/>
    <row r="27" ht="18" customHeight="1"/>
    <row r="28" ht="18" customHeight="1"/>
    <row r="29" ht="17.2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7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Header>&amp;C&amp;"Times New Roman,Normalny"&amp;12 &amp;X60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B11" sqref="B11"/>
    </sheetView>
  </sheetViews>
  <sheetFormatPr defaultColWidth="9.00390625" defaultRowHeight="12.75"/>
  <cols>
    <col min="1" max="1" width="36.37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93</v>
      </c>
      <c r="B1" s="297"/>
      <c r="C1" s="297"/>
      <c r="D1" s="297"/>
      <c r="E1" s="297"/>
      <c r="F1" s="322"/>
    </row>
    <row r="2" spans="1:6" ht="15.75">
      <c r="A2" s="289" t="s">
        <v>139</v>
      </c>
      <c r="B2" s="340"/>
      <c r="C2" s="340"/>
      <c r="D2" s="340"/>
      <c r="E2" s="340"/>
      <c r="F2" s="322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179">
        <f>B12+B17</f>
        <v>22114710</v>
      </c>
      <c r="C5" s="180">
        <f>C12+C17</f>
        <v>27743692.549999997</v>
      </c>
      <c r="D5" s="180">
        <f>C5-B5</f>
        <v>5628982.549999997</v>
      </c>
      <c r="E5" s="238">
        <f>C5/B5*100</f>
        <v>125.45356710533395</v>
      </c>
      <c r="F5" s="181">
        <f>F12+F17</f>
        <v>100.00000000000001</v>
      </c>
    </row>
    <row r="6" spans="1:6" ht="18" customHeight="1" thickBot="1" thickTop="1">
      <c r="A6" s="96" t="s">
        <v>34</v>
      </c>
      <c r="B6" s="182"/>
      <c r="C6" s="183"/>
      <c r="D6" s="183"/>
      <c r="E6" s="239"/>
      <c r="F6" s="184"/>
    </row>
    <row r="7" spans="1:6" ht="18" customHeight="1">
      <c r="A7" s="97" t="s">
        <v>35</v>
      </c>
      <c r="B7" s="146"/>
      <c r="C7" s="147"/>
      <c r="D7" s="147"/>
      <c r="E7" s="240"/>
      <c r="F7" s="231"/>
    </row>
    <row r="8" spans="1:6" ht="18" customHeight="1">
      <c r="A8" s="98" t="s">
        <v>36</v>
      </c>
      <c r="B8" s="149"/>
      <c r="C8" s="150"/>
      <c r="D8" s="150"/>
      <c r="E8" s="241"/>
      <c r="F8" s="232"/>
    </row>
    <row r="9" spans="1:6" ht="18" customHeight="1">
      <c r="A9" s="98" t="s">
        <v>37</v>
      </c>
      <c r="B9" s="149"/>
      <c r="C9" s="150"/>
      <c r="D9" s="150"/>
      <c r="E9" s="241"/>
      <c r="F9" s="232"/>
    </row>
    <row r="10" spans="1:6" ht="18" customHeight="1">
      <c r="A10" s="98" t="s">
        <v>38</v>
      </c>
      <c r="B10" s="149"/>
      <c r="C10" s="150"/>
      <c r="D10" s="150"/>
      <c r="E10" s="241"/>
      <c r="F10" s="232"/>
    </row>
    <row r="11" spans="1:6" ht="18" customHeight="1" thickBot="1">
      <c r="A11" s="99" t="s">
        <v>39</v>
      </c>
      <c r="B11" s="144"/>
      <c r="C11" s="152"/>
      <c r="D11" s="153"/>
      <c r="E11" s="242"/>
      <c r="F11" s="233"/>
    </row>
    <row r="12" spans="1:6" ht="18" customHeight="1" thickBot="1">
      <c r="A12" s="100" t="s">
        <v>110</v>
      </c>
      <c r="B12" s="155">
        <f>B13+B14+B16</f>
        <v>19906637</v>
      </c>
      <c r="C12" s="156">
        <f>C13+C14+C16</f>
        <v>20460134.38</v>
      </c>
      <c r="D12" s="156">
        <f>C12-B12</f>
        <v>553497.379999999</v>
      </c>
      <c r="E12" s="243">
        <f>C12/B12*100</f>
        <v>102.78046653485468</v>
      </c>
      <c r="F12" s="234">
        <f>C12*100/C5</f>
        <v>73.74697633750992</v>
      </c>
    </row>
    <row r="13" spans="1:6" ht="18" customHeight="1">
      <c r="A13" s="101" t="s">
        <v>111</v>
      </c>
      <c r="B13" s="157">
        <v>44945</v>
      </c>
      <c r="C13" s="158">
        <v>63389.04</v>
      </c>
      <c r="D13" s="158">
        <f>C13-B13</f>
        <v>18444.04</v>
      </c>
      <c r="E13" s="244">
        <f>C13/B13*100</f>
        <v>141.03691178106575</v>
      </c>
      <c r="F13" s="235">
        <f>C13*100/C5</f>
        <v>0.2284809056536348</v>
      </c>
    </row>
    <row r="14" spans="1:6" ht="18" customHeight="1">
      <c r="A14" s="98" t="s">
        <v>112</v>
      </c>
      <c r="B14" s="149">
        <v>732655</v>
      </c>
      <c r="C14" s="150">
        <v>803527</v>
      </c>
      <c r="D14" s="150">
        <f>C14-B14</f>
        <v>70872</v>
      </c>
      <c r="E14" s="245">
        <f>C14/B14*100</f>
        <v>109.67331144945437</v>
      </c>
      <c r="F14" s="194">
        <f>C14*100/C5</f>
        <v>2.896251097621106</v>
      </c>
    </row>
    <row r="15" spans="1:6" ht="18" customHeight="1">
      <c r="A15" s="98" t="s">
        <v>113</v>
      </c>
      <c r="B15" s="149"/>
      <c r="C15" s="150"/>
      <c r="D15" s="150"/>
      <c r="E15" s="241"/>
      <c r="F15" s="194"/>
    </row>
    <row r="16" spans="1:6" ht="18" customHeight="1" thickBot="1">
      <c r="A16" s="99" t="s">
        <v>114</v>
      </c>
      <c r="B16" s="144">
        <v>19129037</v>
      </c>
      <c r="C16" s="152">
        <v>19593218.34</v>
      </c>
      <c r="D16" s="153">
        <f>C16-B16</f>
        <v>464181.33999999985</v>
      </c>
      <c r="E16" s="245">
        <f>C16/B16*100</f>
        <v>102.42657975934702</v>
      </c>
      <c r="F16" s="236">
        <f>C16*100/C5</f>
        <v>70.62224433423518</v>
      </c>
    </row>
    <row r="17" spans="1:6" ht="18" customHeight="1" thickBot="1">
      <c r="A17" s="100" t="s">
        <v>40</v>
      </c>
      <c r="B17" s="155">
        <f>B18+B19</f>
        <v>2208073</v>
      </c>
      <c r="C17" s="156">
        <f>C18+C19</f>
        <v>7283558.17</v>
      </c>
      <c r="D17" s="156">
        <f>C17-B17</f>
        <v>5075485.17</v>
      </c>
      <c r="E17" s="243">
        <f>C17/B17*100</f>
        <v>329.86038822086044</v>
      </c>
      <c r="F17" s="234">
        <f>C17*100/C5</f>
        <v>26.253023662490094</v>
      </c>
    </row>
    <row r="18" spans="1:6" ht="18" customHeight="1">
      <c r="A18" s="101" t="s">
        <v>115</v>
      </c>
      <c r="B18" s="157">
        <v>800</v>
      </c>
      <c r="C18" s="158">
        <v>1000</v>
      </c>
      <c r="D18" s="158">
        <f>C18-B18</f>
        <v>200</v>
      </c>
      <c r="E18" s="244">
        <f>C18/B18*100</f>
        <v>125</v>
      </c>
      <c r="F18" s="235">
        <f>C18*100/C5</f>
        <v>0.0036044228726864265</v>
      </c>
    </row>
    <row r="19" spans="1:6" ht="18" customHeight="1">
      <c r="A19" s="98" t="s">
        <v>116</v>
      </c>
      <c r="B19" s="149">
        <v>2207273</v>
      </c>
      <c r="C19" s="150">
        <v>7282558.17</v>
      </c>
      <c r="D19" s="150">
        <f>C19-B19</f>
        <v>5075285.17</v>
      </c>
      <c r="E19" s="241">
        <f>C19/B19*100</f>
        <v>329.93463744629685</v>
      </c>
      <c r="F19" s="194">
        <f>C19*100/C5</f>
        <v>26.249419239617406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237"/>
    </row>
    <row r="21" ht="13.5" thickTop="1"/>
  </sheetData>
  <mergeCells count="3">
    <mergeCell ref="A3:E3"/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Header>&amp;C&amp;"Times New Roman,Normalny"&amp;12 &amp;X56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">
      <selection activeCell="I12" sqref="I12"/>
    </sheetView>
  </sheetViews>
  <sheetFormatPr defaultColWidth="9.00390625" defaultRowHeight="12.75"/>
  <cols>
    <col min="1" max="1" width="36.125" style="0" customWidth="1"/>
    <col min="2" max="4" width="21.25390625" style="0" customWidth="1"/>
    <col min="5" max="5" width="11.00390625" style="0" customWidth="1"/>
    <col min="6" max="6" width="13.75390625" style="0" customWidth="1"/>
  </cols>
  <sheetData>
    <row r="1" spans="1:6" ht="15.75">
      <c r="A1" s="303" t="s">
        <v>87</v>
      </c>
      <c r="B1" s="303"/>
      <c r="C1" s="303"/>
      <c r="D1" s="303"/>
      <c r="E1" s="303"/>
      <c r="F1" s="298"/>
    </row>
    <row r="2" spans="1:6" ht="15.75">
      <c r="A2" s="289" t="s">
        <v>140</v>
      </c>
      <c r="B2" s="309"/>
      <c r="C2" s="309"/>
      <c r="D2" s="309"/>
      <c r="E2" s="309"/>
      <c r="F2" s="309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132" t="s">
        <v>30</v>
      </c>
      <c r="B4" s="22" t="s">
        <v>31</v>
      </c>
      <c r="C4" s="23" t="s">
        <v>134</v>
      </c>
      <c r="D4" s="23" t="s">
        <v>32</v>
      </c>
      <c r="E4" s="2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48533013.01</v>
      </c>
      <c r="C5" s="142">
        <f>C6+C12+C17</f>
        <v>51910164.900000006</v>
      </c>
      <c r="D5" s="142">
        <f>C5-B5</f>
        <v>3377151.890000008</v>
      </c>
      <c r="E5" s="247">
        <f>C5/B5*100</f>
        <v>106.95846328210483</v>
      </c>
      <c r="F5" s="143">
        <f>F6+F12+F17</f>
        <v>100</v>
      </c>
    </row>
    <row r="6" spans="1:6" ht="18" customHeight="1" thickBot="1" thickTop="1">
      <c r="A6" s="96" t="s">
        <v>34</v>
      </c>
      <c r="B6" s="182">
        <f>B7+B9+B10+B11</f>
        <v>195288.18</v>
      </c>
      <c r="C6" s="183">
        <f>C7+C9+C10+C11</f>
        <v>181084</v>
      </c>
      <c r="D6" s="183">
        <f>C6-B6</f>
        <v>-14204.179999999993</v>
      </c>
      <c r="E6" s="239">
        <f>C6/B6*100</f>
        <v>92.72655416216179</v>
      </c>
      <c r="F6" s="275">
        <f>C6*100/C5</f>
        <v>0.34884111878442514</v>
      </c>
    </row>
    <row r="7" spans="1:6" ht="18" customHeight="1">
      <c r="A7" s="97" t="s">
        <v>35</v>
      </c>
      <c r="B7" s="146">
        <v>128069.18</v>
      </c>
      <c r="C7" s="147">
        <v>130819</v>
      </c>
      <c r="D7" s="147">
        <f>C7-B7</f>
        <v>2749.820000000007</v>
      </c>
      <c r="E7" s="245">
        <f>C7/B7*100</f>
        <v>102.1471364148658</v>
      </c>
      <c r="F7" s="235">
        <f>C7*100/C5</f>
        <v>0.2520103726351291</v>
      </c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>
        <v>11439</v>
      </c>
      <c r="C9" s="150">
        <v>0</v>
      </c>
      <c r="D9" s="150">
        <f aca="true" t="shared" si="0" ref="D9:D20">C9-B9</f>
        <v>-11439</v>
      </c>
      <c r="E9" s="240">
        <f aca="true" t="shared" si="1" ref="E9:E19">C9/B9*100</f>
        <v>0</v>
      </c>
      <c r="F9" s="164">
        <f>C9*100/C5</f>
        <v>0</v>
      </c>
    </row>
    <row r="10" spans="1:6" ht="18" customHeight="1">
      <c r="A10" s="98" t="s">
        <v>38</v>
      </c>
      <c r="B10" s="149">
        <v>46723</v>
      </c>
      <c r="C10" s="150">
        <v>43741</v>
      </c>
      <c r="D10" s="150">
        <f t="shared" si="0"/>
        <v>-2982</v>
      </c>
      <c r="E10" s="241">
        <f t="shared" si="1"/>
        <v>93.61770434261499</v>
      </c>
      <c r="F10" s="194">
        <f>C10*100/C5</f>
        <v>0.08426288008189316</v>
      </c>
    </row>
    <row r="11" spans="1:6" ht="18" customHeight="1" thickBot="1">
      <c r="A11" s="99" t="s">
        <v>39</v>
      </c>
      <c r="B11" s="144">
        <v>9057</v>
      </c>
      <c r="C11" s="152">
        <v>6524</v>
      </c>
      <c r="D11" s="153">
        <f t="shared" si="0"/>
        <v>-2533</v>
      </c>
      <c r="E11" s="245">
        <f t="shared" si="1"/>
        <v>72.03268190350005</v>
      </c>
      <c r="F11" s="236">
        <f>C11*100/C5</f>
        <v>0.012567866067402917</v>
      </c>
    </row>
    <row r="12" spans="1:6" ht="18" customHeight="1" thickBot="1">
      <c r="A12" s="100" t="s">
        <v>110</v>
      </c>
      <c r="B12" s="155">
        <f>B13+B14+B15+B16</f>
        <v>31360523.61</v>
      </c>
      <c r="C12" s="156">
        <f>C13+C14+C15+C16</f>
        <v>30643808.01</v>
      </c>
      <c r="D12" s="156">
        <f t="shared" si="0"/>
        <v>-716715.5999999978</v>
      </c>
      <c r="E12" s="243">
        <f t="shared" si="1"/>
        <v>97.71459300580219</v>
      </c>
      <c r="F12" s="234">
        <f>C12*100/C5</f>
        <v>59.032384252741984</v>
      </c>
    </row>
    <row r="13" spans="1:6" ht="18" customHeight="1">
      <c r="A13" s="101" t="s">
        <v>111</v>
      </c>
      <c r="B13" s="157">
        <v>10275359.5</v>
      </c>
      <c r="C13" s="158">
        <v>8665104.4</v>
      </c>
      <c r="D13" s="158">
        <f t="shared" si="0"/>
        <v>-1610255.0999999996</v>
      </c>
      <c r="E13" s="244">
        <f t="shared" si="1"/>
        <v>84.3289658137995</v>
      </c>
      <c r="F13" s="235">
        <f>C13*100/C5</f>
        <v>16.692500239004247</v>
      </c>
    </row>
    <row r="14" spans="1:6" ht="18" customHeight="1">
      <c r="A14" s="98" t="s">
        <v>112</v>
      </c>
      <c r="B14" s="149">
        <v>747994</v>
      </c>
      <c r="C14" s="150">
        <v>972292.94</v>
      </c>
      <c r="D14" s="150">
        <f t="shared" si="0"/>
        <v>224298.93999999994</v>
      </c>
      <c r="E14" s="241">
        <f t="shared" si="1"/>
        <v>129.98672984007894</v>
      </c>
      <c r="F14" s="194">
        <f>C14*100/C5</f>
        <v>1.8730299583386603</v>
      </c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20.25" customHeight="1" thickBot="1">
      <c r="A16" s="99" t="s">
        <v>114</v>
      </c>
      <c r="B16" s="144">
        <v>20337170.11</v>
      </c>
      <c r="C16" s="152">
        <v>21006410.67</v>
      </c>
      <c r="D16" s="153">
        <f t="shared" si="0"/>
        <v>669240.5600000024</v>
      </c>
      <c r="E16" s="245">
        <f t="shared" si="1"/>
        <v>103.29072607634299</v>
      </c>
      <c r="F16" s="274">
        <f>C16*100/C5</f>
        <v>40.46685405539908</v>
      </c>
    </row>
    <row r="17" spans="1:6" ht="18.75" customHeight="1" thickBot="1">
      <c r="A17" s="100" t="s">
        <v>40</v>
      </c>
      <c r="B17" s="155">
        <f>B18+B19+B20</f>
        <v>16977201.22</v>
      </c>
      <c r="C17" s="156">
        <f>C18+C19+C20</f>
        <v>21085272.89</v>
      </c>
      <c r="D17" s="156">
        <f t="shared" si="0"/>
        <v>4108071.670000002</v>
      </c>
      <c r="E17" s="243">
        <f t="shared" si="1"/>
        <v>124.19757895759925</v>
      </c>
      <c r="F17" s="273">
        <f>C17*100/C5</f>
        <v>40.61877462847358</v>
      </c>
    </row>
    <row r="18" spans="1:6" ht="18" customHeight="1">
      <c r="A18" s="101" t="s">
        <v>115</v>
      </c>
      <c r="B18" s="157">
        <v>91894.61</v>
      </c>
      <c r="C18" s="158">
        <v>110507.95</v>
      </c>
      <c r="D18" s="158">
        <f t="shared" si="0"/>
        <v>18613.339999999997</v>
      </c>
      <c r="E18" s="244">
        <f t="shared" si="1"/>
        <v>120.25509439563432</v>
      </c>
      <c r="F18" s="235">
        <f>C18*100/C5</f>
        <v>0.2128830648349568</v>
      </c>
    </row>
    <row r="19" spans="1:6" ht="18" customHeight="1">
      <c r="A19" s="98" t="s">
        <v>116</v>
      </c>
      <c r="B19" s="149">
        <v>16885306.61</v>
      </c>
      <c r="C19" s="150">
        <v>20973713.94</v>
      </c>
      <c r="D19" s="150">
        <f t="shared" si="0"/>
        <v>4088407.330000002</v>
      </c>
      <c r="E19" s="241">
        <f t="shared" si="1"/>
        <v>124.21281072609438</v>
      </c>
      <c r="F19" s="194">
        <f>C19*100/C5</f>
        <v>40.40386691200821</v>
      </c>
    </row>
    <row r="20" spans="1:6" ht="18" customHeight="1" thickBot="1">
      <c r="A20" s="102" t="s">
        <v>41</v>
      </c>
      <c r="B20" s="159"/>
      <c r="C20" s="160">
        <v>1051</v>
      </c>
      <c r="D20" s="160">
        <f t="shared" si="0"/>
        <v>1051</v>
      </c>
      <c r="E20" s="246" t="s">
        <v>118</v>
      </c>
      <c r="F20" s="237">
        <f>C20*100/C5</f>
        <v>0.0020246516304169935</v>
      </c>
    </row>
    <row r="21" ht="13.5" thickTop="1"/>
    <row r="25" ht="27.75" customHeight="1"/>
    <row r="26" ht="27.75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7" ht="18" customHeight="1"/>
    <row r="38" ht="18" customHeight="1"/>
    <row r="39" ht="18" customHeight="1"/>
    <row r="40" ht="18" customHeight="1"/>
    <row r="41" ht="18" customHeight="1"/>
    <row r="42" spans="1:5" ht="18" customHeight="1">
      <c r="A42" s="17"/>
      <c r="B42" s="12"/>
      <c r="C42" s="12"/>
      <c r="D42" s="12"/>
      <c r="E42" s="12"/>
    </row>
    <row r="43" ht="18" customHeight="1"/>
    <row r="44" ht="18" customHeight="1"/>
    <row r="46" ht="27.75" customHeight="1"/>
    <row r="47" ht="27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7" ht="27.75" customHeight="1"/>
    <row r="68" ht="27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9" ht="18" customHeight="1"/>
    <row r="80" ht="18" customHeight="1"/>
    <row r="81" ht="18" customHeight="1"/>
    <row r="82" ht="18" customHeight="1"/>
    <row r="83" ht="18" customHeight="1"/>
    <row r="89" ht="12.75" customHeight="1"/>
    <row r="94" ht="12.75" customHeight="1"/>
    <row r="95" ht="12.75" customHeight="1"/>
    <row r="100" ht="12.75" customHeight="1"/>
    <row r="103" ht="12.75" customHeight="1"/>
    <row r="108" ht="12.75" customHeight="1"/>
    <row r="110" ht="13.5" customHeight="1"/>
    <row r="113" ht="12.75" customHeight="1"/>
    <row r="114" ht="12.75" customHeight="1"/>
    <row r="118" ht="12.75" customHeight="1"/>
    <row r="119" ht="12.75" customHeight="1"/>
    <row r="122" ht="12.75" customHeight="1"/>
    <row r="125" ht="14.25" customHeight="1"/>
    <row r="127" ht="12.75" customHeight="1"/>
    <row r="132" ht="12.75" customHeight="1"/>
    <row r="133" ht="12" customHeight="1"/>
    <row r="137" ht="12.75" customHeight="1"/>
    <row r="141" ht="12.75" customHeight="1"/>
  </sheetData>
  <mergeCells count="3">
    <mergeCell ref="A2:F2"/>
    <mergeCell ref="A3:E3"/>
    <mergeCell ref="A1:F1"/>
  </mergeCells>
  <printOptions/>
  <pageMargins left="1.1811023622047245" right="0.8267716535433072" top="1.3779527559055118" bottom="0.984251968503937" header="0.2362204724409449" footer="0.5118110236220472"/>
  <pageSetup firstPageNumber="54" useFirstPageNumber="1" horizontalDpi="600" verticalDpi="600" orientation="landscape" paperSize="9" r:id="rId1"/>
  <headerFooter alignWithMargins="0">
    <oddHeader>&amp;C&amp;"Times New Roman CE,Normalny"&amp;12 
&amp;X54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16"/>
  <sheetViews>
    <sheetView tabSelected="1" workbookViewId="0" topLeftCell="G2">
      <selection activeCell="M10" sqref="L9:M10"/>
    </sheetView>
  </sheetViews>
  <sheetFormatPr defaultColWidth="9.00390625" defaultRowHeight="12.75"/>
  <cols>
    <col min="1" max="1" width="26.625" style="0" customWidth="1"/>
    <col min="2" max="2" width="18.75390625" style="0" customWidth="1"/>
    <col min="3" max="3" width="20.875" style="0" customWidth="1"/>
    <col min="4" max="4" width="11.75390625" style="0" customWidth="1"/>
    <col min="6" max="6" width="13.125" style="0" customWidth="1"/>
    <col min="7" max="7" width="11.75390625" style="0" customWidth="1"/>
    <col min="8" max="8" width="12.75390625" style="0" customWidth="1"/>
  </cols>
  <sheetData>
    <row r="3" spans="1:8" ht="12.75">
      <c r="A3" s="316" t="s">
        <v>151</v>
      </c>
      <c r="B3" s="316"/>
      <c r="C3" s="316"/>
      <c r="D3" s="316"/>
      <c r="E3" s="316"/>
      <c r="F3" s="316"/>
      <c r="G3" s="316"/>
      <c r="H3" s="298"/>
    </row>
    <row r="4" spans="1:8" ht="15.75">
      <c r="A4" s="304" t="s">
        <v>156</v>
      </c>
      <c r="B4" s="296"/>
      <c r="C4" s="296"/>
      <c r="D4" s="296"/>
      <c r="E4" s="296"/>
      <c r="F4" s="296"/>
      <c r="G4" s="296"/>
      <c r="H4" s="298"/>
    </row>
    <row r="5" spans="1:8" ht="13.5" thickBot="1">
      <c r="A5" s="18"/>
      <c r="B5" s="18"/>
      <c r="C5" s="18"/>
      <c r="D5" s="18"/>
      <c r="E5" s="18"/>
      <c r="F5" s="18"/>
      <c r="G5" s="18"/>
      <c r="H5" s="18"/>
    </row>
    <row r="6" spans="1:8" ht="26.25" customHeight="1" thickTop="1">
      <c r="A6" s="341" t="s">
        <v>0</v>
      </c>
      <c r="B6" s="23" t="s">
        <v>62</v>
      </c>
      <c r="C6" s="345" t="s">
        <v>63</v>
      </c>
      <c r="D6" s="343" t="s">
        <v>64</v>
      </c>
      <c r="E6" s="312"/>
      <c r="F6" s="312"/>
      <c r="G6" s="312"/>
      <c r="H6" s="344"/>
    </row>
    <row r="7" spans="1:8" ht="21.75" thickBot="1">
      <c r="A7" s="342"/>
      <c r="B7" s="26" t="s">
        <v>6</v>
      </c>
      <c r="C7" s="346"/>
      <c r="D7" s="133" t="s">
        <v>65</v>
      </c>
      <c r="E7" s="134" t="s">
        <v>66</v>
      </c>
      <c r="F7" s="135" t="s">
        <v>67</v>
      </c>
      <c r="G7" s="134" t="s">
        <v>68</v>
      </c>
      <c r="H7" s="136" t="s">
        <v>69</v>
      </c>
    </row>
    <row r="8" spans="1:8" ht="26.25" customHeight="1" thickBot="1" thickTop="1">
      <c r="A8" s="110" t="s">
        <v>7</v>
      </c>
      <c r="B8" s="138">
        <f>SUM(B9,B10,B11,B12,B13,B14,B15,B16)</f>
        <v>2250.8</v>
      </c>
      <c r="C8" s="138">
        <f>SUM(C9,C10,C11,C12,C13,C14,C15,C16)</f>
        <v>312538959</v>
      </c>
      <c r="D8" s="137">
        <f>SUM(D10,D14)</f>
        <v>533</v>
      </c>
      <c r="E8" s="138">
        <f>SUM(E13,E14)</f>
        <v>22.5</v>
      </c>
      <c r="F8" s="138">
        <f>SUM(F13,F14)</f>
        <v>580.1</v>
      </c>
      <c r="G8" s="138">
        <f>SUM(G9,G14)</f>
        <v>101</v>
      </c>
      <c r="H8" s="189">
        <f>SUM(H9,H10,H11,H12,H13,H14,H15,H16)</f>
        <v>1014.2</v>
      </c>
    </row>
    <row r="9" spans="1:8" ht="25.5" customHeight="1" thickTop="1">
      <c r="A9" s="111" t="s">
        <v>8</v>
      </c>
      <c r="B9" s="139">
        <v>437</v>
      </c>
      <c r="C9" s="139">
        <v>25040100</v>
      </c>
      <c r="D9" s="186"/>
      <c r="E9" s="139"/>
      <c r="F9" s="139"/>
      <c r="G9" s="139">
        <v>96</v>
      </c>
      <c r="H9" s="190">
        <v>341</v>
      </c>
    </row>
    <row r="10" spans="1:8" ht="25.5" customHeight="1">
      <c r="A10" s="111" t="s">
        <v>9</v>
      </c>
      <c r="B10" s="140">
        <v>471.2</v>
      </c>
      <c r="C10" s="140">
        <v>31877651</v>
      </c>
      <c r="D10" s="187">
        <v>380.6</v>
      </c>
      <c r="E10" s="140"/>
      <c r="F10" s="140"/>
      <c r="G10" s="140"/>
      <c r="H10" s="191">
        <v>90.6</v>
      </c>
    </row>
    <row r="11" spans="1:8" ht="25.5" customHeight="1">
      <c r="A11" s="112" t="s">
        <v>10</v>
      </c>
      <c r="B11" s="140">
        <v>108</v>
      </c>
      <c r="C11" s="140">
        <v>12376800</v>
      </c>
      <c r="D11" s="187"/>
      <c r="E11" s="140"/>
      <c r="F11" s="140"/>
      <c r="G11" s="140"/>
      <c r="H11" s="191">
        <v>108</v>
      </c>
    </row>
    <row r="12" spans="1:8" ht="24" customHeight="1">
      <c r="A12" s="111" t="s">
        <v>99</v>
      </c>
      <c r="B12" s="139">
        <v>90.4</v>
      </c>
      <c r="C12" s="139">
        <v>10318028</v>
      </c>
      <c r="D12" s="186"/>
      <c r="E12" s="139"/>
      <c r="F12" s="139"/>
      <c r="G12" s="139"/>
      <c r="H12" s="190">
        <v>90.4</v>
      </c>
    </row>
    <row r="13" spans="1:8" ht="24" customHeight="1">
      <c r="A13" s="112" t="s">
        <v>12</v>
      </c>
      <c r="B13" s="140">
        <v>223.5</v>
      </c>
      <c r="C13" s="140">
        <v>35943270</v>
      </c>
      <c r="D13" s="187"/>
      <c r="E13" s="140">
        <v>7.5</v>
      </c>
      <c r="F13" s="140">
        <v>211</v>
      </c>
      <c r="G13" s="140"/>
      <c r="H13" s="191">
        <v>5</v>
      </c>
    </row>
    <row r="14" spans="1:8" ht="25.5" customHeight="1">
      <c r="A14" s="112" t="s">
        <v>13</v>
      </c>
      <c r="B14" s="140">
        <v>844.7</v>
      </c>
      <c r="C14" s="140">
        <v>188273510</v>
      </c>
      <c r="D14" s="187">
        <v>152.4</v>
      </c>
      <c r="E14" s="140">
        <v>15</v>
      </c>
      <c r="F14" s="140">
        <v>369.1</v>
      </c>
      <c r="G14" s="140">
        <v>5</v>
      </c>
      <c r="H14" s="191">
        <v>303.2</v>
      </c>
    </row>
    <row r="15" spans="1:8" ht="30.75" customHeight="1">
      <c r="A15" s="112" t="s">
        <v>14</v>
      </c>
      <c r="B15" s="140">
        <v>27</v>
      </c>
      <c r="C15" s="140">
        <v>3094200</v>
      </c>
      <c r="D15" s="187"/>
      <c r="E15" s="140"/>
      <c r="F15" s="140"/>
      <c r="G15" s="140"/>
      <c r="H15" s="191">
        <v>27</v>
      </c>
    </row>
    <row r="16" spans="1:8" ht="25.5" customHeight="1" thickBot="1">
      <c r="A16" s="113" t="s">
        <v>15</v>
      </c>
      <c r="B16" s="185">
        <v>49</v>
      </c>
      <c r="C16" s="185">
        <v>5615400</v>
      </c>
      <c r="D16" s="188"/>
      <c r="E16" s="185"/>
      <c r="F16" s="185"/>
      <c r="G16" s="185"/>
      <c r="H16" s="192">
        <v>49</v>
      </c>
    </row>
    <row r="17" ht="13.5" thickTop="1"/>
  </sheetData>
  <mergeCells count="5">
    <mergeCell ref="A6:A7"/>
    <mergeCell ref="D6:H6"/>
    <mergeCell ref="A3:H3"/>
    <mergeCell ref="A4:H4"/>
    <mergeCell ref="C6:C7"/>
  </mergeCells>
  <printOptions/>
  <pageMargins left="1.25" right="0.7874015748031497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Header>&amp;C&amp;"Times New Roman,Normalny"&amp;12 &amp;X58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8" sqref="A8"/>
    </sheetView>
  </sheetViews>
  <sheetFormatPr defaultColWidth="9.00390625" defaultRowHeight="12.75"/>
  <cols>
    <col min="1" max="1" width="45.375" style="0" customWidth="1"/>
    <col min="2" max="2" width="9.00390625" style="0" customWidth="1"/>
    <col min="3" max="3" width="20.875" style="0" customWidth="1"/>
    <col min="4" max="5" width="18.75390625" style="0" customWidth="1"/>
    <col min="6" max="6" width="13.00390625" style="0" customWidth="1"/>
  </cols>
  <sheetData>
    <row r="1" spans="1:6" ht="15.75">
      <c r="A1" s="303" t="s">
        <v>152</v>
      </c>
      <c r="B1" s="303"/>
      <c r="C1" s="303"/>
      <c r="D1" s="303"/>
      <c r="E1" s="303"/>
      <c r="F1" s="303"/>
    </row>
    <row r="2" spans="1:6" ht="15.75">
      <c r="A2" s="304" t="s">
        <v>126</v>
      </c>
      <c r="B2" s="304"/>
      <c r="C2" s="304"/>
      <c r="D2" s="304"/>
      <c r="E2" s="304"/>
      <c r="F2" s="304"/>
    </row>
    <row r="3" spans="1:6" ht="13.5" thickBot="1">
      <c r="A3" s="18"/>
      <c r="B3" s="18"/>
      <c r="C3" s="18"/>
      <c r="D3" s="18"/>
      <c r="E3" s="18"/>
      <c r="F3" s="18"/>
    </row>
    <row r="4" spans="1:6" ht="28.5" customHeight="1" thickBot="1" thickTop="1">
      <c r="A4" s="54" t="s">
        <v>0</v>
      </c>
      <c r="B4" s="128" t="s">
        <v>121</v>
      </c>
      <c r="C4" s="129" t="s">
        <v>127</v>
      </c>
      <c r="D4" s="129" t="s">
        <v>128</v>
      </c>
      <c r="E4" s="129" t="s">
        <v>129</v>
      </c>
      <c r="F4" s="103" t="s">
        <v>123</v>
      </c>
    </row>
    <row r="5" spans="1:6" ht="21" customHeight="1" thickTop="1">
      <c r="A5" s="50" t="s">
        <v>119</v>
      </c>
      <c r="B5" s="206">
        <v>8</v>
      </c>
      <c r="C5" s="197">
        <v>2316945</v>
      </c>
      <c r="D5" s="197">
        <v>897764</v>
      </c>
      <c r="E5" s="197">
        <f aca="true" t="shared" si="0" ref="E5:E12">C5-D5</f>
        <v>1419181</v>
      </c>
      <c r="F5" s="198">
        <f>E5*100/E20</f>
        <v>75.41265761440512</v>
      </c>
    </row>
    <row r="6" spans="1:6" ht="21" customHeight="1">
      <c r="A6" s="51" t="s">
        <v>154</v>
      </c>
      <c r="B6" s="207">
        <v>25</v>
      </c>
      <c r="C6" s="149">
        <v>305003</v>
      </c>
      <c r="D6" s="149">
        <v>162120</v>
      </c>
      <c r="E6" s="149">
        <f t="shared" si="0"/>
        <v>142883</v>
      </c>
      <c r="F6" s="199">
        <f>E6*100/E20</f>
        <v>7.592538765611325</v>
      </c>
    </row>
    <row r="7" spans="1:6" ht="21" customHeight="1">
      <c r="A7" s="51" t="s">
        <v>45</v>
      </c>
      <c r="B7" s="207">
        <v>4</v>
      </c>
      <c r="C7" s="149">
        <v>71094</v>
      </c>
      <c r="D7" s="149">
        <v>15526</v>
      </c>
      <c r="E7" s="149">
        <f t="shared" si="0"/>
        <v>55568</v>
      </c>
      <c r="F7" s="199">
        <f>E7*100/E20</f>
        <v>2.9527809055485266</v>
      </c>
    </row>
    <row r="8" spans="1:6" ht="21" customHeight="1">
      <c r="A8" s="52" t="s">
        <v>120</v>
      </c>
      <c r="B8" s="208">
        <v>12</v>
      </c>
      <c r="C8" s="200">
        <v>433481</v>
      </c>
      <c r="D8" s="200">
        <v>339527</v>
      </c>
      <c r="E8" s="149">
        <f t="shared" si="0"/>
        <v>93954</v>
      </c>
      <c r="F8" s="199">
        <f>E8*100/E20</f>
        <v>4.9925420601768336</v>
      </c>
    </row>
    <row r="9" spans="1:6" ht="21" customHeight="1">
      <c r="A9" s="51" t="s">
        <v>46</v>
      </c>
      <c r="B9" s="208">
        <v>13</v>
      </c>
      <c r="C9" s="200">
        <v>63477</v>
      </c>
      <c r="D9" s="200">
        <v>17757</v>
      </c>
      <c r="E9" s="200">
        <f t="shared" si="0"/>
        <v>45720</v>
      </c>
      <c r="F9" s="199">
        <f>E9*100/E20</f>
        <v>2.429476371323039</v>
      </c>
    </row>
    <row r="10" spans="1:6" ht="21" customHeight="1">
      <c r="A10" s="51" t="s">
        <v>47</v>
      </c>
      <c r="B10" s="208">
        <v>23</v>
      </c>
      <c r="C10" s="200">
        <v>131522</v>
      </c>
      <c r="D10" s="200">
        <v>74416</v>
      </c>
      <c r="E10" s="200">
        <f t="shared" si="0"/>
        <v>57106</v>
      </c>
      <c r="F10" s="199">
        <f>E10*100/E20</f>
        <v>3.034507385406244</v>
      </c>
    </row>
    <row r="11" spans="1:6" ht="21" customHeight="1">
      <c r="A11" s="51" t="s">
        <v>48</v>
      </c>
      <c r="B11" s="208">
        <v>5</v>
      </c>
      <c r="C11" s="200">
        <v>243739</v>
      </c>
      <c r="D11" s="200">
        <v>227477</v>
      </c>
      <c r="E11" s="200">
        <f t="shared" si="0"/>
        <v>16262</v>
      </c>
      <c r="F11" s="199">
        <f>E11*100/E20</f>
        <v>0.8641326498349795</v>
      </c>
    </row>
    <row r="12" spans="1:6" ht="21.75" customHeight="1">
      <c r="A12" s="51" t="s">
        <v>142</v>
      </c>
      <c r="B12" s="208">
        <v>5</v>
      </c>
      <c r="C12" s="200">
        <f>C13+C14</f>
        <v>766062</v>
      </c>
      <c r="D12" s="200">
        <f>D13+D14</f>
        <v>718033</v>
      </c>
      <c r="E12" s="200">
        <f t="shared" si="0"/>
        <v>48029</v>
      </c>
      <c r="F12" s="199">
        <f>E12*100/E20</f>
        <v>2.552172367416322</v>
      </c>
    </row>
    <row r="13" spans="1:6" ht="21.75" customHeight="1">
      <c r="A13" s="51" t="s">
        <v>143</v>
      </c>
      <c r="B13" s="208">
        <v>5</v>
      </c>
      <c r="C13" s="200">
        <v>33937</v>
      </c>
      <c r="D13" s="200">
        <v>22719</v>
      </c>
      <c r="E13" s="200">
        <f>C13-D13</f>
        <v>11218</v>
      </c>
      <c r="F13" s="199">
        <f>E13*100/E20</f>
        <v>0.596103804319813</v>
      </c>
    </row>
    <row r="14" spans="1:6" ht="21.75" customHeight="1">
      <c r="A14" s="51" t="s">
        <v>144</v>
      </c>
      <c r="B14" s="59" t="s">
        <v>147</v>
      </c>
      <c r="C14" s="200">
        <v>732125</v>
      </c>
      <c r="D14" s="200">
        <v>695314</v>
      </c>
      <c r="E14" s="200">
        <f>C14-D14</f>
        <v>36811</v>
      </c>
      <c r="F14" s="199">
        <f>E14*100/E20</f>
        <v>1.956068563096509</v>
      </c>
    </row>
    <row r="15" spans="1:6" ht="21" customHeight="1" thickBot="1">
      <c r="A15" s="53" t="s">
        <v>50</v>
      </c>
      <c r="B15" s="209"/>
      <c r="C15" s="176"/>
      <c r="D15" s="176"/>
      <c r="E15" s="201"/>
      <c r="F15" s="202"/>
    </row>
    <row r="16" spans="1:6" ht="21" customHeight="1" thickBot="1" thickTop="1">
      <c r="A16" s="54" t="s">
        <v>28</v>
      </c>
      <c r="B16" s="210"/>
      <c r="C16" s="141">
        <f>C5+C6+C7+C8+C9+C10+C11+C12</f>
        <v>4331323</v>
      </c>
      <c r="D16" s="141">
        <f>D5+D6+D7+D8+D9+D10+D11+D12</f>
        <v>2452620</v>
      </c>
      <c r="E16" s="141">
        <f>C16-D16</f>
        <v>1878703</v>
      </c>
      <c r="F16" s="203">
        <f>E16*100/E20</f>
        <v>99.83080811972239</v>
      </c>
    </row>
    <row r="17" spans="1:6" ht="21" customHeight="1" thickTop="1">
      <c r="A17" s="50" t="s">
        <v>51</v>
      </c>
      <c r="B17" s="59" t="s">
        <v>147</v>
      </c>
      <c r="C17" s="204">
        <v>115635</v>
      </c>
      <c r="D17" s="204">
        <v>112451</v>
      </c>
      <c r="E17" s="197">
        <f>C17-D17</f>
        <v>3184</v>
      </c>
      <c r="F17" s="198">
        <f>E17*100/E20</f>
        <v>0.16919188027761498</v>
      </c>
    </row>
    <row r="18" spans="1:6" ht="21" customHeight="1">
      <c r="A18" s="51" t="s">
        <v>52</v>
      </c>
      <c r="B18" s="207"/>
      <c r="C18" s="149"/>
      <c r="D18" s="149"/>
      <c r="E18" s="149"/>
      <c r="F18" s="199"/>
    </row>
    <row r="19" spans="1:6" ht="21" customHeight="1" thickBot="1">
      <c r="A19" s="56" t="s">
        <v>56</v>
      </c>
      <c r="B19" s="211"/>
      <c r="C19" s="159"/>
      <c r="D19" s="159"/>
      <c r="E19" s="159"/>
      <c r="F19" s="205"/>
    </row>
    <row r="20" spans="1:6" ht="20.25" customHeight="1" thickBot="1" thickTop="1">
      <c r="A20" s="54" t="s">
        <v>43</v>
      </c>
      <c r="B20" s="210"/>
      <c r="C20" s="141">
        <f>C16+C17</f>
        <v>4446958</v>
      </c>
      <c r="D20" s="141">
        <f>D16+D17</f>
        <v>2565071</v>
      </c>
      <c r="E20" s="141">
        <f>C20-D20</f>
        <v>1881887</v>
      </c>
      <c r="F20" s="203">
        <f>F16+F17</f>
        <v>100</v>
      </c>
    </row>
    <row r="21" ht="13.5" thickTop="1"/>
  </sheetData>
  <mergeCells count="2">
    <mergeCell ref="A1:F1"/>
    <mergeCell ref="A2:F2"/>
  </mergeCells>
  <printOptions/>
  <pageMargins left="1.05" right="0.7874015748031497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Header>&amp;C&amp;"Times New Roman,Normalny"&amp;12 &amp;X59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B15">
      <selection activeCell="D14" sqref="D14"/>
    </sheetView>
  </sheetViews>
  <sheetFormatPr defaultColWidth="9.00390625" defaultRowHeight="12.75"/>
  <cols>
    <col min="1" max="1" width="44.625" style="0" customWidth="1"/>
    <col min="2" max="2" width="8.00390625" style="0" customWidth="1"/>
    <col min="3" max="3" width="8.75390625" style="0" customWidth="1"/>
    <col min="4" max="4" width="21.125" style="0" customWidth="1"/>
    <col min="5" max="5" width="18.875" style="0" customWidth="1"/>
    <col min="6" max="6" width="21.125" style="0" customWidth="1"/>
    <col min="7" max="7" width="14.00390625" style="0" customWidth="1"/>
  </cols>
  <sheetData>
    <row r="2" spans="1:7" ht="15.75">
      <c r="A2" s="308" t="s">
        <v>86</v>
      </c>
      <c r="B2" s="297"/>
      <c r="C2" s="297"/>
      <c r="D2" s="297"/>
      <c r="E2" s="297"/>
      <c r="F2" s="297"/>
      <c r="G2" s="309"/>
    </row>
    <row r="3" spans="1:7" ht="15.75">
      <c r="A3" s="307" t="s">
        <v>130</v>
      </c>
      <c r="B3" s="295"/>
      <c r="C3" s="295"/>
      <c r="D3" s="295"/>
      <c r="E3" s="295"/>
      <c r="F3" s="295"/>
      <c r="G3" s="298"/>
    </row>
    <row r="4" spans="1:7" ht="13.5" thickBot="1">
      <c r="A4" s="310"/>
      <c r="B4" s="311"/>
      <c r="C4" s="311"/>
      <c r="D4" s="311"/>
      <c r="E4" s="311"/>
      <c r="F4" s="311"/>
      <c r="G4" s="18"/>
    </row>
    <row r="5" spans="1:7" ht="19.5" customHeight="1" thickTop="1">
      <c r="A5" s="291" t="s">
        <v>0</v>
      </c>
      <c r="B5" s="312" t="s">
        <v>42</v>
      </c>
      <c r="C5" s="290"/>
      <c r="D5" s="22" t="s">
        <v>2</v>
      </c>
      <c r="E5" s="23" t="s">
        <v>3</v>
      </c>
      <c r="F5" s="23" t="s">
        <v>106</v>
      </c>
      <c r="G5" s="305" t="s">
        <v>117</v>
      </c>
    </row>
    <row r="6" spans="1:7" ht="13.5" thickBot="1">
      <c r="A6" s="287"/>
      <c r="B6" s="25" t="s">
        <v>5</v>
      </c>
      <c r="C6" s="26" t="s">
        <v>6</v>
      </c>
      <c r="D6" s="25" t="s">
        <v>125</v>
      </c>
      <c r="E6" s="25" t="s">
        <v>125</v>
      </c>
      <c r="F6" s="26" t="s">
        <v>125</v>
      </c>
      <c r="G6" s="306"/>
    </row>
    <row r="7" spans="1:7" ht="18.75" customHeight="1" thickTop="1">
      <c r="A7" s="119" t="s">
        <v>105</v>
      </c>
      <c r="B7" s="47"/>
      <c r="C7" s="46">
        <f>C8+C9+C10+C11+C12+C13+C14+C15</f>
        <v>2250.8</v>
      </c>
      <c r="D7" s="176">
        <f>D8+D9+D10+D11+D12+D13+D14+D15</f>
        <v>312538959</v>
      </c>
      <c r="E7" s="176"/>
      <c r="F7" s="152">
        <f>F8+F9+F10+F11+F12+F13+F14+F15</f>
        <v>312538959</v>
      </c>
      <c r="G7" s="214">
        <f>G8+G9+G10+G11+G12+G13+G14+G15+G16</f>
        <v>59.93260491247434</v>
      </c>
    </row>
    <row r="8" spans="1:7" ht="15.75" customHeight="1">
      <c r="A8" s="120" t="s">
        <v>8</v>
      </c>
      <c r="B8" s="32"/>
      <c r="C8" s="271">
        <v>437</v>
      </c>
      <c r="D8" s="149">
        <v>25040100</v>
      </c>
      <c r="E8" s="149"/>
      <c r="F8" s="150">
        <f aca="true" t="shared" si="0" ref="F8:F15">D8</f>
        <v>25040100</v>
      </c>
      <c r="G8" s="215">
        <f>F8*100/F31</f>
        <v>4.743347768781973</v>
      </c>
    </row>
    <row r="9" spans="1:7" ht="15" customHeight="1">
      <c r="A9" s="121" t="s">
        <v>9</v>
      </c>
      <c r="B9" s="30"/>
      <c r="C9" s="272">
        <v>471.2</v>
      </c>
      <c r="D9" s="146">
        <v>31877651</v>
      </c>
      <c r="E9" s="146"/>
      <c r="F9" s="147">
        <f t="shared" si="0"/>
        <v>31877651</v>
      </c>
      <c r="G9" s="215">
        <f>F9*100/F31</f>
        <v>6.038585498654576</v>
      </c>
    </row>
    <row r="10" spans="1:7" ht="14.25" customHeight="1">
      <c r="A10" s="120" t="s">
        <v>10</v>
      </c>
      <c r="B10" s="32"/>
      <c r="C10" s="271">
        <v>108</v>
      </c>
      <c r="D10" s="149">
        <v>12376800</v>
      </c>
      <c r="E10" s="149"/>
      <c r="F10" s="150">
        <f t="shared" si="0"/>
        <v>12376800</v>
      </c>
      <c r="G10" s="215">
        <f>F10*100/F31</f>
        <v>2.3445380275901746</v>
      </c>
    </row>
    <row r="11" spans="1:7" ht="16.5" customHeight="1">
      <c r="A11" s="121" t="s">
        <v>11</v>
      </c>
      <c r="B11" s="30"/>
      <c r="C11" s="272">
        <v>90.4</v>
      </c>
      <c r="D11" s="146">
        <v>10318028</v>
      </c>
      <c r="E11" s="146"/>
      <c r="F11" s="147">
        <f t="shared" si="0"/>
        <v>10318028</v>
      </c>
      <c r="G11" s="215">
        <f>F11*100/F31</f>
        <v>1.9545447139600052</v>
      </c>
    </row>
    <row r="12" spans="1:7" ht="18" customHeight="1">
      <c r="A12" s="120" t="s">
        <v>12</v>
      </c>
      <c r="B12" s="32"/>
      <c r="C12" s="272">
        <v>223.5</v>
      </c>
      <c r="D12" s="149">
        <v>35943270</v>
      </c>
      <c r="E12" s="149"/>
      <c r="F12" s="150">
        <f t="shared" si="0"/>
        <v>35943270</v>
      </c>
      <c r="G12" s="215">
        <f>F12*100/F31</f>
        <v>6.808735969793573</v>
      </c>
    </row>
    <row r="13" spans="1:7" ht="19.5" customHeight="1">
      <c r="A13" s="120" t="s">
        <v>13</v>
      </c>
      <c r="B13" s="32"/>
      <c r="C13" s="272">
        <v>844.7</v>
      </c>
      <c r="D13" s="149">
        <v>188273510</v>
      </c>
      <c r="E13" s="149"/>
      <c r="F13" s="150">
        <f t="shared" si="0"/>
        <v>188273510</v>
      </c>
      <c r="G13" s="215">
        <f>F13*100/F31</f>
        <v>35.66466322335975</v>
      </c>
    </row>
    <row r="14" spans="1:7" ht="17.25" customHeight="1">
      <c r="A14" s="120" t="s">
        <v>14</v>
      </c>
      <c r="B14" s="32"/>
      <c r="C14" s="271">
        <v>27</v>
      </c>
      <c r="D14" s="149">
        <v>3094200</v>
      </c>
      <c r="E14" s="149"/>
      <c r="F14" s="150">
        <f t="shared" si="0"/>
        <v>3094200</v>
      </c>
      <c r="G14" s="215">
        <f>F14*100/F31</f>
        <v>0.5861345068975437</v>
      </c>
    </row>
    <row r="15" spans="1:7" ht="15" customHeight="1">
      <c r="A15" s="120" t="s">
        <v>15</v>
      </c>
      <c r="B15" s="32"/>
      <c r="C15" s="30">
        <v>49</v>
      </c>
      <c r="D15" s="149">
        <v>5615400</v>
      </c>
      <c r="E15" s="149"/>
      <c r="F15" s="150">
        <f t="shared" si="0"/>
        <v>5615400</v>
      </c>
      <c r="G15" s="215">
        <f>F15*100/F31</f>
        <v>1.0637255865918385</v>
      </c>
    </row>
    <row r="16" spans="1:7" ht="15.75" customHeight="1">
      <c r="A16" s="119" t="s">
        <v>16</v>
      </c>
      <c r="B16" s="58">
        <v>14</v>
      </c>
      <c r="C16" s="47"/>
      <c r="D16" s="176">
        <v>5893117</v>
      </c>
      <c r="E16" s="176">
        <v>2048270</v>
      </c>
      <c r="F16" s="152">
        <f>D16-E16</f>
        <v>3844847</v>
      </c>
      <c r="G16" s="215">
        <f>F16*100/F31</f>
        <v>0.7283296168449034</v>
      </c>
    </row>
    <row r="17" spans="1:7" ht="14.25" customHeight="1">
      <c r="A17" s="122" t="s">
        <v>145</v>
      </c>
      <c r="B17" s="60">
        <v>18</v>
      </c>
      <c r="C17" s="37"/>
      <c r="D17" s="153">
        <v>1127550</v>
      </c>
      <c r="E17" s="153">
        <v>688468</v>
      </c>
      <c r="F17" s="153">
        <f aca="true" t="shared" si="1" ref="F17:F23">D17-E17</f>
        <v>439082</v>
      </c>
      <c r="G17" s="215">
        <f>F17*100/F31</f>
        <v>0.08317533176833665</v>
      </c>
    </row>
    <row r="18" spans="1:7" ht="16.5" customHeight="1">
      <c r="A18" s="120" t="s">
        <v>23</v>
      </c>
      <c r="B18" s="59" t="s">
        <v>147</v>
      </c>
      <c r="C18" s="32"/>
      <c r="D18" s="150"/>
      <c r="E18" s="150"/>
      <c r="F18" s="150">
        <f t="shared" si="1"/>
        <v>0</v>
      </c>
      <c r="G18" s="215">
        <f>F18*100/F31</f>
        <v>0</v>
      </c>
    </row>
    <row r="19" spans="1:7" ht="14.25" customHeight="1">
      <c r="A19" s="123" t="s">
        <v>122</v>
      </c>
      <c r="B19" s="59">
        <v>323</v>
      </c>
      <c r="C19" s="32"/>
      <c r="D19" s="150">
        <v>2825831</v>
      </c>
      <c r="E19" s="150">
        <v>2460916</v>
      </c>
      <c r="F19" s="150">
        <f t="shared" si="1"/>
        <v>364915</v>
      </c>
      <c r="G19" s="215">
        <f>F19*100/F31</f>
        <v>0.06912587214288576</v>
      </c>
    </row>
    <row r="20" spans="1:7" ht="16.5" customHeight="1">
      <c r="A20" s="123" t="s">
        <v>24</v>
      </c>
      <c r="B20" s="59">
        <v>1</v>
      </c>
      <c r="C20" s="32"/>
      <c r="D20" s="149">
        <v>3162</v>
      </c>
      <c r="E20" s="149">
        <v>2486</v>
      </c>
      <c r="F20" s="150">
        <f t="shared" si="1"/>
        <v>676</v>
      </c>
      <c r="G20" s="215">
        <f>F20*100/F31</f>
        <v>0.00012805472389074382</v>
      </c>
    </row>
    <row r="21" spans="1:7" ht="15.75" customHeight="1">
      <c r="A21" s="120" t="s">
        <v>25</v>
      </c>
      <c r="B21" s="59">
        <v>42</v>
      </c>
      <c r="C21" s="32"/>
      <c r="D21" s="149">
        <v>819184</v>
      </c>
      <c r="E21" s="149">
        <v>567287</v>
      </c>
      <c r="F21" s="150">
        <f t="shared" si="1"/>
        <v>251897</v>
      </c>
      <c r="G21" s="215">
        <f>F21*100/F31</f>
        <v>0.04771686506495073</v>
      </c>
    </row>
    <row r="22" spans="1:7" ht="16.5" customHeight="1">
      <c r="A22" s="124" t="s">
        <v>26</v>
      </c>
      <c r="B22" s="59">
        <v>5</v>
      </c>
      <c r="C22" s="32"/>
      <c r="D22" s="149">
        <v>272745</v>
      </c>
      <c r="E22" s="149">
        <v>209273</v>
      </c>
      <c r="F22" s="150">
        <f t="shared" si="1"/>
        <v>63472</v>
      </c>
      <c r="G22" s="215">
        <f>F22*100/F31</f>
        <v>0.012023505081055165</v>
      </c>
    </row>
    <row r="23" spans="1:7" ht="15.75" customHeight="1">
      <c r="A23" s="125" t="s">
        <v>146</v>
      </c>
      <c r="B23" s="59">
        <v>68</v>
      </c>
      <c r="C23" s="32"/>
      <c r="D23" s="149">
        <f>D24+D25</f>
        <v>2128717</v>
      </c>
      <c r="E23" s="149"/>
      <c r="F23" s="150">
        <f t="shared" si="1"/>
        <v>2128717</v>
      </c>
      <c r="G23" s="215">
        <f>F23*100/F31</f>
        <v>0.4032429995214978</v>
      </c>
    </row>
    <row r="24" spans="1:7" ht="15.75" customHeight="1">
      <c r="A24" s="125" t="s">
        <v>143</v>
      </c>
      <c r="B24" s="59">
        <v>68</v>
      </c>
      <c r="C24" s="32"/>
      <c r="D24" s="149">
        <v>811828</v>
      </c>
      <c r="E24" s="149">
        <v>665505</v>
      </c>
      <c r="F24" s="150">
        <f>D24-E24</f>
        <v>146323</v>
      </c>
      <c r="G24" s="215">
        <f>F24*100/F31</f>
        <v>0.027717975390333292</v>
      </c>
    </row>
    <row r="25" spans="1:7" ht="15.75" customHeight="1">
      <c r="A25" s="125" t="s">
        <v>144</v>
      </c>
      <c r="B25" s="59" t="s">
        <v>147</v>
      </c>
      <c r="C25" s="32"/>
      <c r="D25" s="149">
        <v>1316889</v>
      </c>
      <c r="E25" s="149">
        <v>1316889</v>
      </c>
      <c r="F25" s="150">
        <f>D25-E25</f>
        <v>0</v>
      </c>
      <c r="G25" s="276" t="s">
        <v>147</v>
      </c>
    </row>
    <row r="26" spans="1:7" ht="18.75" customHeight="1" thickBot="1">
      <c r="A26" s="126" t="s">
        <v>27</v>
      </c>
      <c r="B26" s="58" t="s">
        <v>147</v>
      </c>
      <c r="C26" s="47"/>
      <c r="D26" s="176">
        <v>20967901</v>
      </c>
      <c r="E26" s="176"/>
      <c r="F26" s="152">
        <f>D26-E26</f>
        <v>20967901</v>
      </c>
      <c r="G26" s="216">
        <f>F26*100/F31</f>
        <v>3.971950847815756</v>
      </c>
    </row>
    <row r="27" spans="1:7" ht="20.25" customHeight="1" thickBot="1" thickTop="1">
      <c r="A27" s="61" t="s">
        <v>28</v>
      </c>
      <c r="B27" s="62"/>
      <c r="C27" s="48"/>
      <c r="D27" s="141">
        <f>D26+D23+D22+D20+D19+D17+D16+D7+D21+D18</f>
        <v>346577166</v>
      </c>
      <c r="E27" s="141">
        <f>E23+E22+E21+E20+E19+E18+E17+E16</f>
        <v>5976700</v>
      </c>
      <c r="F27" s="142">
        <f>F26+F23+F22+F21+F20+F19+F18+F17+F7+F16</f>
        <v>340600466</v>
      </c>
      <c r="G27" s="217">
        <f>F27*100/F31</f>
        <v>64.51996838859272</v>
      </c>
    </row>
    <row r="28" spans="1:7" ht="19.5" customHeight="1" thickTop="1">
      <c r="A28" s="127" t="s">
        <v>29</v>
      </c>
      <c r="B28" s="63" t="s">
        <v>147</v>
      </c>
      <c r="C28" s="30"/>
      <c r="D28" s="146">
        <v>1716358</v>
      </c>
      <c r="E28" s="146">
        <v>1541506</v>
      </c>
      <c r="F28" s="147">
        <f>D28-E28</f>
        <v>174852</v>
      </c>
      <c r="G28" s="218">
        <f>F28*100/F31</f>
        <v>0.03312222571263955</v>
      </c>
    </row>
    <row r="29" spans="1:7" ht="20.25" customHeight="1">
      <c r="A29" s="124" t="s">
        <v>104</v>
      </c>
      <c r="B29" s="58" t="s">
        <v>147</v>
      </c>
      <c r="C29" s="32"/>
      <c r="D29" s="149">
        <v>14006689</v>
      </c>
      <c r="E29" s="149"/>
      <c r="F29" s="150">
        <f>D29</f>
        <v>14006689</v>
      </c>
      <c r="G29" s="215">
        <f>F29*100/F31</f>
        <v>2.653288006684199</v>
      </c>
    </row>
    <row r="30" spans="1:7" ht="18" customHeight="1" thickBot="1">
      <c r="A30" s="126" t="s">
        <v>53</v>
      </c>
      <c r="B30" s="58" t="s">
        <v>147</v>
      </c>
      <c r="C30" s="47"/>
      <c r="D30" s="176">
        <v>173117300</v>
      </c>
      <c r="E30" s="176"/>
      <c r="F30" s="152">
        <v>173117300</v>
      </c>
      <c r="G30" s="216">
        <f>F30*100/F31</f>
        <v>32.793621379010446</v>
      </c>
    </row>
    <row r="31" spans="1:7" ht="21" customHeight="1" thickBot="1" thickTop="1">
      <c r="A31" s="61" t="s">
        <v>43</v>
      </c>
      <c r="B31" s="64"/>
      <c r="C31" s="65"/>
      <c r="D31" s="141">
        <f>D27+D28+D29+D30</f>
        <v>535417513</v>
      </c>
      <c r="E31" s="141">
        <f>E27+E28</f>
        <v>7518206</v>
      </c>
      <c r="F31" s="142">
        <f>F27+F28+F29+F30</f>
        <v>527899307</v>
      </c>
      <c r="G31" s="143">
        <f>G27+G28+G29+G30</f>
        <v>100</v>
      </c>
    </row>
    <row r="32" ht="13.5" thickTop="1"/>
  </sheetData>
  <mergeCells count="6">
    <mergeCell ref="G5:G6"/>
    <mergeCell ref="A3:G3"/>
    <mergeCell ref="A2:G2"/>
    <mergeCell ref="A4:F4"/>
    <mergeCell ref="B5:C5"/>
    <mergeCell ref="A5:A6"/>
  </mergeCells>
  <printOptions/>
  <pageMargins left="0.75" right="0.4" top="0.39" bottom="0.61" header="0.39" footer="0.66"/>
  <pageSetup firstPageNumber="55" useFirstPageNumber="1" horizontalDpi="600" verticalDpi="600" orientation="landscape" paperSize="9" r:id="rId1"/>
  <headerFooter alignWithMargins="0">
    <oddHeader>&amp;C&amp;"Times New Roman CE,Normalny"&amp;12 &amp;X55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A12" sqref="A12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20.875" style="0" customWidth="1"/>
    <col min="4" max="5" width="18.75390625" style="0" customWidth="1"/>
    <col min="6" max="6" width="11.125" style="0" customWidth="1"/>
  </cols>
  <sheetData>
    <row r="1" spans="1:6" ht="15.75">
      <c r="A1" s="297" t="s">
        <v>96</v>
      </c>
      <c r="B1" s="297"/>
      <c r="C1" s="297"/>
      <c r="D1" s="297"/>
      <c r="E1" s="297"/>
      <c r="F1" s="298"/>
    </row>
    <row r="2" spans="1:6" ht="15.75">
      <c r="A2" s="288" t="s">
        <v>92</v>
      </c>
      <c r="B2" s="289"/>
      <c r="C2" s="289"/>
      <c r="D2" s="289"/>
      <c r="E2" s="289"/>
      <c r="F2" s="298"/>
    </row>
    <row r="3" spans="1:6" ht="13.5" thickBot="1">
      <c r="A3" s="313"/>
      <c r="B3" s="314"/>
      <c r="C3" s="314"/>
      <c r="D3" s="314"/>
      <c r="E3" s="314"/>
      <c r="F3" s="18"/>
    </row>
    <row r="4" spans="1:6" ht="13.5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106</v>
      </c>
      <c r="F4" s="305" t="s">
        <v>117</v>
      </c>
    </row>
    <row r="5" spans="1:6" ht="13.5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f>B7+B8+B9</f>
        <v>7035</v>
      </c>
      <c r="C6" s="146">
        <f>C7+C8+C9</f>
        <v>135541704</v>
      </c>
      <c r="D6" s="146">
        <f>D7+D8+D9</f>
        <v>77497770</v>
      </c>
      <c r="E6" s="147">
        <f aca="true" t="shared" si="0" ref="E6:E12">C6-D6</f>
        <v>58043934</v>
      </c>
      <c r="F6" s="219">
        <f>E6*100/E22</f>
        <v>99.48143077165844</v>
      </c>
    </row>
    <row r="7" spans="1:6" ht="21" customHeight="1">
      <c r="A7" s="66" t="s">
        <v>148</v>
      </c>
      <c r="B7" s="57">
        <v>6989</v>
      </c>
      <c r="C7" s="146">
        <v>117022266</v>
      </c>
      <c r="D7" s="146">
        <v>66473644</v>
      </c>
      <c r="E7" s="146">
        <f t="shared" si="0"/>
        <v>50548622</v>
      </c>
      <c r="F7" s="148">
        <f>E7*100/E22</f>
        <v>86.63522427848758</v>
      </c>
    </row>
    <row r="8" spans="1:6" ht="21" customHeight="1">
      <c r="A8" s="66" t="s">
        <v>149</v>
      </c>
      <c r="B8" s="57">
        <v>42</v>
      </c>
      <c r="C8" s="146">
        <v>16800450</v>
      </c>
      <c r="D8" s="146">
        <v>9913006</v>
      </c>
      <c r="E8" s="146">
        <f t="shared" si="0"/>
        <v>6887444</v>
      </c>
      <c r="F8" s="148">
        <f>E8*100/E22</f>
        <v>11.804382237077078</v>
      </c>
    </row>
    <row r="9" spans="1:6" ht="21" customHeight="1">
      <c r="A9" s="66" t="s">
        <v>150</v>
      </c>
      <c r="B9" s="57">
        <v>4</v>
      </c>
      <c r="C9" s="146">
        <v>1718988</v>
      </c>
      <c r="D9" s="146">
        <v>1111120</v>
      </c>
      <c r="E9" s="146">
        <f t="shared" si="0"/>
        <v>607868</v>
      </c>
      <c r="F9" s="148">
        <f>E9*100/E22</f>
        <v>1.0418242560937803</v>
      </c>
    </row>
    <row r="10" spans="1:6" ht="21" customHeight="1">
      <c r="A10" s="52" t="s">
        <v>154</v>
      </c>
      <c r="B10" s="59" t="s">
        <v>147</v>
      </c>
      <c r="C10" s="150">
        <v>198250</v>
      </c>
      <c r="D10" s="149">
        <v>101638</v>
      </c>
      <c r="E10" s="149">
        <f t="shared" si="0"/>
        <v>96612</v>
      </c>
      <c r="F10" s="151">
        <f>E10*100/E22</f>
        <v>0.16558319409762035</v>
      </c>
    </row>
    <row r="11" spans="1:6" ht="21" customHeight="1">
      <c r="A11" s="52" t="s">
        <v>45</v>
      </c>
      <c r="B11" s="67">
        <v>3</v>
      </c>
      <c r="C11" s="150">
        <v>27354</v>
      </c>
      <c r="D11" s="149">
        <v>12349</v>
      </c>
      <c r="E11" s="149">
        <f t="shared" si="0"/>
        <v>15005</v>
      </c>
      <c r="F11" s="151">
        <f>E11*100/E22</f>
        <v>0.025717051995971445</v>
      </c>
    </row>
    <row r="12" spans="1:6" ht="21" customHeight="1">
      <c r="A12" s="52" t="s">
        <v>107</v>
      </c>
      <c r="B12" s="67">
        <v>371</v>
      </c>
      <c r="C12" s="150">
        <v>686768</v>
      </c>
      <c r="D12" s="149">
        <v>544606</v>
      </c>
      <c r="E12" s="149">
        <f t="shared" si="0"/>
        <v>142162</v>
      </c>
      <c r="F12" s="151">
        <f>E12*100/E22</f>
        <v>0.24365128596143237</v>
      </c>
    </row>
    <row r="13" spans="1:6" ht="21" customHeight="1">
      <c r="A13" s="52" t="s">
        <v>46</v>
      </c>
      <c r="B13" s="67"/>
      <c r="C13" s="150"/>
      <c r="D13" s="149"/>
      <c r="E13" s="149"/>
      <c r="F13" s="151"/>
    </row>
    <row r="14" spans="1:6" ht="21" customHeight="1">
      <c r="A14" s="52" t="s">
        <v>47</v>
      </c>
      <c r="B14" s="67"/>
      <c r="C14" s="150"/>
      <c r="D14" s="149"/>
      <c r="E14" s="149"/>
      <c r="F14" s="151"/>
    </row>
    <row r="15" spans="1:6" ht="21" customHeight="1">
      <c r="A15" s="68" t="s">
        <v>48</v>
      </c>
      <c r="B15" s="67"/>
      <c r="C15" s="150"/>
      <c r="D15" s="149"/>
      <c r="E15" s="149"/>
      <c r="F15" s="151"/>
    </row>
    <row r="16" spans="1:6" ht="21" customHeight="1">
      <c r="A16" s="68" t="s">
        <v>49</v>
      </c>
      <c r="B16" s="67"/>
      <c r="C16" s="150"/>
      <c r="D16" s="149"/>
      <c r="E16" s="149"/>
      <c r="F16" s="151"/>
    </row>
    <row r="17" spans="1:6" ht="21" customHeight="1" thickBot="1">
      <c r="A17" s="69" t="s">
        <v>50</v>
      </c>
      <c r="B17" s="70"/>
      <c r="C17" s="153"/>
      <c r="D17" s="220"/>
      <c r="E17" s="221"/>
      <c r="F17" s="172"/>
    </row>
    <row r="18" spans="1:6" ht="21" customHeight="1" thickBot="1" thickTop="1">
      <c r="A18" s="71" t="s">
        <v>28</v>
      </c>
      <c r="B18" s="72"/>
      <c r="C18" s="141">
        <f>C6+C10+C11+C12</f>
        <v>136454076</v>
      </c>
      <c r="D18" s="87">
        <f>D6+D10+D11+D12</f>
        <v>78156363</v>
      </c>
      <c r="E18" s="141">
        <f>E6+E10+E11+E12</f>
        <v>58297713</v>
      </c>
      <c r="F18" s="143">
        <f>E18*100/E22</f>
        <v>99.91638230371346</v>
      </c>
    </row>
    <row r="19" spans="1:6" ht="21" customHeight="1" thickTop="1">
      <c r="A19" s="74" t="s">
        <v>51</v>
      </c>
      <c r="B19" s="59" t="s">
        <v>147</v>
      </c>
      <c r="C19" s="146">
        <v>140312</v>
      </c>
      <c r="D19" s="146">
        <v>91524</v>
      </c>
      <c r="E19" s="146">
        <f>C19-D19</f>
        <v>48788</v>
      </c>
      <c r="F19" s="219">
        <f>E19*100/E22</f>
        <v>0.08361769628653482</v>
      </c>
    </row>
    <row r="20" spans="1:6" ht="21" customHeight="1">
      <c r="A20" s="68" t="s">
        <v>60</v>
      </c>
      <c r="B20" s="67"/>
      <c r="C20" s="84"/>
      <c r="D20" s="84"/>
      <c r="E20" s="84"/>
      <c r="F20" s="151"/>
    </row>
    <row r="21" spans="1:6" ht="21" customHeight="1" thickBot="1">
      <c r="A21" s="69" t="s">
        <v>56</v>
      </c>
      <c r="B21" s="70"/>
      <c r="C21" s="220"/>
      <c r="D21" s="220"/>
      <c r="E21" s="221"/>
      <c r="F21" s="172"/>
    </row>
    <row r="22" spans="1:6" ht="21" customHeight="1" thickBot="1" thickTop="1">
      <c r="A22" s="71" t="s">
        <v>43</v>
      </c>
      <c r="B22" s="40"/>
      <c r="C22" s="87">
        <f>C18+C19</f>
        <v>136594388</v>
      </c>
      <c r="D22" s="87">
        <f>D18+D19</f>
        <v>78247887</v>
      </c>
      <c r="E22" s="87">
        <f>E18+E19</f>
        <v>58346501</v>
      </c>
      <c r="F22" s="143">
        <f>F18+F19</f>
        <v>100</v>
      </c>
    </row>
    <row r="23" ht="13.5" thickTop="1"/>
  </sheetData>
  <mergeCells count="5">
    <mergeCell ref="F4:F5"/>
    <mergeCell ref="A2:F2"/>
    <mergeCell ref="A1:F1"/>
    <mergeCell ref="A3:E3"/>
    <mergeCell ref="A4:A5"/>
  </mergeCells>
  <printOptions/>
  <pageMargins left="1.3779527559055118" right="0.7874015748031497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Header>&amp;C&amp;"Times New Roman,Normalny"&amp;12 &amp;X65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B1">
      <selection activeCell="H4" sqref="H4"/>
    </sheetView>
  </sheetViews>
  <sheetFormatPr defaultColWidth="9.00390625" defaultRowHeight="12.75"/>
  <cols>
    <col min="1" max="1" width="46.125" style="0" customWidth="1"/>
    <col min="2" max="2" width="9.00390625" style="0" customWidth="1"/>
    <col min="3" max="3" width="21.00390625" style="0" customWidth="1"/>
    <col min="4" max="5" width="18.75390625" style="0" customWidth="1"/>
  </cols>
  <sheetData>
    <row r="1" spans="1:6" ht="15.75">
      <c r="A1" s="297" t="s">
        <v>95</v>
      </c>
      <c r="B1" s="297"/>
      <c r="C1" s="297"/>
      <c r="D1" s="297"/>
      <c r="E1" s="297"/>
      <c r="F1" s="315"/>
    </row>
    <row r="2" spans="1:6" ht="18.75" customHeight="1">
      <c r="A2" s="288" t="s">
        <v>131</v>
      </c>
      <c r="B2" s="295"/>
      <c r="C2" s="295"/>
      <c r="D2" s="295"/>
      <c r="E2" s="295"/>
      <c r="F2" s="315"/>
    </row>
    <row r="3" spans="1:5" ht="21" customHeight="1" thickBot="1">
      <c r="A3" s="313"/>
      <c r="B3" s="311"/>
      <c r="C3" s="311"/>
      <c r="D3" s="311"/>
      <c r="E3" s="311"/>
    </row>
    <row r="4" spans="1:6" ht="23.25" customHeight="1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305" t="s">
        <v>117</v>
      </c>
    </row>
    <row r="5" spans="1:6" ht="12.75" customHeight="1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v>25</v>
      </c>
      <c r="C6" s="146">
        <f>C7+C8</f>
        <v>39817920</v>
      </c>
      <c r="D6" s="146">
        <f>D7+D8</f>
        <v>14381463</v>
      </c>
      <c r="E6" s="147">
        <f>C6-D6</f>
        <v>25436457</v>
      </c>
      <c r="F6" s="219">
        <f>E6*100/E23</f>
        <v>59.638228289704536</v>
      </c>
    </row>
    <row r="7" spans="1:6" ht="21" customHeight="1">
      <c r="A7" s="52" t="s">
        <v>57</v>
      </c>
      <c r="B7" s="67">
        <v>21</v>
      </c>
      <c r="C7" s="150">
        <v>12437563</v>
      </c>
      <c r="D7" s="150">
        <v>4350919</v>
      </c>
      <c r="E7" s="149">
        <f>C7-D7</f>
        <v>8086644</v>
      </c>
      <c r="F7" s="151">
        <f>E7*100/E23</f>
        <v>18.959917293889216</v>
      </c>
    </row>
    <row r="8" spans="1:6" ht="21" customHeight="1">
      <c r="A8" s="52" t="s">
        <v>58</v>
      </c>
      <c r="B8" s="67">
        <v>4</v>
      </c>
      <c r="C8" s="150">
        <v>27380357</v>
      </c>
      <c r="D8" s="150">
        <v>10030544</v>
      </c>
      <c r="E8" s="149">
        <f>C8-D8</f>
        <v>17349813</v>
      </c>
      <c r="F8" s="151">
        <f>E8*100/E23</f>
        <v>40.678310995815316</v>
      </c>
    </row>
    <row r="9" spans="1:6" ht="21" customHeight="1">
      <c r="A9" s="52" t="s">
        <v>154</v>
      </c>
      <c r="B9" s="67">
        <v>8</v>
      </c>
      <c r="C9" s="150">
        <v>1167102</v>
      </c>
      <c r="D9" s="150">
        <v>907557</v>
      </c>
      <c r="E9" s="150">
        <f aca="true" t="shared" si="0" ref="E9:E15">C9-D9</f>
        <v>259545</v>
      </c>
      <c r="F9" s="151">
        <f>E9*100/E23</f>
        <v>0.608528300991422</v>
      </c>
    </row>
    <row r="10" spans="1:6" ht="21" customHeight="1">
      <c r="A10" s="52" t="s">
        <v>45</v>
      </c>
      <c r="B10" s="67">
        <v>8</v>
      </c>
      <c r="C10" s="150">
        <v>152931</v>
      </c>
      <c r="D10" s="150">
        <v>62420</v>
      </c>
      <c r="E10" s="150">
        <f t="shared" si="0"/>
        <v>90511</v>
      </c>
      <c r="F10" s="151">
        <f>E10*100/E23</f>
        <v>0.2122117746480749</v>
      </c>
    </row>
    <row r="11" spans="1:6" ht="21" customHeight="1">
      <c r="A11" s="52" t="s">
        <v>107</v>
      </c>
      <c r="B11" s="67">
        <v>357</v>
      </c>
      <c r="C11" s="150">
        <v>1153595</v>
      </c>
      <c r="D11" s="150">
        <v>879809</v>
      </c>
      <c r="E11" s="150">
        <f t="shared" si="0"/>
        <v>273786</v>
      </c>
      <c r="F11" s="151">
        <f>E11*100/E23</f>
        <v>0.6419176998795487</v>
      </c>
    </row>
    <row r="12" spans="1:6" ht="21" customHeight="1">
      <c r="A12" s="52" t="s">
        <v>46</v>
      </c>
      <c r="B12" s="67">
        <v>23</v>
      </c>
      <c r="C12" s="150">
        <v>232066</v>
      </c>
      <c r="D12" s="150">
        <v>144706</v>
      </c>
      <c r="E12" s="150">
        <f t="shared" si="0"/>
        <v>87360</v>
      </c>
      <c r="F12" s="151">
        <f>E12*100/E23</f>
        <v>0.20482395104745083</v>
      </c>
    </row>
    <row r="13" spans="1:6" ht="21" customHeight="1">
      <c r="A13" s="52" t="s">
        <v>47</v>
      </c>
      <c r="B13" s="67">
        <v>146</v>
      </c>
      <c r="C13" s="150">
        <v>1962567</v>
      </c>
      <c r="D13" s="150">
        <v>1317943</v>
      </c>
      <c r="E13" s="150">
        <f t="shared" si="0"/>
        <v>644624</v>
      </c>
      <c r="F13" s="151">
        <f>E13*100/E23</f>
        <v>1.5113831801741295</v>
      </c>
    </row>
    <row r="14" spans="1:6" ht="21" customHeight="1">
      <c r="A14" s="68" t="s">
        <v>48</v>
      </c>
      <c r="B14" s="67">
        <v>9</v>
      </c>
      <c r="C14" s="150">
        <v>308854</v>
      </c>
      <c r="D14" s="150">
        <v>237173</v>
      </c>
      <c r="E14" s="150">
        <f t="shared" si="0"/>
        <v>71681</v>
      </c>
      <c r="F14" s="151">
        <f>E14*100/E23</f>
        <v>0.168063022379033</v>
      </c>
    </row>
    <row r="15" spans="1:6" ht="21" customHeight="1">
      <c r="A15" s="68" t="s">
        <v>142</v>
      </c>
      <c r="B15" s="67">
        <v>210</v>
      </c>
      <c r="C15" s="150">
        <f>C16+C17</f>
        <v>1812964</v>
      </c>
      <c r="D15" s="150">
        <f>D16+D17</f>
        <v>1249389</v>
      </c>
      <c r="E15" s="150">
        <f t="shared" si="0"/>
        <v>563575</v>
      </c>
      <c r="F15" s="151">
        <f>E15*100/E23</f>
        <v>1.3213559776965098</v>
      </c>
    </row>
    <row r="16" spans="1:6" ht="21" customHeight="1">
      <c r="A16" s="68" t="s">
        <v>143</v>
      </c>
      <c r="B16" s="67">
        <v>210</v>
      </c>
      <c r="C16" s="150">
        <v>1111301</v>
      </c>
      <c r="D16" s="150">
        <v>552014</v>
      </c>
      <c r="E16" s="150">
        <f>C16-D16</f>
        <v>559287</v>
      </c>
      <c r="F16" s="164">
        <f>E16*100/E23</f>
        <v>1.3113023478648769</v>
      </c>
    </row>
    <row r="17" spans="1:6" ht="21" customHeight="1">
      <c r="A17" s="68" t="s">
        <v>144</v>
      </c>
      <c r="B17" s="67" t="s">
        <v>147</v>
      </c>
      <c r="C17" s="150">
        <v>701663</v>
      </c>
      <c r="D17" s="150">
        <v>697375</v>
      </c>
      <c r="E17" s="150">
        <f>C17-D17</f>
        <v>4288</v>
      </c>
      <c r="F17" s="164">
        <f>E17*100/E23</f>
        <v>0.010053629831633118</v>
      </c>
    </row>
    <row r="18" spans="1:6" ht="21" customHeight="1" thickBot="1">
      <c r="A18" s="75" t="s">
        <v>50</v>
      </c>
      <c r="B18" s="76" t="s">
        <v>147</v>
      </c>
      <c r="C18" s="152">
        <v>15211724</v>
      </c>
      <c r="D18" s="82"/>
      <c r="E18" s="152">
        <f>C18</f>
        <v>15211724</v>
      </c>
      <c r="F18" s="172">
        <f>E18*100/E23</f>
        <v>35.66535498996489</v>
      </c>
    </row>
    <row r="19" spans="1:6" ht="21" customHeight="1" thickBot="1" thickTop="1">
      <c r="A19" s="71" t="s">
        <v>59</v>
      </c>
      <c r="B19" s="72"/>
      <c r="C19" s="142">
        <f>C18+C15+C14+C13+C12+C11+C10+C9+C6</f>
        <v>61819723</v>
      </c>
      <c r="D19" s="88">
        <f>D15+D14+D13+D11+D10+D6+D12+D9</f>
        <v>19180460</v>
      </c>
      <c r="E19" s="141">
        <f>E18+E15+E14+E13+E12+E11+E10+E9+E6</f>
        <v>42639263</v>
      </c>
      <c r="F19" s="143">
        <f>E19*100/E23</f>
        <v>99.9718671864856</v>
      </c>
    </row>
    <row r="20" spans="1:6" ht="21" customHeight="1" thickTop="1">
      <c r="A20" s="74" t="s">
        <v>51</v>
      </c>
      <c r="B20" s="57" t="s">
        <v>147</v>
      </c>
      <c r="C20" s="147">
        <v>83119</v>
      </c>
      <c r="D20" s="147">
        <v>71120</v>
      </c>
      <c r="E20" s="146">
        <f>C20-D20</f>
        <v>11999</v>
      </c>
      <c r="F20" s="219">
        <f>E20*100/E23</f>
        <v>0.028132813514404335</v>
      </c>
    </row>
    <row r="21" spans="1:6" ht="21" customHeight="1">
      <c r="A21" s="68" t="s">
        <v>52</v>
      </c>
      <c r="B21" s="67"/>
      <c r="C21" s="150"/>
      <c r="D21" s="83"/>
      <c r="E21" s="149"/>
      <c r="F21" s="151"/>
    </row>
    <row r="22" spans="1:6" ht="21" customHeight="1" thickBot="1">
      <c r="A22" s="75" t="s">
        <v>56</v>
      </c>
      <c r="B22" s="76"/>
      <c r="C22" s="152"/>
      <c r="D22" s="82"/>
      <c r="E22" s="176"/>
      <c r="F22" s="172"/>
    </row>
    <row r="23" spans="1:6" ht="21" customHeight="1" thickBot="1" thickTop="1">
      <c r="A23" s="71" t="s">
        <v>43</v>
      </c>
      <c r="B23" s="77"/>
      <c r="C23" s="142">
        <f>C19+C20</f>
        <v>61902842</v>
      </c>
      <c r="D23" s="88">
        <f>D20+D19</f>
        <v>19251580</v>
      </c>
      <c r="E23" s="141">
        <f>E20+E19</f>
        <v>42651262</v>
      </c>
      <c r="F23" s="143">
        <f>F19+F20</f>
        <v>100</v>
      </c>
    </row>
    <row r="24" spans="1:5" ht="21.75" customHeight="1" thickTop="1">
      <c r="A24" s="8"/>
      <c r="B24" s="9"/>
      <c r="C24" s="10"/>
      <c r="D24" s="11"/>
      <c r="E24" s="10"/>
    </row>
    <row r="25" ht="21.75" customHeight="1"/>
    <row r="30" ht="15.75" customHeight="1"/>
    <row r="31" ht="15" customHeight="1"/>
    <row r="32" ht="18.75" customHeight="1"/>
    <row r="33" ht="30.75" customHeight="1"/>
    <row r="35" ht="15.75" customHeight="1"/>
    <row r="36" ht="17.25" customHeight="1"/>
    <row r="39" ht="21" customHeight="1"/>
    <row r="41" ht="18" customHeight="1"/>
    <row r="42" ht="14.25" customHeight="1"/>
    <row r="43" ht="15" customHeight="1"/>
    <row r="44" ht="21.75" customHeight="1"/>
    <row r="45" spans="1:5" ht="21.75" customHeight="1">
      <c r="A45" s="14"/>
      <c r="B45" s="15"/>
      <c r="C45" s="16"/>
      <c r="D45" s="16"/>
      <c r="E45" s="16"/>
    </row>
    <row r="52" ht="17.25" customHeight="1"/>
    <row r="53" ht="30" customHeight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77" bottom="0.984251968503937" header="0.3937007874015748" footer="0.5118110236220472"/>
  <pageSetup firstPageNumber="64" useFirstPageNumber="1" horizontalDpi="600" verticalDpi="600" orientation="landscape" paperSize="9" r:id="rId1"/>
  <headerFooter alignWithMargins="0">
    <oddHeader>&amp;C&amp;"Times New Roman,Normalny"&amp;12 &amp;X63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65"/>
  <sheetViews>
    <sheetView workbookViewId="0" topLeftCell="A1">
      <selection activeCell="A2" sqref="A2"/>
    </sheetView>
  </sheetViews>
  <sheetFormatPr defaultColWidth="9.00390625" defaultRowHeight="12.75"/>
  <cols>
    <col min="1" max="1" width="43.875" style="2" customWidth="1"/>
    <col min="2" max="2" width="7.625" style="0" customWidth="1"/>
    <col min="3" max="3" width="8.875" style="0" customWidth="1"/>
    <col min="4" max="4" width="18.75390625" style="0" customWidth="1"/>
    <col min="5" max="5" width="19.00390625" style="0" customWidth="1"/>
    <col min="6" max="6" width="17.25390625" style="0" customWidth="1"/>
    <col min="7" max="7" width="10.75390625" style="0" customWidth="1"/>
  </cols>
  <sheetData>
    <row r="2" spans="1:7" ht="26.25" customHeight="1">
      <c r="A2" s="78"/>
      <c r="B2" s="18"/>
      <c r="C2" s="18"/>
      <c r="D2" s="18"/>
      <c r="E2" s="316" t="s">
        <v>85</v>
      </c>
      <c r="F2" s="298"/>
      <c r="G2" s="298"/>
    </row>
    <row r="3" spans="1:7" ht="12.75" customHeight="1">
      <c r="A3" s="317" t="s">
        <v>132</v>
      </c>
      <c r="B3" s="319"/>
      <c r="C3" s="319"/>
      <c r="D3" s="319"/>
      <c r="E3" s="319"/>
      <c r="F3" s="319"/>
      <c r="G3" s="320"/>
    </row>
    <row r="4" spans="1:7" ht="11.25" customHeight="1" thickBot="1">
      <c r="A4" s="317"/>
      <c r="B4" s="318"/>
      <c r="C4" s="318"/>
      <c r="D4" s="318"/>
      <c r="E4" s="318"/>
      <c r="F4" s="318"/>
      <c r="G4" s="18"/>
    </row>
    <row r="5" spans="1:7" ht="13.5" thickTop="1">
      <c r="A5" s="291" t="s">
        <v>0</v>
      </c>
      <c r="B5" s="312" t="s">
        <v>1</v>
      </c>
      <c r="C5" s="290"/>
      <c r="D5" s="22" t="s">
        <v>2</v>
      </c>
      <c r="E5" s="22" t="s">
        <v>3</v>
      </c>
      <c r="F5" s="22" t="s">
        <v>4</v>
      </c>
      <c r="G5" s="305" t="s">
        <v>117</v>
      </c>
    </row>
    <row r="6" spans="1:7" ht="13.5" thickBot="1">
      <c r="A6" s="321"/>
      <c r="B6" s="25" t="s">
        <v>5</v>
      </c>
      <c r="C6" s="25" t="s">
        <v>6</v>
      </c>
      <c r="D6" s="25" t="s">
        <v>125</v>
      </c>
      <c r="E6" s="25" t="s">
        <v>125</v>
      </c>
      <c r="F6" s="25" t="s">
        <v>125</v>
      </c>
      <c r="G6" s="306"/>
    </row>
    <row r="7" spans="1:7" ht="18.75" customHeight="1" thickTop="1">
      <c r="A7" s="66" t="s">
        <v>7</v>
      </c>
      <c r="B7" s="57"/>
      <c r="C7" s="262">
        <f>C8+C9+C10+C11+C12+C13+C14+C15</f>
        <v>2250.8</v>
      </c>
      <c r="D7" s="80">
        <f>D8+D9+D10+D11+D12+D13+D14+D15</f>
        <v>312538959</v>
      </c>
      <c r="E7" s="80"/>
      <c r="F7" s="81">
        <f>F8+F9+F10+F11+F12+F13+F14+F15</f>
        <v>312538959</v>
      </c>
      <c r="G7" s="219">
        <f>F7*100/F38</f>
        <v>39.993767303657805</v>
      </c>
    </row>
    <row r="8" spans="1:7" ht="15" customHeight="1">
      <c r="A8" s="66" t="s">
        <v>8</v>
      </c>
      <c r="B8" s="57"/>
      <c r="C8" s="263">
        <v>437</v>
      </c>
      <c r="D8" s="81">
        <v>25040100</v>
      </c>
      <c r="E8" s="81"/>
      <c r="F8" s="81">
        <f aca="true" t="shared" si="0" ref="F8:F15">D8</f>
        <v>25040100</v>
      </c>
      <c r="G8" s="151">
        <f>F8*100/F38</f>
        <v>3.2042339165157387</v>
      </c>
    </row>
    <row r="9" spans="1:7" ht="15" customHeight="1">
      <c r="A9" s="118" t="s">
        <v>9</v>
      </c>
      <c r="B9" s="76"/>
      <c r="C9" s="264">
        <v>471.2</v>
      </c>
      <c r="D9" s="82">
        <v>31877651</v>
      </c>
      <c r="E9" s="82"/>
      <c r="F9" s="82">
        <f t="shared" si="0"/>
        <v>31877651</v>
      </c>
      <c r="G9" s="151">
        <f>F9*100/F38</f>
        <v>4.0791949917552985</v>
      </c>
    </row>
    <row r="10" spans="1:7" ht="15" customHeight="1">
      <c r="A10" s="52" t="s">
        <v>10</v>
      </c>
      <c r="B10" s="67"/>
      <c r="C10" s="265">
        <v>108</v>
      </c>
      <c r="D10" s="83">
        <v>12376800</v>
      </c>
      <c r="E10" s="83"/>
      <c r="F10" s="83">
        <f t="shared" si="0"/>
        <v>12376800</v>
      </c>
      <c r="G10" s="151">
        <f>F10*100/F38</f>
        <v>1.5837861006118983</v>
      </c>
    </row>
    <row r="11" spans="1:7" ht="15" customHeight="1">
      <c r="A11" s="66" t="s">
        <v>99</v>
      </c>
      <c r="B11" s="57"/>
      <c r="C11" s="263">
        <v>90.4</v>
      </c>
      <c r="D11" s="80">
        <v>10318028</v>
      </c>
      <c r="E11" s="80"/>
      <c r="F11" s="80">
        <f t="shared" si="0"/>
        <v>10318028</v>
      </c>
      <c r="G11" s="151">
        <f>F11*100/F38</f>
        <v>1.3203371899137404</v>
      </c>
    </row>
    <row r="12" spans="1:7" ht="15" customHeight="1">
      <c r="A12" s="52" t="s">
        <v>12</v>
      </c>
      <c r="B12" s="67"/>
      <c r="C12" s="265">
        <v>223.5</v>
      </c>
      <c r="D12" s="84">
        <v>35943270</v>
      </c>
      <c r="E12" s="84"/>
      <c r="F12" s="84">
        <f t="shared" si="0"/>
        <v>35943270</v>
      </c>
      <c r="G12" s="151">
        <f>F12*100/F38</f>
        <v>4.599448277142769</v>
      </c>
    </row>
    <row r="13" spans="1:7" ht="15" customHeight="1">
      <c r="A13" s="52" t="s">
        <v>13</v>
      </c>
      <c r="B13" s="67"/>
      <c r="C13" s="265">
        <v>844.7</v>
      </c>
      <c r="D13" s="84">
        <v>188273510</v>
      </c>
      <c r="E13" s="84"/>
      <c r="F13" s="84">
        <f t="shared" si="0"/>
        <v>188273510</v>
      </c>
      <c r="G13" s="151">
        <f>F13*100/F38</f>
        <v>24.09225068284332</v>
      </c>
    </row>
    <row r="14" spans="1:7" ht="15" customHeight="1">
      <c r="A14" s="52" t="s">
        <v>14</v>
      </c>
      <c r="B14" s="67"/>
      <c r="C14" s="265">
        <v>27</v>
      </c>
      <c r="D14" s="84">
        <v>3094200</v>
      </c>
      <c r="E14" s="84"/>
      <c r="F14" s="84">
        <f t="shared" si="0"/>
        <v>3094200</v>
      </c>
      <c r="G14" s="151">
        <f>F14*100/F38</f>
        <v>0.39594652515297457</v>
      </c>
    </row>
    <row r="15" spans="1:7" ht="13.5" customHeight="1">
      <c r="A15" s="118" t="s">
        <v>15</v>
      </c>
      <c r="B15" s="76"/>
      <c r="C15" s="266">
        <v>49</v>
      </c>
      <c r="D15" s="85">
        <v>5615400</v>
      </c>
      <c r="E15" s="85"/>
      <c r="F15" s="85">
        <f t="shared" si="0"/>
        <v>5615400</v>
      </c>
      <c r="G15" s="151">
        <f>F15*100/F38</f>
        <v>0.7185696197220649</v>
      </c>
    </row>
    <row r="16" spans="1:7" ht="15" customHeight="1">
      <c r="A16" s="52" t="s">
        <v>16</v>
      </c>
      <c r="B16" s="254"/>
      <c r="C16" s="67"/>
      <c r="D16" s="84">
        <f>D17+D18+D19+D20+D21+D22+D23</f>
        <v>244735049</v>
      </c>
      <c r="E16" s="84">
        <f>E17+E18+E19+E20+E21+E22+E23</f>
        <v>123954544</v>
      </c>
      <c r="F16" s="84">
        <f>F17+F18+F19+F20+F21+F22+F23</f>
        <v>120780505</v>
      </c>
      <c r="G16" s="151">
        <f>F16*100/F38</f>
        <v>15.455568890495595</v>
      </c>
    </row>
    <row r="17" spans="1:7" ht="15" customHeight="1">
      <c r="A17" s="66" t="s">
        <v>153</v>
      </c>
      <c r="B17" s="250">
        <v>6989</v>
      </c>
      <c r="C17" s="57"/>
      <c r="D17" s="80">
        <v>117022266</v>
      </c>
      <c r="E17" s="80">
        <v>66473644</v>
      </c>
      <c r="F17" s="80">
        <f aca="true" t="shared" si="1" ref="F17:F29">D17-E17</f>
        <v>50548622</v>
      </c>
      <c r="G17" s="151">
        <f>F17*100/F38</f>
        <v>6.46840903373124</v>
      </c>
    </row>
    <row r="18" spans="1:7" ht="15" customHeight="1">
      <c r="A18" s="52" t="s">
        <v>17</v>
      </c>
      <c r="B18" s="254">
        <v>56</v>
      </c>
      <c r="C18" s="67"/>
      <c r="D18" s="84">
        <v>22704265</v>
      </c>
      <c r="E18" s="84">
        <v>11962008</v>
      </c>
      <c r="F18" s="84">
        <f t="shared" si="1"/>
        <v>10742257</v>
      </c>
      <c r="G18" s="151">
        <f>F18*100/F38</f>
        <v>1.374623273043183</v>
      </c>
    </row>
    <row r="19" spans="1:7" ht="14.25" customHeight="1">
      <c r="A19" s="52" t="s">
        <v>18</v>
      </c>
      <c r="B19" s="254">
        <v>30</v>
      </c>
      <c r="C19" s="67"/>
      <c r="D19" s="84">
        <v>51496323</v>
      </c>
      <c r="E19" s="84">
        <v>23550084</v>
      </c>
      <c r="F19" s="84">
        <f t="shared" si="1"/>
        <v>27946239</v>
      </c>
      <c r="G19" s="151">
        <f>F19*100/F38</f>
        <v>3.576115384637237</v>
      </c>
    </row>
    <row r="20" spans="1:7" ht="15" customHeight="1">
      <c r="A20" s="52" t="s">
        <v>19</v>
      </c>
      <c r="B20" s="254">
        <v>16</v>
      </c>
      <c r="C20" s="67"/>
      <c r="D20" s="84">
        <v>9658342</v>
      </c>
      <c r="E20" s="84">
        <v>5578461</v>
      </c>
      <c r="F20" s="84">
        <f t="shared" si="1"/>
        <v>4079881</v>
      </c>
      <c r="G20" s="151">
        <f>F20*100/F38</f>
        <v>0.5220783094136264</v>
      </c>
    </row>
    <row r="21" spans="1:7" ht="12" customHeight="1">
      <c r="A21" s="52" t="s">
        <v>20</v>
      </c>
      <c r="B21" s="254">
        <v>21</v>
      </c>
      <c r="C21" s="67"/>
      <c r="D21" s="84">
        <v>12437563</v>
      </c>
      <c r="E21" s="84">
        <v>4350919</v>
      </c>
      <c r="F21" s="84">
        <f t="shared" si="1"/>
        <v>8086644</v>
      </c>
      <c r="G21" s="151">
        <f>F21*100/F38</f>
        <v>1.034800139599622</v>
      </c>
    </row>
    <row r="22" spans="1:7" ht="15" customHeight="1">
      <c r="A22" s="52" t="s">
        <v>21</v>
      </c>
      <c r="B22" s="254">
        <v>4</v>
      </c>
      <c r="C22" s="67"/>
      <c r="D22" s="84">
        <v>27380357</v>
      </c>
      <c r="E22" s="84">
        <v>10030544</v>
      </c>
      <c r="F22" s="84">
        <f t="shared" si="1"/>
        <v>17349813</v>
      </c>
      <c r="G22" s="151">
        <f>F22*100/F38</f>
        <v>2.220153244587908</v>
      </c>
    </row>
    <row r="23" spans="1:7" ht="15" customHeight="1">
      <c r="A23" s="52" t="s">
        <v>22</v>
      </c>
      <c r="B23" s="254">
        <v>12</v>
      </c>
      <c r="C23" s="67"/>
      <c r="D23" s="84">
        <v>4035933</v>
      </c>
      <c r="E23" s="84">
        <v>2008884</v>
      </c>
      <c r="F23" s="84">
        <f t="shared" si="1"/>
        <v>2027049</v>
      </c>
      <c r="G23" s="151">
        <f>F23*100/F38</f>
        <v>0.25938950548277806</v>
      </c>
    </row>
    <row r="24" spans="1:7" ht="15" customHeight="1">
      <c r="A24" s="66" t="s">
        <v>155</v>
      </c>
      <c r="B24" s="250">
        <v>367</v>
      </c>
      <c r="C24" s="57"/>
      <c r="D24" s="80">
        <v>138737294</v>
      </c>
      <c r="E24" s="80">
        <v>20132078</v>
      </c>
      <c r="F24" s="80">
        <f t="shared" si="1"/>
        <v>118605216</v>
      </c>
      <c r="G24" s="151">
        <f>F24*100/F38</f>
        <v>15.177209986496665</v>
      </c>
    </row>
    <row r="25" spans="1:7" ht="15" customHeight="1">
      <c r="A25" s="52" t="s">
        <v>23</v>
      </c>
      <c r="B25" s="254">
        <v>27</v>
      </c>
      <c r="C25" s="67"/>
      <c r="D25" s="84">
        <v>376005</v>
      </c>
      <c r="E25" s="84">
        <v>145936</v>
      </c>
      <c r="F25" s="84">
        <f t="shared" si="1"/>
        <v>230069</v>
      </c>
      <c r="G25" s="151">
        <f>F25*100/F38</f>
        <v>0.029440573038400784</v>
      </c>
    </row>
    <row r="26" spans="1:7" ht="15" customHeight="1">
      <c r="A26" s="52" t="s">
        <v>122</v>
      </c>
      <c r="B26" s="254">
        <v>1371</v>
      </c>
      <c r="C26" s="67"/>
      <c r="D26" s="84">
        <v>6383404</v>
      </c>
      <c r="E26" s="84">
        <v>5359572</v>
      </c>
      <c r="F26" s="84">
        <f t="shared" si="1"/>
        <v>1023832</v>
      </c>
      <c r="G26" s="151">
        <f>F26*100/F38</f>
        <v>0.1310137427252344</v>
      </c>
    </row>
    <row r="27" spans="1:7" ht="15" customHeight="1">
      <c r="A27" s="51" t="s">
        <v>24</v>
      </c>
      <c r="B27" s="254">
        <v>46</v>
      </c>
      <c r="C27" s="67"/>
      <c r="D27" s="84">
        <v>455141</v>
      </c>
      <c r="E27" s="84">
        <v>305448</v>
      </c>
      <c r="F27" s="84">
        <f t="shared" si="1"/>
        <v>149693</v>
      </c>
      <c r="G27" s="151">
        <f>F27*100/F38</f>
        <v>0.01915533035670746</v>
      </c>
    </row>
    <row r="28" spans="1:7" ht="15" customHeight="1">
      <c r="A28" s="52" t="s">
        <v>25</v>
      </c>
      <c r="B28" s="254">
        <v>223</v>
      </c>
      <c r="C28" s="67"/>
      <c r="D28" s="84">
        <v>3825311</v>
      </c>
      <c r="E28" s="84">
        <v>2448734</v>
      </c>
      <c r="F28" s="84">
        <f t="shared" si="1"/>
        <v>1376577</v>
      </c>
      <c r="G28" s="151">
        <f>F28*100/F38</f>
        <v>0.17615243997010738</v>
      </c>
    </row>
    <row r="29" spans="1:7" ht="15" customHeight="1">
      <c r="A29" s="52" t="s">
        <v>26</v>
      </c>
      <c r="B29" s="254">
        <v>34</v>
      </c>
      <c r="C29" s="67"/>
      <c r="D29" s="84">
        <v>1458715</v>
      </c>
      <c r="E29" s="83">
        <v>1171498</v>
      </c>
      <c r="F29" s="84">
        <f t="shared" si="1"/>
        <v>287217</v>
      </c>
      <c r="G29" s="151">
        <f>F29*100/F38</f>
        <v>0.036753465553248627</v>
      </c>
    </row>
    <row r="30" spans="1:7" ht="15" customHeight="1">
      <c r="A30" s="51" t="s">
        <v>146</v>
      </c>
      <c r="B30" s="254">
        <v>303</v>
      </c>
      <c r="C30" s="67"/>
      <c r="D30" s="84">
        <f>D31+D32</f>
        <v>11117384</v>
      </c>
      <c r="E30" s="83">
        <f>E31+E32</f>
        <v>10158920</v>
      </c>
      <c r="F30" s="84">
        <f>F31+F32</f>
        <v>958464</v>
      </c>
      <c r="G30" s="151">
        <f>F30*100/F38</f>
        <v>0.12264898528996852</v>
      </c>
    </row>
    <row r="31" spans="1:7" ht="15" customHeight="1">
      <c r="A31" s="51" t="s">
        <v>143</v>
      </c>
      <c r="B31" s="254">
        <v>303</v>
      </c>
      <c r="C31" s="67"/>
      <c r="D31" s="84">
        <v>2418933</v>
      </c>
      <c r="E31" s="83">
        <v>1603499</v>
      </c>
      <c r="F31" s="84">
        <f>D31-E31</f>
        <v>815434</v>
      </c>
      <c r="G31" s="164">
        <f>F31*100/F38</f>
        <v>0.10434627974649043</v>
      </c>
    </row>
    <row r="32" spans="1:7" ht="15" customHeight="1">
      <c r="A32" s="51" t="s">
        <v>144</v>
      </c>
      <c r="B32" s="254" t="s">
        <v>147</v>
      </c>
      <c r="C32" s="67"/>
      <c r="D32" s="84">
        <v>8698451</v>
      </c>
      <c r="E32" s="83">
        <v>8555421</v>
      </c>
      <c r="F32" s="84">
        <f>D32-E32</f>
        <v>143030</v>
      </c>
      <c r="G32" s="164">
        <f>F32*100/F38</f>
        <v>0.018302705543478105</v>
      </c>
    </row>
    <row r="33" spans="1:7" ht="15" customHeight="1" thickBot="1">
      <c r="A33" s="118" t="s">
        <v>27</v>
      </c>
      <c r="B33" s="251" t="s">
        <v>147</v>
      </c>
      <c r="C33" s="76"/>
      <c r="D33" s="85">
        <v>36891446</v>
      </c>
      <c r="E33" s="82"/>
      <c r="F33" s="85">
        <v>36891446</v>
      </c>
      <c r="G33" s="172">
        <f>F33*100/F38</f>
        <v>4.720780767748886</v>
      </c>
    </row>
    <row r="34" spans="1:7" ht="14.25" customHeight="1" thickBot="1" thickTop="1">
      <c r="A34" s="86" t="s">
        <v>28</v>
      </c>
      <c r="B34" s="77"/>
      <c r="C34" s="77"/>
      <c r="D34" s="87">
        <f>D7+D16+D24+D25+D26+D27+D28+D29+D30+D33</f>
        <v>756518708</v>
      </c>
      <c r="E34" s="88">
        <f>E16+E24+E25+E26+E27+E28+E29+E30</f>
        <v>163676730</v>
      </c>
      <c r="F34" s="87">
        <f>F7+F16+F24+F25+F26+F27+F28+F29+F30+F33</f>
        <v>592841978</v>
      </c>
      <c r="G34" s="143">
        <f>F34*100/F38</f>
        <v>75.86249148533263</v>
      </c>
    </row>
    <row r="35" spans="1:7" ht="15" customHeight="1" thickTop="1">
      <c r="A35" s="66" t="s">
        <v>29</v>
      </c>
      <c r="B35" s="57" t="s">
        <v>147</v>
      </c>
      <c r="C35" s="57"/>
      <c r="D35" s="80">
        <v>2415978</v>
      </c>
      <c r="E35" s="81">
        <v>2150925</v>
      </c>
      <c r="F35" s="80">
        <f>D35-E35</f>
        <v>265053</v>
      </c>
      <c r="G35" s="219">
        <f>F35*100/F38</f>
        <v>0.03391726919118718</v>
      </c>
    </row>
    <row r="36" spans="1:7" ht="15" customHeight="1">
      <c r="A36" s="52" t="s">
        <v>104</v>
      </c>
      <c r="B36" s="57" t="s">
        <v>147</v>
      </c>
      <c r="C36" s="67"/>
      <c r="D36" s="84">
        <v>14006689</v>
      </c>
      <c r="E36" s="83"/>
      <c r="F36" s="84">
        <v>14006689</v>
      </c>
      <c r="G36" s="148">
        <f>F36*100/F38</f>
        <v>1.7923533832487855</v>
      </c>
    </row>
    <row r="37" spans="1:7" ht="15" customHeight="1" thickBot="1">
      <c r="A37" s="118" t="s">
        <v>53</v>
      </c>
      <c r="B37" s="57" t="s">
        <v>147</v>
      </c>
      <c r="C37" s="76"/>
      <c r="D37" s="85">
        <v>174355444</v>
      </c>
      <c r="E37" s="178"/>
      <c r="F37" s="85">
        <v>174355444</v>
      </c>
      <c r="G37" s="172">
        <f>F37*100/F38</f>
        <v>22.311237862227408</v>
      </c>
    </row>
    <row r="38" spans="1:7" ht="15.75" customHeight="1" thickBot="1" thickTop="1">
      <c r="A38" s="86" t="s">
        <v>43</v>
      </c>
      <c r="B38" s="77"/>
      <c r="C38" s="77"/>
      <c r="D38" s="87">
        <f>D34+D35+D36+D37</f>
        <v>947296819</v>
      </c>
      <c r="E38" s="87">
        <f>E34+E35</f>
        <v>165827655</v>
      </c>
      <c r="F38" s="87">
        <f>F34+F35+F36+F37</f>
        <v>781469164</v>
      </c>
      <c r="G38" s="143">
        <f>G34+G35+G36+G37</f>
        <v>100</v>
      </c>
    </row>
    <row r="39" spans="1:6" ht="13.5" thickTop="1">
      <c r="A39" s="4"/>
      <c r="B39" s="5"/>
      <c r="C39" s="5"/>
      <c r="D39" s="6"/>
      <c r="E39" s="6"/>
      <c r="F39" s="6"/>
    </row>
    <row r="40" spans="1:6" ht="12.75">
      <c r="A40" s="4"/>
      <c r="B40" s="5"/>
      <c r="C40" s="5"/>
      <c r="D40" s="6"/>
      <c r="E40" s="6"/>
      <c r="F40" s="6"/>
    </row>
    <row r="41" spans="1:6" ht="12.75">
      <c r="A41" s="4"/>
      <c r="B41" s="5"/>
      <c r="C41" s="5"/>
      <c r="D41" s="6"/>
      <c r="E41" s="6"/>
      <c r="F41" s="6"/>
    </row>
    <row r="42" spans="1:6" ht="12.75">
      <c r="A42" s="4"/>
      <c r="B42" s="5"/>
      <c r="C42" s="5"/>
      <c r="D42" s="6"/>
      <c r="E42" s="6"/>
      <c r="F42" s="6"/>
    </row>
    <row r="43" spans="1:6" ht="12.75">
      <c r="A43" s="4"/>
      <c r="B43" s="5"/>
      <c r="C43" s="5"/>
      <c r="D43" s="6"/>
      <c r="E43" s="6"/>
      <c r="F43" s="6"/>
    </row>
    <row r="44" spans="1:6" s="7" customFormat="1" ht="12.75">
      <c r="A44"/>
      <c r="B44"/>
      <c r="C44"/>
      <c r="D44"/>
      <c r="E44"/>
      <c r="F44"/>
    </row>
    <row r="45" spans="1:6" s="7" customFormat="1" ht="12.75">
      <c r="A45"/>
      <c r="B45"/>
      <c r="C45"/>
      <c r="D45"/>
      <c r="E45"/>
      <c r="F45"/>
    </row>
    <row r="46" spans="1:6" s="7" customFormat="1" ht="12.75">
      <c r="A46"/>
      <c r="B46"/>
      <c r="C46"/>
      <c r="D46"/>
      <c r="E46"/>
      <c r="F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5.75" customHeight="1">
      <c r="A68"/>
    </row>
    <row r="69" ht="12.75">
      <c r="A69"/>
    </row>
    <row r="70" ht="18" customHeight="1">
      <c r="A70"/>
    </row>
    <row r="71" ht="12.75">
      <c r="A71"/>
    </row>
    <row r="72" ht="12.75">
      <c r="A72"/>
    </row>
    <row r="73" ht="12.75">
      <c r="A73"/>
    </row>
    <row r="74" ht="21" customHeight="1">
      <c r="A74"/>
    </row>
    <row r="75" spans="1:6" ht="12.75">
      <c r="A75"/>
      <c r="F75" s="3"/>
    </row>
    <row r="76" spans="1:6" ht="12.75">
      <c r="A76"/>
      <c r="F76" s="3"/>
    </row>
    <row r="77" spans="1:6" ht="12.75">
      <c r="A77"/>
      <c r="F77" s="3"/>
    </row>
    <row r="78" spans="1:6" ht="12.75">
      <c r="A78"/>
      <c r="F78" s="3"/>
    </row>
    <row r="79" spans="1:6" ht="12.75">
      <c r="A79"/>
      <c r="F79" s="3"/>
    </row>
    <row r="80" spans="1:6" ht="12.75">
      <c r="A80"/>
      <c r="F80" s="3"/>
    </row>
    <row r="81" spans="1:6" ht="12.75">
      <c r="A81"/>
      <c r="F81" s="3"/>
    </row>
    <row r="82" spans="1:6" ht="12.75">
      <c r="A82"/>
      <c r="F82" s="3"/>
    </row>
    <row r="83" spans="1:6" ht="12.75">
      <c r="A83"/>
      <c r="F83" s="3"/>
    </row>
    <row r="84" spans="1:6" ht="12.75">
      <c r="A84"/>
      <c r="F84" s="3"/>
    </row>
    <row r="85" spans="1:6" ht="12.75">
      <c r="A85"/>
      <c r="F85" s="3"/>
    </row>
    <row r="86" spans="1:6" ht="12.75">
      <c r="A86"/>
      <c r="F86" s="3"/>
    </row>
    <row r="87" spans="1:6" ht="12.75">
      <c r="A87"/>
      <c r="F87" s="3"/>
    </row>
    <row r="88" spans="1:6" ht="12.75">
      <c r="A88"/>
      <c r="F88" s="3"/>
    </row>
    <row r="89" spans="1:6" ht="12.75">
      <c r="A89"/>
      <c r="F89" s="3"/>
    </row>
    <row r="90" spans="1:6" ht="12.75">
      <c r="A90"/>
      <c r="F90" s="3"/>
    </row>
    <row r="91" spans="1:6" ht="12.75">
      <c r="A91"/>
      <c r="F91" s="3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</sheetData>
  <mergeCells count="6">
    <mergeCell ref="E2:G2"/>
    <mergeCell ref="B5:C5"/>
    <mergeCell ref="A4:F4"/>
    <mergeCell ref="G5:G6"/>
    <mergeCell ref="A3:G3"/>
    <mergeCell ref="A5:A6"/>
  </mergeCells>
  <printOptions/>
  <pageMargins left="1.220472440944882" right="0.7874015748031497" top="0.15748031496062992" bottom="0.33" header="0.33" footer="0.34"/>
  <pageSetup firstPageNumber="53" useFirstPageNumber="1" horizontalDpi="600" verticalDpi="600" orientation="landscape" paperSize="9" r:id="rId1"/>
  <headerFooter alignWithMargins="0">
    <oddHeader>&amp;C&amp;"Times New Roman,Normalny"&amp;12 &amp;X53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6" sqref="B6"/>
    </sheetView>
  </sheetViews>
  <sheetFormatPr defaultColWidth="9.00390625" defaultRowHeight="12.75"/>
  <cols>
    <col min="1" max="1" width="45.625" style="0" customWidth="1"/>
    <col min="2" max="2" width="9.00390625" style="0" customWidth="1"/>
    <col min="3" max="5" width="18.75390625" style="0" customWidth="1"/>
  </cols>
  <sheetData>
    <row r="1" spans="1:6" ht="15.75">
      <c r="A1" s="297" t="s">
        <v>97</v>
      </c>
      <c r="B1" s="297"/>
      <c r="C1" s="297"/>
      <c r="D1" s="297"/>
      <c r="E1" s="297"/>
      <c r="F1" s="322"/>
    </row>
    <row r="2" spans="1:6" ht="15.75">
      <c r="A2" s="289" t="s">
        <v>109</v>
      </c>
      <c r="B2" s="295"/>
      <c r="C2" s="295"/>
      <c r="D2" s="295"/>
      <c r="E2" s="295"/>
      <c r="F2" s="322"/>
    </row>
    <row r="3" spans="1:6" ht="15" thickBot="1">
      <c r="A3" s="325"/>
      <c r="B3" s="311"/>
      <c r="C3" s="311"/>
      <c r="D3" s="311"/>
      <c r="E3" s="311"/>
      <c r="F3" s="18"/>
    </row>
    <row r="4" spans="1:6" ht="13.5" thickTop="1">
      <c r="A4" s="29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323" t="s">
        <v>117</v>
      </c>
    </row>
    <row r="5" spans="1:6" ht="24" customHeight="1" thickBot="1">
      <c r="A5" s="287"/>
      <c r="B5" s="24" t="s">
        <v>5</v>
      </c>
      <c r="C5" s="25" t="s">
        <v>125</v>
      </c>
      <c r="D5" s="25" t="s">
        <v>125</v>
      </c>
      <c r="E5" s="26" t="s">
        <v>125</v>
      </c>
      <c r="F5" s="324"/>
    </row>
    <row r="6" spans="1:6" ht="21" customHeight="1" thickTop="1">
      <c r="A6" s="66" t="s">
        <v>44</v>
      </c>
      <c r="B6" s="27">
        <v>1</v>
      </c>
      <c r="C6" s="197">
        <v>10698</v>
      </c>
      <c r="D6" s="197">
        <v>732</v>
      </c>
      <c r="E6" s="222">
        <f>C6-D6</f>
        <v>9966</v>
      </c>
      <c r="F6" s="28">
        <f>E6*100/E21</f>
        <v>0.00841011693016116</v>
      </c>
    </row>
    <row r="7" spans="1:6" ht="21" customHeight="1">
      <c r="A7" s="52" t="s">
        <v>154</v>
      </c>
      <c r="B7" s="29">
        <v>275</v>
      </c>
      <c r="C7" s="146">
        <v>131652673</v>
      </c>
      <c r="D7" s="146">
        <v>15495973</v>
      </c>
      <c r="E7" s="150">
        <f>C7-D7</f>
        <v>116156700</v>
      </c>
      <c r="F7" s="31">
        <f>E7*100/E21</f>
        <v>98.0224191472658</v>
      </c>
    </row>
    <row r="8" spans="1:6" ht="21" customHeight="1">
      <c r="A8" s="52" t="s">
        <v>45</v>
      </c>
      <c r="B8" s="29"/>
      <c r="C8" s="149"/>
      <c r="D8" s="149"/>
      <c r="E8" s="150"/>
      <c r="F8" s="33"/>
    </row>
    <row r="9" spans="1:6" ht="21" customHeight="1">
      <c r="A9" s="277" t="s">
        <v>107</v>
      </c>
      <c r="B9" s="29">
        <v>30</v>
      </c>
      <c r="C9" s="149">
        <v>251163</v>
      </c>
      <c r="D9" s="149">
        <v>226236</v>
      </c>
      <c r="E9" s="147">
        <f>C9-D9</f>
        <v>24927</v>
      </c>
      <c r="F9" s="34">
        <f>E9*100/E21</f>
        <v>0.021035418896059328</v>
      </c>
    </row>
    <row r="10" spans="1:6" ht="21" customHeight="1">
      <c r="A10" s="52" t="s">
        <v>46</v>
      </c>
      <c r="B10" s="29"/>
      <c r="C10" s="149"/>
      <c r="D10" s="150"/>
      <c r="E10" s="150"/>
      <c r="F10" s="35"/>
    </row>
    <row r="11" spans="1:6" ht="21" customHeight="1">
      <c r="A11" s="52" t="s">
        <v>47</v>
      </c>
      <c r="B11" s="29">
        <v>5</v>
      </c>
      <c r="C11" s="149">
        <v>423879</v>
      </c>
      <c r="D11" s="150">
        <v>101511</v>
      </c>
      <c r="E11" s="150">
        <f>C11-D11</f>
        <v>322368</v>
      </c>
      <c r="F11" s="34">
        <f>E11*100/E21</f>
        <v>0.2720401941142076</v>
      </c>
    </row>
    <row r="12" spans="1:6" ht="21" customHeight="1">
      <c r="A12" s="68" t="s">
        <v>48</v>
      </c>
      <c r="B12" s="29">
        <v>3</v>
      </c>
      <c r="C12" s="149">
        <v>148154</v>
      </c>
      <c r="D12" s="150">
        <v>125652</v>
      </c>
      <c r="E12" s="150">
        <f>C12-D12</f>
        <v>22502</v>
      </c>
      <c r="F12" s="34">
        <f>E12*100/E21</f>
        <v>0.018989007742573394</v>
      </c>
    </row>
    <row r="13" spans="1:6" ht="25.5" customHeight="1">
      <c r="A13" s="68" t="s">
        <v>142</v>
      </c>
      <c r="B13" s="29">
        <v>3</v>
      </c>
      <c r="C13" s="149">
        <f>C14+C15</f>
        <v>186287</v>
      </c>
      <c r="D13" s="150">
        <f>D14+D15</f>
        <v>178434</v>
      </c>
      <c r="E13" s="150">
        <f>C13-D13</f>
        <v>7853</v>
      </c>
      <c r="F13" s="34">
        <f>E13*100/E21</f>
        <v>0.006626996613742283</v>
      </c>
    </row>
    <row r="14" spans="1:6" ht="25.5" customHeight="1">
      <c r="A14" s="69" t="s">
        <v>143</v>
      </c>
      <c r="B14" s="36">
        <v>3</v>
      </c>
      <c r="C14" s="221">
        <v>16430</v>
      </c>
      <c r="D14" s="153">
        <v>9457</v>
      </c>
      <c r="E14" s="153">
        <f>C14-D14</f>
        <v>6973</v>
      </c>
      <c r="F14" s="34">
        <f>E14*100/E21</f>
        <v>0.005884381432271098</v>
      </c>
    </row>
    <row r="15" spans="1:6" ht="25.5" customHeight="1">
      <c r="A15" s="69" t="s">
        <v>144</v>
      </c>
      <c r="B15" s="279" t="s">
        <v>147</v>
      </c>
      <c r="C15" s="221">
        <v>169857</v>
      </c>
      <c r="D15" s="153">
        <v>168977</v>
      </c>
      <c r="E15" s="153">
        <f>C15-D15</f>
        <v>880</v>
      </c>
      <c r="F15" s="34">
        <f>E15*100/E21</f>
        <v>0.0007426151814711842</v>
      </c>
    </row>
    <row r="16" spans="1:6" ht="21" customHeight="1" thickBot="1">
      <c r="A16" s="69" t="s">
        <v>50</v>
      </c>
      <c r="B16" s="36">
        <v>1</v>
      </c>
      <c r="C16" s="221">
        <v>711821</v>
      </c>
      <c r="D16" s="223"/>
      <c r="E16" s="153">
        <f>C16</f>
        <v>711821</v>
      </c>
      <c r="F16" s="38">
        <f>E16*100/E21</f>
        <v>0.6006921376022725</v>
      </c>
    </row>
    <row r="17" spans="1:6" ht="27.75" customHeight="1" thickBot="1" thickTop="1">
      <c r="A17" s="71" t="s">
        <v>28</v>
      </c>
      <c r="B17" s="40"/>
      <c r="C17" s="141">
        <f>C6+C7+C8+C9+C10+C11+C12+C13+C16</f>
        <v>133384675</v>
      </c>
      <c r="D17" s="88">
        <f>D6+D7+D9+D11+D12+D13</f>
        <v>16128538</v>
      </c>
      <c r="E17" s="142">
        <f>E6+E7+E9+E11+E12+E13+E16</f>
        <v>117256137</v>
      </c>
      <c r="F17" s="41">
        <f>E17*100/E21</f>
        <v>98.9502130191648</v>
      </c>
    </row>
    <row r="18" spans="1:6" ht="26.25" customHeight="1" thickTop="1">
      <c r="A18" s="278" t="s">
        <v>51</v>
      </c>
      <c r="B18" s="279" t="s">
        <v>147</v>
      </c>
      <c r="C18" s="146">
        <v>107922</v>
      </c>
      <c r="D18" s="147">
        <v>102067</v>
      </c>
      <c r="E18" s="147">
        <f>C18-D18</f>
        <v>5855</v>
      </c>
      <c r="F18" s="42">
        <f>E18*100/E21</f>
        <v>0.004940922599447481</v>
      </c>
    </row>
    <row r="19" spans="1:6" ht="24" customHeight="1">
      <c r="A19" s="68" t="s">
        <v>60</v>
      </c>
      <c r="B19" s="29"/>
      <c r="C19" s="84"/>
      <c r="D19" s="83"/>
      <c r="E19" s="83"/>
      <c r="F19" s="35"/>
    </row>
    <row r="20" spans="1:6" ht="19.5" customHeight="1" thickBot="1">
      <c r="A20" s="69" t="s">
        <v>56</v>
      </c>
      <c r="B20" s="279" t="s">
        <v>147</v>
      </c>
      <c r="C20" s="220">
        <v>1238144</v>
      </c>
      <c r="D20" s="223"/>
      <c r="E20" s="153">
        <f>C20</f>
        <v>1238144</v>
      </c>
      <c r="F20" s="38">
        <f>E20*100/E21</f>
        <v>1.0448460582357475</v>
      </c>
    </row>
    <row r="21" spans="1:6" ht="28.5" customHeight="1" thickBot="1" thickTop="1">
      <c r="A21" s="71" t="s">
        <v>43</v>
      </c>
      <c r="B21" s="40"/>
      <c r="C21" s="87">
        <f>C18+C17+C20</f>
        <v>134730741</v>
      </c>
      <c r="D21" s="88">
        <f>D17+D18</f>
        <v>16230605</v>
      </c>
      <c r="E21" s="88">
        <f>E17+E18+E20</f>
        <v>118500136</v>
      </c>
      <c r="F21" s="73">
        <f>F17+F18+F20</f>
        <v>100</v>
      </c>
    </row>
    <row r="22" ht="13.5" thickTop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Header>&amp;C&amp;"Times New Roman,Normalny"&amp;12 &amp;X67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C2">
      <selection activeCell="F4" sqref="F4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16.75390625" style="0" customWidth="1"/>
    <col min="4" max="4" width="18.125" style="0" customWidth="1"/>
    <col min="5" max="5" width="17.375" style="0" customWidth="1"/>
    <col min="6" max="6" width="15.25390625" style="0" customWidth="1"/>
    <col min="7" max="7" width="19.62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7" ht="15.75">
      <c r="A2" s="303" t="s">
        <v>100</v>
      </c>
      <c r="B2" s="303"/>
      <c r="C2" s="303"/>
      <c r="D2" s="303"/>
      <c r="E2" s="303"/>
      <c r="F2" s="303"/>
      <c r="G2" s="303"/>
    </row>
    <row r="3" spans="1:7" ht="15.75">
      <c r="A3" s="49"/>
      <c r="B3" s="289" t="s">
        <v>101</v>
      </c>
      <c r="C3" s="289"/>
      <c r="D3" s="289"/>
      <c r="E3" s="289"/>
      <c r="F3" s="289"/>
      <c r="G3" s="289"/>
    </row>
    <row r="4" spans="1:7" ht="15.75">
      <c r="A4" s="49"/>
      <c r="B4" s="19"/>
      <c r="C4" s="19"/>
      <c r="D4" s="19"/>
      <c r="E4" s="19"/>
      <c r="F4" s="19"/>
      <c r="G4" s="19"/>
    </row>
    <row r="5" spans="1:7" ht="6.75" customHeight="1" thickBot="1">
      <c r="A5" s="317"/>
      <c r="B5" s="311"/>
      <c r="C5" s="311"/>
      <c r="D5" s="311"/>
      <c r="E5" s="311"/>
      <c r="F5" s="311"/>
      <c r="G5" s="311"/>
    </row>
    <row r="6" spans="1:7" ht="24" customHeight="1" thickTop="1">
      <c r="A6" s="330" t="s">
        <v>70</v>
      </c>
      <c r="B6" s="328" t="s">
        <v>71</v>
      </c>
      <c r="C6" s="332" t="s">
        <v>72</v>
      </c>
      <c r="D6" s="333"/>
      <c r="E6" s="333"/>
      <c r="F6" s="334"/>
      <c r="G6" s="335" t="s">
        <v>74</v>
      </c>
    </row>
    <row r="7" spans="1:7" ht="21" customHeight="1" thickBot="1">
      <c r="A7" s="331"/>
      <c r="B7" s="329"/>
      <c r="C7" s="26" t="s">
        <v>102</v>
      </c>
      <c r="D7" s="114" t="s">
        <v>103</v>
      </c>
      <c r="E7" s="267" t="s">
        <v>141</v>
      </c>
      <c r="F7" s="26" t="s">
        <v>73</v>
      </c>
      <c r="G7" s="336"/>
    </row>
    <row r="8" spans="1:7" ht="25.5" customHeight="1" thickTop="1">
      <c r="A8" s="27">
        <v>1</v>
      </c>
      <c r="B8" s="89" t="s">
        <v>75</v>
      </c>
      <c r="C8" s="147">
        <v>1255000</v>
      </c>
      <c r="D8" s="146">
        <v>71915500</v>
      </c>
      <c r="E8" s="146"/>
      <c r="F8" s="147"/>
      <c r="G8" s="224">
        <f>C8+D8</f>
        <v>73170500</v>
      </c>
    </row>
    <row r="9" spans="1:7" ht="25.5" customHeight="1">
      <c r="A9" s="27">
        <v>2</v>
      </c>
      <c r="B9" s="89" t="s">
        <v>76</v>
      </c>
      <c r="C9" s="147">
        <v>4100</v>
      </c>
      <c r="D9" s="146">
        <v>33672900</v>
      </c>
      <c r="E9" s="146"/>
      <c r="F9" s="147"/>
      <c r="G9" s="225">
        <f>C9+D9</f>
        <v>33677000</v>
      </c>
    </row>
    <row r="10" spans="1:7" ht="24" customHeight="1">
      <c r="A10" s="29">
        <v>3</v>
      </c>
      <c r="B10" s="90" t="s">
        <v>77</v>
      </c>
      <c r="C10" s="150">
        <v>25000</v>
      </c>
      <c r="D10" s="149"/>
      <c r="E10" s="149"/>
      <c r="F10" s="150"/>
      <c r="G10" s="199">
        <f>C10</f>
        <v>25000</v>
      </c>
    </row>
    <row r="11" spans="1:7" ht="25.5" customHeight="1">
      <c r="A11" s="29">
        <v>4</v>
      </c>
      <c r="B11" s="90" t="s">
        <v>78</v>
      </c>
      <c r="C11" s="150">
        <v>644200</v>
      </c>
      <c r="D11" s="149">
        <v>3560300</v>
      </c>
      <c r="E11" s="149"/>
      <c r="F11" s="150"/>
      <c r="G11" s="164">
        <f>C11+D11</f>
        <v>4204500</v>
      </c>
    </row>
    <row r="12" spans="1:7" ht="25.5" customHeight="1">
      <c r="A12" s="29">
        <v>5</v>
      </c>
      <c r="B12" s="90" t="s">
        <v>79</v>
      </c>
      <c r="C12" s="83"/>
      <c r="D12" s="149"/>
      <c r="E12" s="149"/>
      <c r="F12" s="150">
        <v>100000</v>
      </c>
      <c r="G12" s="199">
        <f>F12</f>
        <v>100000</v>
      </c>
    </row>
    <row r="13" spans="1:7" ht="25.5" customHeight="1">
      <c r="A13" s="29">
        <v>6</v>
      </c>
      <c r="B13" s="90" t="s">
        <v>80</v>
      </c>
      <c r="C13" s="150">
        <v>3200</v>
      </c>
      <c r="D13" s="149"/>
      <c r="E13" s="149"/>
      <c r="F13" s="150"/>
      <c r="G13" s="199">
        <f>C13</f>
        <v>3200</v>
      </c>
    </row>
    <row r="14" spans="1:7" ht="25.5" customHeight="1">
      <c r="A14" s="29">
        <v>7</v>
      </c>
      <c r="B14" s="90" t="s">
        <v>81</v>
      </c>
      <c r="C14" s="150">
        <v>11854400</v>
      </c>
      <c r="D14" s="149">
        <v>7273100</v>
      </c>
      <c r="E14" s="149"/>
      <c r="F14" s="150"/>
      <c r="G14" s="164">
        <f>C14+D14</f>
        <v>19127500</v>
      </c>
    </row>
    <row r="15" spans="1:7" ht="24.75" customHeight="1">
      <c r="A15" s="29">
        <v>8</v>
      </c>
      <c r="B15" s="90" t="s">
        <v>82</v>
      </c>
      <c r="C15" s="150">
        <v>19976000</v>
      </c>
      <c r="D15" s="149">
        <v>4500000</v>
      </c>
      <c r="E15" s="149">
        <v>3200000</v>
      </c>
      <c r="F15" s="150"/>
      <c r="G15" s="164">
        <f>C15+D15+E15</f>
        <v>27676000</v>
      </c>
    </row>
    <row r="16" spans="1:7" ht="25.5" customHeight="1" thickBot="1">
      <c r="A16" s="45">
        <v>9</v>
      </c>
      <c r="B16" s="91" t="s">
        <v>83</v>
      </c>
      <c r="C16" s="152"/>
      <c r="D16" s="176"/>
      <c r="E16" s="176"/>
      <c r="F16" s="152">
        <v>15133600</v>
      </c>
      <c r="G16" s="172">
        <f>F16</f>
        <v>15133600</v>
      </c>
    </row>
    <row r="17" spans="1:7" ht="25.5" customHeight="1" thickBot="1" thickTop="1">
      <c r="A17" s="326" t="s">
        <v>84</v>
      </c>
      <c r="B17" s="327"/>
      <c r="C17" s="226">
        <f>SUM(C8:C16)</f>
        <v>33761900</v>
      </c>
      <c r="D17" s="227">
        <f>SUM(D8:D16)</f>
        <v>120921800</v>
      </c>
      <c r="E17" s="227">
        <f>E15</f>
        <v>3200000</v>
      </c>
      <c r="F17" s="228">
        <f>SUM(F8:F16)</f>
        <v>15233600</v>
      </c>
      <c r="G17" s="229">
        <f>G8+G9+G10+G11+G12+G13+G14+G15+G16</f>
        <v>173117300</v>
      </c>
    </row>
    <row r="18" spans="4:5" ht="13.5" thickTop="1">
      <c r="D18" s="1"/>
      <c r="E18" s="1"/>
    </row>
  </sheetData>
  <mergeCells count="8">
    <mergeCell ref="A17:B17"/>
    <mergeCell ref="A2:G2"/>
    <mergeCell ref="A5:G5"/>
    <mergeCell ref="B3:G3"/>
    <mergeCell ref="B6:B7"/>
    <mergeCell ref="A6:A7"/>
    <mergeCell ref="C6:F6"/>
    <mergeCell ref="G6:G7"/>
  </mergeCells>
  <printOptions/>
  <pageMargins left="0.2755905511811024" right="0.1968503937007874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Header>&amp;C&amp;"Times New Roman,Normalny"&amp;12 &amp;X57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9">
      <selection activeCell="E20" sqref="E20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90</v>
      </c>
      <c r="B1" s="297"/>
      <c r="C1" s="297"/>
      <c r="D1" s="297"/>
      <c r="E1" s="297"/>
      <c r="F1" s="298"/>
    </row>
    <row r="2" spans="1:6" ht="15.75">
      <c r="A2" s="289" t="s">
        <v>133</v>
      </c>
      <c r="B2" s="295"/>
      <c r="C2" s="295"/>
      <c r="D2" s="295"/>
      <c r="E2" s="295"/>
      <c r="F2" s="296"/>
    </row>
    <row r="3" spans="1:6" ht="16.5" thickBot="1">
      <c r="A3" s="92"/>
      <c r="B3" s="44"/>
      <c r="C3" s="44"/>
      <c r="D3" s="44"/>
      <c r="E3" s="44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77" t="s">
        <v>32</v>
      </c>
      <c r="E4" s="77" t="s">
        <v>33</v>
      </c>
      <c r="F4" s="94" t="s">
        <v>135</v>
      </c>
    </row>
    <row r="5" spans="1:6" ht="27.75" customHeight="1" thickBot="1" thickTop="1">
      <c r="A5" s="95" t="s">
        <v>61</v>
      </c>
      <c r="B5" s="168">
        <f>B6+B12+B17</f>
        <v>821461.35</v>
      </c>
      <c r="C5" s="142">
        <f>C6+C12+C17</f>
        <v>1426074.6800000002</v>
      </c>
      <c r="D5" s="141">
        <f>C5-B5</f>
        <v>604613.3300000002</v>
      </c>
      <c r="E5" s="248">
        <f>C5/B5*100</f>
        <v>173.60216399712542</v>
      </c>
      <c r="F5" s="143">
        <f>F6+F12+F17</f>
        <v>99.99999999999999</v>
      </c>
    </row>
    <row r="6" spans="1:6" ht="18" customHeight="1" thickBot="1" thickTop="1">
      <c r="A6" s="96" t="s">
        <v>34</v>
      </c>
      <c r="B6" s="169">
        <f>B7+B10+B11</f>
        <v>40499</v>
      </c>
      <c r="C6" s="145">
        <f>C7+C10+C11</f>
        <v>55417</v>
      </c>
      <c r="D6" s="144">
        <f>C6-B6</f>
        <v>14918</v>
      </c>
      <c r="E6" s="255">
        <f>C6/B6*100</f>
        <v>136.83547741919554</v>
      </c>
      <c r="F6" s="165">
        <f>C6*100/C5</f>
        <v>3.8859816233466815</v>
      </c>
    </row>
    <row r="7" spans="1:6" ht="18" customHeight="1">
      <c r="A7" s="97" t="s">
        <v>35</v>
      </c>
      <c r="B7" s="170">
        <v>24640</v>
      </c>
      <c r="C7" s="147">
        <v>42769</v>
      </c>
      <c r="D7" s="146">
        <f>C7-B7</f>
        <v>18129</v>
      </c>
      <c r="E7" s="252">
        <f>C7/B7*100</f>
        <v>173.57548701298703</v>
      </c>
      <c r="F7" s="163">
        <f>C7*100/C5</f>
        <v>2.999071549324471</v>
      </c>
    </row>
    <row r="8" spans="1:6" ht="18" customHeight="1">
      <c r="A8" s="98" t="s">
        <v>36</v>
      </c>
      <c r="B8" s="171"/>
      <c r="C8" s="150"/>
      <c r="D8" s="149"/>
      <c r="E8" s="256"/>
      <c r="F8" s="164"/>
    </row>
    <row r="9" spans="1:6" ht="18" customHeight="1">
      <c r="A9" s="98" t="s">
        <v>37</v>
      </c>
      <c r="B9" s="171"/>
      <c r="C9" s="150"/>
      <c r="D9" s="149"/>
      <c r="E9" s="241"/>
      <c r="F9" s="164"/>
    </row>
    <row r="10" spans="1:6" ht="18" customHeight="1">
      <c r="A10" s="98" t="s">
        <v>38</v>
      </c>
      <c r="B10" s="171">
        <v>8302</v>
      </c>
      <c r="C10" s="150">
        <v>7624</v>
      </c>
      <c r="D10" s="149">
        <f>C10-B10</f>
        <v>-678</v>
      </c>
      <c r="E10" s="241">
        <f>C10/B10*100</f>
        <v>91.8332931823657</v>
      </c>
      <c r="F10" s="164">
        <f>C10*100/C5</f>
        <v>0.5346143583448237</v>
      </c>
    </row>
    <row r="11" spans="1:6" ht="18" customHeight="1" thickBot="1">
      <c r="A11" s="99" t="s">
        <v>39</v>
      </c>
      <c r="B11" s="169">
        <v>7557</v>
      </c>
      <c r="C11" s="145">
        <v>5024</v>
      </c>
      <c r="D11" s="221">
        <f>C11-B11</f>
        <v>-2533</v>
      </c>
      <c r="E11" s="255">
        <f>C11/B11*100</f>
        <v>66.48140796612412</v>
      </c>
      <c r="F11" s="172">
        <f>C11*100/C5</f>
        <v>0.3522957156773865</v>
      </c>
    </row>
    <row r="12" spans="1:6" ht="18.75" customHeight="1" thickBot="1">
      <c r="A12" s="100" t="s">
        <v>110</v>
      </c>
      <c r="B12" s="173">
        <f>B13+B16+B14</f>
        <v>574384</v>
      </c>
      <c r="C12" s="156">
        <f>C13+C14+C16</f>
        <v>587310</v>
      </c>
      <c r="D12" s="156">
        <f>-C12-B12</f>
        <v>-1161694</v>
      </c>
      <c r="E12" s="252">
        <f>C12/B12*100</f>
        <v>102.25041087495474</v>
      </c>
      <c r="F12" s="166">
        <f>C12*100/C5</f>
        <v>41.18367770192792</v>
      </c>
    </row>
    <row r="13" spans="1:6" ht="18" customHeight="1">
      <c r="A13" s="101" t="s">
        <v>111</v>
      </c>
      <c r="B13" s="174">
        <v>403369</v>
      </c>
      <c r="C13" s="158">
        <v>302099</v>
      </c>
      <c r="D13" s="158">
        <f>C13-B13</f>
        <v>-101270</v>
      </c>
      <c r="E13" s="244">
        <f>C13/B13*100</f>
        <v>74.89395565846657</v>
      </c>
      <c r="F13" s="163">
        <f>C13*100/C5</f>
        <v>21.1839537043039</v>
      </c>
    </row>
    <row r="14" spans="1:6" ht="18" customHeight="1">
      <c r="A14" s="98" t="s">
        <v>112</v>
      </c>
      <c r="B14" s="171">
        <v>12389</v>
      </c>
      <c r="C14" s="150">
        <v>24477</v>
      </c>
      <c r="D14" s="150">
        <f>C14-B14</f>
        <v>12088</v>
      </c>
      <c r="E14" s="255">
        <f>C14/B14*100</f>
        <v>197.5704253773509</v>
      </c>
      <c r="F14" s="164">
        <f>C14*100/C5</f>
        <v>1.716389775604178</v>
      </c>
    </row>
    <row r="15" spans="1:6" ht="18" customHeight="1">
      <c r="A15" s="98" t="s">
        <v>113</v>
      </c>
      <c r="B15" s="171"/>
      <c r="C15" s="150"/>
      <c r="D15" s="150"/>
      <c r="E15" s="241"/>
      <c r="F15" s="164"/>
    </row>
    <row r="16" spans="1:6" ht="18" customHeight="1" thickBot="1">
      <c r="A16" s="99" t="s">
        <v>114</v>
      </c>
      <c r="B16" s="169">
        <v>158626</v>
      </c>
      <c r="C16" s="152">
        <v>260734</v>
      </c>
      <c r="D16" s="153">
        <f>C16-B16</f>
        <v>102108</v>
      </c>
      <c r="E16" s="255">
        <f>C16/B16*100</f>
        <v>164.37027977759004</v>
      </c>
      <c r="F16" s="172">
        <f>C16*100/C5</f>
        <v>18.283334222019842</v>
      </c>
    </row>
    <row r="17" spans="1:6" ht="18" customHeight="1" thickBot="1">
      <c r="A17" s="100" t="s">
        <v>40</v>
      </c>
      <c r="B17" s="173">
        <f>B18+B19+B20</f>
        <v>206578.35</v>
      </c>
      <c r="C17" s="156">
        <f>C18+C19+C20</f>
        <v>783347.68</v>
      </c>
      <c r="D17" s="230">
        <f>C17-B17</f>
        <v>576769.3300000001</v>
      </c>
      <c r="E17" s="261">
        <f>C17/B17*100</f>
        <v>379.2012473717599</v>
      </c>
      <c r="F17" s="166">
        <f>C17*100/C5</f>
        <v>54.930340674725386</v>
      </c>
    </row>
    <row r="18" spans="1:6" ht="18" customHeight="1">
      <c r="A18" s="101" t="s">
        <v>115</v>
      </c>
      <c r="B18" s="174">
        <v>42365</v>
      </c>
      <c r="C18" s="158">
        <v>82905</v>
      </c>
      <c r="D18" s="158">
        <f>C18-B18</f>
        <v>40540</v>
      </c>
      <c r="E18" s="240">
        <f>C18/B18*100</f>
        <v>195.69219874896731</v>
      </c>
      <c r="F18" s="163">
        <f>C18*100/C5</f>
        <v>5.813510411670726</v>
      </c>
    </row>
    <row r="19" spans="1:6" ht="18" customHeight="1">
      <c r="A19" s="98" t="s">
        <v>116</v>
      </c>
      <c r="B19" s="171">
        <v>164213.35</v>
      </c>
      <c r="C19" s="150">
        <v>699391.68</v>
      </c>
      <c r="D19" s="150">
        <f>C19-B19</f>
        <v>535178.3300000001</v>
      </c>
      <c r="E19" s="241">
        <f>C19/B19*100</f>
        <v>425.90427635755555</v>
      </c>
      <c r="F19" s="164">
        <f>C19*100/C5</f>
        <v>49.043131457884094</v>
      </c>
    </row>
    <row r="20" spans="1:6" ht="18" customHeight="1" thickBot="1">
      <c r="A20" s="102" t="s">
        <v>41</v>
      </c>
      <c r="B20" s="175">
        <v>0</v>
      </c>
      <c r="C20" s="160">
        <v>1051</v>
      </c>
      <c r="D20" s="160">
        <f>C20-B20</f>
        <v>1051</v>
      </c>
      <c r="E20" s="286" t="s">
        <v>118</v>
      </c>
      <c r="F20" s="161">
        <f>C20*100/C5</f>
        <v>0.07369880517056791</v>
      </c>
    </row>
    <row r="21" ht="13.5" thickTop="1"/>
    <row r="25" ht="12.75" customHeight="1"/>
    <row r="26" ht="12.75" customHeight="1"/>
    <row r="27" ht="12.75" customHeight="1"/>
    <row r="28" ht="12.75" customHeight="1"/>
    <row r="30" ht="12.75" customHeight="1"/>
    <row r="31" ht="12.75" customHeight="1"/>
    <row r="34" ht="21.75" customHeight="1"/>
    <row r="35" ht="12.75" customHeight="1"/>
    <row r="36" ht="12.75" customHeight="1"/>
    <row r="39" ht="12.75" customHeight="1"/>
    <row r="44" ht="12" customHeight="1"/>
    <row r="45" ht="12.75" customHeight="1"/>
    <row r="49" ht="12.75" customHeight="1"/>
    <row r="50" ht="12.75" customHeight="1"/>
    <row r="53" ht="21.75" customHeight="1"/>
    <row r="54" ht="12.75" customHeight="1"/>
    <row r="55" ht="12.75" customHeight="1"/>
    <row r="58" ht="12.75" customHeight="1"/>
  </sheetData>
  <mergeCells count="2"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65" useFirstPageNumber="1" horizontalDpi="600" verticalDpi="600" orientation="landscape" paperSize="9" r:id="rId1"/>
  <headerFooter alignWithMargins="0">
    <oddHeader>&amp;C&amp;"Times New Roman,Normalny"&amp;12 &amp;X64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Zydecka</dc:creator>
  <cp:keywords/>
  <dc:description/>
  <cp:lastModifiedBy>Malgorzata Krol</cp:lastModifiedBy>
  <cp:lastPrinted>2004-12-30T10:01:02Z</cp:lastPrinted>
  <dcterms:created xsi:type="dcterms:W3CDTF">2003-11-28T06:54:20Z</dcterms:created>
  <dcterms:modified xsi:type="dcterms:W3CDTF">2005-01-10T15:12:40Z</dcterms:modified>
  <cp:category/>
  <cp:version/>
  <cp:contentType/>
  <cp:contentStatus/>
</cp:coreProperties>
</file>