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601" activeTab="2"/>
  </bookViews>
  <sheets>
    <sheet name="Zał 1" sheetId="1" r:id="rId1"/>
    <sheet name="Zał 2" sheetId="2" r:id="rId2"/>
    <sheet name="Płynność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<sst xmlns="http://schemas.openxmlformats.org/spreadsheetml/2006/main" count="125" uniqueCount="89">
  <si>
    <t>Wyszczególnienie</t>
  </si>
  <si>
    <t>Realizu         jący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</si>
  <si>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</si>
  <si>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</si>
  <si>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</si>
  <si>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</si>
  <si>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</si>
  <si>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</si>
  <si>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</si>
  <si>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</si>
  <si>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</si>
  <si>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</si>
  <si>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</si>
  <si>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</si>
  <si>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</si>
  <si>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Dodatki mieszkaniowe</t>
  </si>
  <si>
    <t>OGÓŁEM</t>
  </si>
  <si>
    <t>2</t>
  </si>
  <si>
    <t>Załącznik nr 1 do Zarządzenia</t>
  </si>
  <si>
    <t>Prezydenta Miasta Koszalina</t>
  </si>
  <si>
    <t>Miesiące</t>
  </si>
  <si>
    <t>L.p</t>
  </si>
  <si>
    <t xml:space="preserve">1 </t>
  </si>
  <si>
    <t xml:space="preserve">Zarząd Dróg Miejskich </t>
  </si>
  <si>
    <t>Gminne i powiatowe jednostki oświatowe</t>
  </si>
  <si>
    <t>3</t>
  </si>
  <si>
    <t xml:space="preserve">Miejski Ośrodek Pomocy Społecznej i Ośrodek Adopcyjno-Opiekuńczy </t>
  </si>
  <si>
    <t>4</t>
  </si>
  <si>
    <t xml:space="preserve">Urząd Miejski </t>
  </si>
  <si>
    <t>a/</t>
  </si>
  <si>
    <t>podatki i opłaty lokalne</t>
  </si>
  <si>
    <t>b/</t>
  </si>
  <si>
    <t>podatki pobierane przez Urzędy Skarbowe</t>
  </si>
  <si>
    <t>c/</t>
  </si>
  <si>
    <t xml:space="preserve">dochody z majątku miasta i skarbu państwa </t>
  </si>
  <si>
    <t>d/</t>
  </si>
  <si>
    <t>pozostałe dochody</t>
  </si>
  <si>
    <t>5</t>
  </si>
  <si>
    <r>
      <t xml:space="preserve">Dotacje </t>
    </r>
    <r>
      <rPr>
        <sz val="10"/>
        <rFont val="Times New Roman CE"/>
        <family val="1"/>
      </rPr>
      <t xml:space="preserve">celowe otrzymane z budżetu państwa </t>
    </r>
  </si>
  <si>
    <t>6</t>
  </si>
  <si>
    <t>Subwencje</t>
  </si>
  <si>
    <t>7</t>
  </si>
  <si>
    <t>Udziały w podatkach</t>
  </si>
  <si>
    <t>Środki UE</t>
  </si>
  <si>
    <t xml:space="preserve">OGÓŁEM </t>
  </si>
  <si>
    <t>Plan           2008 r.</t>
  </si>
  <si>
    <t>HARMONOGRAM  REALIZACJI PLANU  DOCHODÓW  MIASTA  KOSZALINA  NA 2008 ROK</t>
  </si>
  <si>
    <t>w  zł</t>
  </si>
  <si>
    <t>Urząd Miejski</t>
  </si>
  <si>
    <t xml:space="preserve"> </t>
  </si>
  <si>
    <t>Załącznik nr 3 do Zarządzenia</t>
  </si>
  <si>
    <t>L.p.</t>
  </si>
  <si>
    <t>NAZWA</t>
  </si>
  <si>
    <t xml:space="preserve">DOCHODY </t>
  </si>
  <si>
    <t xml:space="preserve">WYDATKI </t>
  </si>
  <si>
    <t>Deficyt narastająco</t>
  </si>
  <si>
    <t>Pokrycie deficytu:</t>
  </si>
  <si>
    <t>nadwyżka z lat ubiegłych</t>
  </si>
  <si>
    <t xml:space="preserve">planowany kredyt </t>
  </si>
  <si>
    <t>Załącznik nr 2 do Zarządzenia</t>
  </si>
  <si>
    <t>DOTACJE</t>
  </si>
  <si>
    <t>DOCHODY WŁASNE</t>
  </si>
  <si>
    <t>WYDATKI</t>
  </si>
  <si>
    <t>M  I  E S  I  Ą  C  E</t>
  </si>
  <si>
    <t>WYSZCZEGÓLNIENIE</t>
  </si>
  <si>
    <t>NA ZADANIA WŁASNE</t>
  </si>
  <si>
    <t>NA ZADANIA ZLEC. I POR.</t>
  </si>
  <si>
    <t>Zarząd Dróg Miejskich</t>
  </si>
  <si>
    <t>Miejski Ośrodek Pomocy Społecznej (bez dodatków mieszkaniowych)</t>
  </si>
  <si>
    <t>Ośrodek Adopcyjno - Opiekuńczy</t>
  </si>
  <si>
    <t>Rodzinne Domy Dziecka (Nr 2 i Nr 3)</t>
  </si>
  <si>
    <t>Powiatowy Inspektorat Weterynarii</t>
  </si>
  <si>
    <t>Powiatowy Inspektorat Nadzoru Budowlanego</t>
  </si>
  <si>
    <t>Komenda Miejska Policji</t>
  </si>
  <si>
    <t>Oświata i wychowanie</t>
  </si>
  <si>
    <t>Edukacyjna opieka wychowawcza</t>
  </si>
  <si>
    <t>Zespół Obsługi Ekonomiczno-Administracyjnej Przedszkoli Miejskich</t>
  </si>
  <si>
    <t>Dożywianie uczniów</t>
  </si>
  <si>
    <t>Pomoc dla repatriantów</t>
  </si>
  <si>
    <t>Bezpieczeństwo publiczne i ochrona przeciwpożarowa</t>
  </si>
  <si>
    <t xml:space="preserve"> HARMONOGRAM  REALIZACJI  PLANU  WYDATKÓW  MIASTA  KOSZALINA  NA  2008  ROK</t>
  </si>
  <si>
    <t>w zł</t>
  </si>
  <si>
    <t>Spłata rat kredytów i pożyczek</t>
  </si>
  <si>
    <t>PROGNOZA   PŁYNNOŚCI   FINANSOWEJ   2008 ROK</t>
  </si>
  <si>
    <t>Deficyt/nadwyżka</t>
  </si>
  <si>
    <t>Razem (poz.3+poz.4)</t>
  </si>
  <si>
    <t>z dnia  05 lutego 2008 r.</t>
  </si>
  <si>
    <t xml:space="preserve">Nr  181 / 716 / 08  </t>
  </si>
  <si>
    <t>z dnia  05  lutego  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</si>
</sst>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21">
    <font>
      <sz val="10"/>
      <name val="Arial CE"/>
      <family val="0"/>
    </font>
    <font>
      <sz val="9"/>
      <name val="Times New Roman CE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6"/>
      <name val="Times New Roman CE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1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center" wrapText="1"/>
      <protection locked="0"/>
    </xf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0" fontId="6" fillId="2" borderId="2" xfId="0" applyNumberFormat="1" applyFont="1" applyFill="1" applyBorder="1" applyAlignment="1" applyProtection="1">
      <alignment horizontal="center" wrapText="1"/>
      <protection locked="0"/>
    </xf>
    <xf numFmtId="0" fontId="7" fillId="2" borderId="3" xfId="0" applyNumberFormat="1" applyFont="1" applyFill="1" applyBorder="1" applyAlignment="1" applyProtection="1">
      <alignment horizontal="center" wrapText="1"/>
      <protection locked="0"/>
    </xf>
    <xf numFmtId="0" fontId="6" fillId="2" borderId="4" xfId="0" applyNumberFormat="1" applyFont="1" applyFill="1" applyBorder="1" applyAlignment="1" applyProtection="1">
      <alignment horizontal="centerContinuous" wrapText="1"/>
      <protection locked="0"/>
    </xf>
    <xf numFmtId="0" fontId="6" fillId="2" borderId="5" xfId="0" applyNumberFormat="1" applyFont="1" applyFill="1" applyBorder="1" applyAlignment="1" applyProtection="1">
      <alignment horizontal="centerContinuous" wrapText="1"/>
      <protection locked="0"/>
    </xf>
    <xf numFmtId="0" fontId="6" fillId="2" borderId="6" xfId="0" applyNumberFormat="1" applyFont="1" applyFill="1" applyBorder="1" applyAlignment="1" applyProtection="1">
      <alignment horizontal="centerContinuous" wrapText="1"/>
      <protection locked="0"/>
    </xf>
    <xf numFmtId="0" fontId="6" fillId="2" borderId="5" xfId="0" applyNumberFormat="1" applyFont="1" applyFill="1" applyBorder="1" applyAlignment="1" applyProtection="1">
      <alignment horizontal="centerContinuous" vertical="center"/>
      <protection locked="0"/>
    </xf>
    <xf numFmtId="0" fontId="6" fillId="2" borderId="5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2" borderId="5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2" borderId="7" xfId="0" applyNumberFormat="1" applyFont="1" applyFill="1" applyBorder="1" applyAlignment="1" applyProtection="1">
      <alignment horizontal="centerContinuous" vertical="center" wrapText="1"/>
      <protection locked="0"/>
    </xf>
    <xf numFmtId="0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 applyProtection="1">
      <alignment horizontal="center" vertical="top" wrapText="1"/>
      <protection locked="0"/>
    </xf>
    <xf numFmtId="0" fontId="8" fillId="2" borderId="9" xfId="0" applyNumberFormat="1" applyFont="1" applyFill="1" applyBorder="1" applyAlignment="1" applyProtection="1">
      <alignment horizontal="center" vertical="top" wrapText="1"/>
      <protection locked="0"/>
    </xf>
    <xf numFmtId="0" fontId="7" fillId="2" borderId="10" xfId="0" applyNumberFormat="1" applyFont="1" applyFill="1" applyBorder="1" applyAlignment="1" applyProtection="1">
      <alignment horizontal="center" vertical="top" wrapText="1"/>
      <protection locked="0"/>
    </xf>
    <xf numFmtId="0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21" xfId="0" applyNumberFormat="1" applyFont="1" applyFill="1" applyBorder="1" applyAlignment="1" applyProtection="1">
      <alignment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NumberFormat="1" applyFont="1" applyFill="1" applyBorder="1" applyAlignment="1" applyProtection="1">
      <alignment vertical="center"/>
      <protection locked="0"/>
    </xf>
    <xf numFmtId="49" fontId="3" fillId="0" borderId="23" xfId="0" applyNumberFormat="1" applyFont="1" applyFill="1" applyBorder="1" applyAlignment="1" applyProtection="1">
      <alignment horizontal="centerContinuous" vertical="center"/>
      <protection locked="0"/>
    </xf>
    <xf numFmtId="0" fontId="8" fillId="0" borderId="2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49" fontId="3" fillId="0" borderId="27" xfId="0" applyNumberFormat="1" applyFont="1" applyFill="1" applyBorder="1" applyAlignment="1" applyProtection="1">
      <alignment horizontal="centerContinuous" vertical="center"/>
      <protection locked="0"/>
    </xf>
    <xf numFmtId="0" fontId="8" fillId="0" borderId="28" xfId="0" applyNumberFormat="1" applyFont="1" applyFill="1" applyBorder="1" applyAlignment="1" applyProtection="1">
      <alignment vertical="center" wrapText="1"/>
      <protection locked="0"/>
    </xf>
    <xf numFmtId="0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7" xfId="0" applyNumberFormat="1" applyFont="1" applyFill="1" applyBorder="1" applyAlignment="1" applyProtection="1">
      <alignment vertical="center" wrapText="1"/>
      <protection locked="0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 wrapText="1"/>
      <protection locked="0"/>
    </xf>
    <xf numFmtId="0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31" xfId="0" applyNumberFormat="1" applyFont="1" applyFill="1" applyBorder="1" applyAlignment="1" applyProtection="1">
      <alignment vertical="center" wrapText="1"/>
      <protection locked="0"/>
    </xf>
    <xf numFmtId="3" fontId="7" fillId="0" borderId="32" xfId="0" applyNumberFormat="1" applyFont="1" applyFill="1" applyBorder="1" applyAlignment="1" applyProtection="1">
      <alignment vertical="center" wrapText="1"/>
      <protection locked="0"/>
    </xf>
    <xf numFmtId="3" fontId="7" fillId="0" borderId="27" xfId="0" applyNumberFormat="1" applyFont="1" applyFill="1" applyBorder="1" applyAlignment="1" applyProtection="1">
      <alignment horizontal="centerContinuous" vertical="center"/>
      <protection locked="0"/>
    </xf>
    <xf numFmtId="3" fontId="6" fillId="0" borderId="28" xfId="0" applyNumberFormat="1" applyFont="1" applyFill="1" applyBorder="1" applyAlignment="1" applyProtection="1">
      <alignment vertical="center" wrapText="1"/>
      <protection locked="0"/>
    </xf>
    <xf numFmtId="3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49" fontId="3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6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6" xfId="0" applyNumberFormat="1" applyFont="1" applyFill="1" applyBorder="1" applyAlignment="1" applyProtection="1">
      <alignment vertical="center" wrapText="1"/>
      <protection locked="0"/>
    </xf>
    <xf numFmtId="3" fontId="7" fillId="0" borderId="37" xfId="0" applyNumberFormat="1" applyFont="1" applyFill="1" applyBorder="1" applyAlignment="1" applyProtection="1">
      <alignment vertical="center" wrapText="1"/>
      <protection locked="0"/>
    </xf>
    <xf numFmtId="3" fontId="1" fillId="0" borderId="31" xfId="0" applyNumberFormat="1" applyFont="1" applyFill="1" applyBorder="1" applyAlignment="1" applyProtection="1">
      <alignment vertical="center" wrapText="1"/>
      <protection locked="0"/>
    </xf>
    <xf numFmtId="3" fontId="1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horizontal="centerContinuous" vertical="center"/>
    </xf>
    <xf numFmtId="1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Border="1" applyAlignment="1">
      <alignment horizontal="centerContinuous" vertical="center" wrapText="1"/>
    </xf>
    <xf numFmtId="165" fontId="4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65" fontId="6" fillId="0" borderId="2" xfId="0" applyNumberFormat="1" applyFont="1" applyBorder="1" applyAlignment="1">
      <alignment horizontal="center" wrapText="1"/>
    </xf>
    <xf numFmtId="165" fontId="6" fillId="0" borderId="38" xfId="0" applyNumberFormat="1" applyFont="1" applyBorder="1" applyAlignment="1">
      <alignment horizontal="center" wrapText="1"/>
    </xf>
    <xf numFmtId="0" fontId="10" fillId="2" borderId="5" xfId="0" applyNumberFormat="1" applyFont="1" applyFill="1" applyBorder="1" applyAlignment="1" applyProtection="1">
      <alignment horizontal="centerContinuous" wrapText="1"/>
      <protection locked="0"/>
    </xf>
    <xf numFmtId="0" fontId="10" fillId="2" borderId="5" xfId="0" applyNumberFormat="1" applyFont="1" applyFill="1" applyBorder="1" applyAlignment="1" applyProtection="1">
      <alignment horizontal="centerContinuous" vertical="center" wrapText="1"/>
      <protection locked="0"/>
    </xf>
    <xf numFmtId="164" fontId="10" fillId="2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9" xfId="18" applyNumberFormat="1" applyFont="1" applyFill="1" applyBorder="1" applyAlignment="1" applyProtection="1">
      <alignment horizontal="center" vertical="top" wrapText="1"/>
      <protection locked="0"/>
    </xf>
    <xf numFmtId="165" fontId="6" fillId="0" borderId="39" xfId="18" applyNumberFormat="1" applyFont="1" applyFill="1" applyBorder="1" applyAlignment="1" applyProtection="1">
      <alignment horizontal="center" vertical="top" wrapText="1"/>
      <protection locked="0"/>
    </xf>
    <xf numFmtId="165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>
      <alignment horizontal="center"/>
    </xf>
    <xf numFmtId="1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1" xfId="0" applyNumberFormat="1" applyFont="1" applyFill="1" applyBorder="1" applyAlignment="1" applyProtection="1">
      <alignment horizontal="center" vertical="center"/>
      <protection locked="0"/>
    </xf>
    <xf numFmtId="1" fontId="9" fillId="0" borderId="19" xfId="0" applyNumberFormat="1" applyFont="1" applyFill="1" applyBorder="1" applyAlignment="1" applyProtection="1">
      <alignment horizontal="center" vertical="center"/>
      <protection locked="0"/>
    </xf>
    <xf numFmtId="1" fontId="9" fillId="0" borderId="17" xfId="0" applyNumberFormat="1" applyFont="1" applyFill="1" applyBorder="1" applyAlignment="1" applyProtection="1">
      <alignment horizontal="center" vertical="center"/>
      <protection locked="0"/>
    </xf>
    <xf numFmtId="1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left" vertical="center" wrapText="1"/>
    </xf>
    <xf numFmtId="3" fontId="16" fillId="0" borderId="38" xfId="0" applyNumberFormat="1" applyFont="1" applyBorder="1" applyAlignment="1">
      <alignment horizontal="left" vertical="center" wrapText="1"/>
    </xf>
    <xf numFmtId="3" fontId="2" fillId="0" borderId="42" xfId="0" applyNumberFormat="1" applyFont="1" applyBorder="1" applyAlignment="1">
      <alignment horizontal="center" vertical="center"/>
    </xf>
    <xf numFmtId="3" fontId="16" fillId="0" borderId="43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2" fillId="0" borderId="44" xfId="0" applyNumberFormat="1" applyFont="1" applyBorder="1" applyAlignment="1">
      <alignment horizontal="center" vertical="center"/>
    </xf>
    <xf numFmtId="3" fontId="16" fillId="0" borderId="45" xfId="0" applyNumberFormat="1" applyFont="1" applyBorder="1" applyAlignment="1">
      <alignment horizontal="left" vertical="center" wrapText="1"/>
    </xf>
    <xf numFmtId="3" fontId="16" fillId="0" borderId="46" xfId="0" applyNumberFormat="1" applyFont="1" applyBorder="1" applyAlignment="1">
      <alignment horizontal="left" vertical="center" wrapText="1"/>
    </xf>
    <xf numFmtId="3" fontId="2" fillId="0" borderId="47" xfId="0" applyNumberFormat="1" applyFont="1" applyBorder="1" applyAlignment="1">
      <alignment horizontal="center" vertical="center"/>
    </xf>
    <xf numFmtId="3" fontId="16" fillId="0" borderId="48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165" fontId="2" fillId="0" borderId="52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53" xfId="0" applyNumberFormat="1" applyFont="1" applyBorder="1" applyAlignment="1">
      <alignment horizontal="center" vertical="center"/>
    </xf>
    <xf numFmtId="165" fontId="16" fillId="0" borderId="34" xfId="0" applyNumberFormat="1" applyFont="1" applyBorder="1" applyAlignment="1">
      <alignment horizontal="center" vertical="center"/>
    </xf>
    <xf numFmtId="3" fontId="17" fillId="0" borderId="54" xfId="0" applyNumberFormat="1" applyFont="1" applyBorder="1" applyAlignment="1">
      <alignment horizontal="center" vertical="center"/>
    </xf>
    <xf numFmtId="3" fontId="17" fillId="0" borderId="55" xfId="0" applyNumberFormat="1" applyFont="1" applyBorder="1" applyAlignment="1">
      <alignment horizontal="center" vertical="center"/>
    </xf>
    <xf numFmtId="3" fontId="17" fillId="0" borderId="56" xfId="0" applyNumberFormat="1" applyFont="1" applyBorder="1" applyAlignment="1">
      <alignment horizontal="center" vertical="center"/>
    </xf>
    <xf numFmtId="3" fontId="18" fillId="0" borderId="57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/>
    </xf>
    <xf numFmtId="3" fontId="18" fillId="0" borderId="58" xfId="0" applyNumberFormat="1" applyFont="1" applyBorder="1" applyAlignment="1">
      <alignment horizontal="right" vertical="center" wrapText="1"/>
    </xf>
    <xf numFmtId="3" fontId="17" fillId="0" borderId="59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8" fillId="0" borderId="39" xfId="0" applyNumberFormat="1" applyFont="1" applyBorder="1" applyAlignment="1">
      <alignment horizontal="right" vertical="center" wrapText="1"/>
    </xf>
    <xf numFmtId="3" fontId="17" fillId="0" borderId="13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0" xfId="0" applyFont="1" applyAlignment="1">
      <alignment horizontal="centerContinuous" vertical="center" wrapText="1"/>
    </xf>
    <xf numFmtId="3" fontId="11" fillId="0" borderId="0" xfId="0" applyNumberFormat="1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3" fontId="8" fillId="0" borderId="60" xfId="0" applyNumberFormat="1" applyFont="1" applyBorder="1" applyAlignment="1">
      <alignment vertical="center" wrapText="1"/>
    </xf>
    <xf numFmtId="0" fontId="10" fillId="0" borderId="43" xfId="0" applyFont="1" applyBorder="1" applyAlignment="1">
      <alignment horizontal="center" wrapText="1"/>
    </xf>
    <xf numFmtId="0" fontId="6" fillId="0" borderId="42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43" xfId="0" applyFont="1" applyBorder="1" applyAlignment="1">
      <alignment horizontal="center" wrapText="1"/>
    </xf>
    <xf numFmtId="0" fontId="20" fillId="0" borderId="18" xfId="0" applyNumberFormat="1" applyFont="1" applyFill="1" applyBorder="1" applyAlignment="1" applyProtection="1">
      <alignment horizontal="center" wrapText="1"/>
      <protection locked="0"/>
    </xf>
    <xf numFmtId="0" fontId="20" fillId="0" borderId="61" xfId="0" applyNumberFormat="1" applyFont="1" applyFill="1" applyBorder="1" applyAlignment="1" applyProtection="1">
      <alignment horizontal="center" wrapText="1"/>
      <protection locked="0"/>
    </xf>
    <xf numFmtId="0" fontId="20" fillId="0" borderId="41" xfId="0" applyNumberFormat="1" applyFont="1" applyFill="1" applyBorder="1" applyAlignment="1" applyProtection="1">
      <alignment horizontal="centerContinuous" wrapText="1"/>
      <protection locked="0"/>
    </xf>
    <xf numFmtId="0" fontId="20" fillId="0" borderId="60" xfId="0" applyNumberFormat="1" applyFont="1" applyFill="1" applyBorder="1" applyAlignment="1" applyProtection="1">
      <alignment horizontal="centerContinuous" wrapText="1"/>
      <protection locked="0"/>
    </xf>
    <xf numFmtId="164" fontId="20" fillId="0" borderId="60" xfId="0" applyNumberFormat="1" applyFont="1" applyFill="1" applyBorder="1" applyAlignment="1" applyProtection="1">
      <alignment horizontal="centerContinuous" vertical="center" wrapText="1"/>
      <protection locked="0"/>
    </xf>
    <xf numFmtId="164" fontId="20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62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13" fillId="0" borderId="57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3" fontId="9" fillId="0" borderId="6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8" fillId="0" borderId="67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3" fontId="3" fillId="0" borderId="68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vertical="center" wrapText="1"/>
    </xf>
    <xf numFmtId="3" fontId="8" fillId="0" borderId="30" xfId="0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0" fontId="12" fillId="0" borderId="30" xfId="0" applyFont="1" applyBorder="1" applyAlignment="1">
      <alignment vertical="center" wrapText="1"/>
    </xf>
    <xf numFmtId="3" fontId="12" fillId="0" borderId="30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3" fontId="8" fillId="0" borderId="48" xfId="0" applyNumberFormat="1" applyFont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68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17" fillId="0" borderId="52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18" fillId="0" borderId="59" xfId="0" applyNumberFormat="1" applyFont="1" applyBorder="1" applyAlignment="1">
      <alignment horizontal="left" vertical="center" wrapText="1"/>
    </xf>
    <xf numFmtId="3" fontId="18" fillId="0" borderId="9" xfId="0" applyNumberFormat="1" applyFont="1" applyBorder="1" applyAlignment="1">
      <alignment horizontal="left" vertical="center" wrapText="1"/>
    </xf>
    <xf numFmtId="0" fontId="8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6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70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3" fontId="16" fillId="0" borderId="28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LIWAK\PlFinUM\PL_FIN_2007\projekt%20Plfinan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"/>
      <sheetName val="Jednostki"/>
      <sheetName val="Zał4-801"/>
      <sheetName val="Szkoły 80120-4a"/>
      <sheetName val="Szkoły 80130-4b"/>
      <sheetName val="PU-10"/>
      <sheetName val="pozostałe-PU-10a"/>
    </sheetNames>
    <sheetDataSet>
      <sheetData sheetId="0">
        <row r="1606">
          <cell r="K1606">
            <v>1122000</v>
          </cell>
        </row>
        <row r="1608">
          <cell r="H1608">
            <v>149443916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A9" sqref="AA9"/>
    </sheetView>
  </sheetViews>
  <sheetFormatPr defaultColWidth="9.00390625" defaultRowHeight="12.75"/>
  <cols>
    <col min="1" max="1" width="4.75390625" style="1" customWidth="1"/>
    <col min="2" max="2" width="16.625" style="2" customWidth="1"/>
    <col min="3" max="3" width="4.25390625" style="3" hidden="1" customWidth="1"/>
    <col min="4" max="4" width="9.25390625" style="2" customWidth="1"/>
    <col min="5" max="5" width="9.375" style="2" customWidth="1"/>
    <col min="6" max="6" width="10.125" style="2" customWidth="1"/>
    <col min="7" max="8" width="9.25390625" style="2" customWidth="1"/>
    <col min="9" max="9" width="9.375" style="2" customWidth="1"/>
    <col min="10" max="10" width="9.00390625" style="2" customWidth="1"/>
    <col min="11" max="11" width="8.875" style="2" customWidth="1"/>
    <col min="12" max="15" width="9.25390625" style="2" customWidth="1"/>
    <col min="16" max="16" width="11.875" style="2" hidden="1" customWidth="1"/>
    <col min="17" max="17" width="11.125" style="82" customWidth="1"/>
    <col min="18" max="18" width="9.625" style="2" bestFit="1" customWidth="1"/>
    <col min="19" max="16384" width="9.125" style="2" customWidth="1"/>
  </cols>
  <sheetData>
    <row r="1" spans="13:15" ht="12.75">
      <c r="M1" s="4"/>
      <c r="N1" s="5" t="s">
        <v>18</v>
      </c>
      <c r="O1" s="6"/>
    </row>
    <row r="2" spans="13:17" ht="12.75">
      <c r="M2" s="4"/>
      <c r="N2" s="7" t="s">
        <v>87</v>
      </c>
      <c r="O2" s="6"/>
      <c r="Q2" s="83"/>
    </row>
    <row r="3" spans="13:17" ht="12.75">
      <c r="M3" s="4"/>
      <c r="N3" s="7" t="s">
        <v>19</v>
      </c>
      <c r="O3" s="6"/>
      <c r="Q3" s="83"/>
    </row>
    <row r="4" spans="1:17" ht="12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7" t="s">
        <v>86</v>
      </c>
      <c r="O4" s="10"/>
      <c r="Q4" s="83"/>
    </row>
    <row r="5" spans="1:17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7"/>
      <c r="O5" s="10"/>
      <c r="Q5" s="83"/>
    </row>
    <row r="6" spans="1:17" s="15" customFormat="1" ht="16.5">
      <c r="A6" s="11" t="s">
        <v>46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4"/>
      <c r="N6" s="14"/>
      <c r="O6" s="14"/>
      <c r="Q6" s="83"/>
    </row>
    <row r="7" spans="1:17" s="20" customFormat="1" ht="24" customHeight="1" thickBot="1">
      <c r="A7" s="16"/>
      <c r="B7" s="17"/>
      <c r="C7" s="18"/>
      <c r="D7" s="17"/>
      <c r="E7" s="17"/>
      <c r="F7" s="17"/>
      <c r="G7" s="17"/>
      <c r="H7" s="17"/>
      <c r="I7" s="17"/>
      <c r="J7" s="17"/>
      <c r="K7" s="17"/>
      <c r="L7" s="17"/>
      <c r="M7" s="10"/>
      <c r="N7" s="10"/>
      <c r="O7" s="19"/>
      <c r="Q7" s="21" t="s">
        <v>47</v>
      </c>
    </row>
    <row r="8" spans="1:17" s="32" customFormat="1" ht="18.75" customHeight="1" thickTop="1">
      <c r="A8" s="22"/>
      <c r="B8" s="23"/>
      <c r="C8" s="24" t="s">
        <v>1</v>
      </c>
      <c r="D8" s="25" t="s">
        <v>20</v>
      </c>
      <c r="E8" s="26"/>
      <c r="F8" s="26"/>
      <c r="G8" s="27"/>
      <c r="H8" s="28"/>
      <c r="I8" s="29"/>
      <c r="J8" s="26"/>
      <c r="K8" s="26"/>
      <c r="L8" s="26"/>
      <c r="M8" s="30"/>
      <c r="N8" s="30"/>
      <c r="O8" s="31"/>
      <c r="Q8" s="247" t="s">
        <v>45</v>
      </c>
    </row>
    <row r="9" spans="1:17" s="43" customFormat="1" ht="25.5" customHeight="1" thickBot="1">
      <c r="A9" s="33" t="s">
        <v>21</v>
      </c>
      <c r="B9" s="34" t="s">
        <v>0</v>
      </c>
      <c r="C9" s="35" t="s">
        <v>2</v>
      </c>
      <c r="D9" s="36" t="s">
        <v>3</v>
      </c>
      <c r="E9" s="37" t="s">
        <v>4</v>
      </c>
      <c r="F9" s="37" t="s">
        <v>5</v>
      </c>
      <c r="G9" s="38" t="s">
        <v>6</v>
      </c>
      <c r="H9" s="39" t="s">
        <v>7</v>
      </c>
      <c r="I9" s="39" t="s">
        <v>8</v>
      </c>
      <c r="J9" s="39" t="s">
        <v>9</v>
      </c>
      <c r="K9" s="39" t="s">
        <v>10</v>
      </c>
      <c r="L9" s="40" t="s">
        <v>11</v>
      </c>
      <c r="M9" s="40" t="s">
        <v>12</v>
      </c>
      <c r="N9" s="41" t="s">
        <v>13</v>
      </c>
      <c r="O9" s="42" t="s">
        <v>14</v>
      </c>
      <c r="Q9" s="248"/>
    </row>
    <row r="10" spans="1:17" s="52" customFormat="1" ht="11.25" customHeight="1" thickBot="1" thickTop="1">
      <c r="A10" s="44">
        <v>1</v>
      </c>
      <c r="B10" s="45">
        <v>2</v>
      </c>
      <c r="C10" s="46">
        <v>3</v>
      </c>
      <c r="D10" s="47">
        <v>3</v>
      </c>
      <c r="E10" s="48">
        <v>4</v>
      </c>
      <c r="F10" s="48">
        <v>5</v>
      </c>
      <c r="G10" s="48">
        <v>6</v>
      </c>
      <c r="H10" s="48">
        <v>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5">
        <v>13</v>
      </c>
      <c r="O10" s="49">
        <v>14</v>
      </c>
      <c r="P10" s="50"/>
      <c r="Q10" s="51">
        <v>15</v>
      </c>
    </row>
    <row r="11" spans="1:17" s="57" customFormat="1" ht="24" customHeight="1" thickTop="1">
      <c r="A11" s="53" t="s">
        <v>22</v>
      </c>
      <c r="B11" s="54" t="s">
        <v>23</v>
      </c>
      <c r="C11" s="55"/>
      <c r="D11" s="89">
        <v>2500</v>
      </c>
      <c r="E11" s="90">
        <v>2500</v>
      </c>
      <c r="F11" s="90">
        <v>2920</v>
      </c>
      <c r="G11" s="90">
        <v>2900</v>
      </c>
      <c r="H11" s="90">
        <v>2900</v>
      </c>
      <c r="I11" s="90">
        <v>2900</v>
      </c>
      <c r="J11" s="90">
        <v>2900</v>
      </c>
      <c r="K11" s="90">
        <v>2900</v>
      </c>
      <c r="L11" s="90">
        <v>2900</v>
      </c>
      <c r="M11" s="90">
        <v>2900</v>
      </c>
      <c r="N11" s="90">
        <v>2900</v>
      </c>
      <c r="O11" s="90">
        <v>2900</v>
      </c>
      <c r="P11" s="56"/>
      <c r="Q11" s="84">
        <f>SUM(D11:O11)</f>
        <v>34020</v>
      </c>
    </row>
    <row r="12" spans="1:17" s="63" customFormat="1" ht="28.5" customHeight="1">
      <c r="A12" s="58" t="s">
        <v>17</v>
      </c>
      <c r="B12" s="59" t="s">
        <v>24</v>
      </c>
      <c r="C12" s="60"/>
      <c r="D12" s="61">
        <v>98901</v>
      </c>
      <c r="E12" s="67">
        <v>98911</v>
      </c>
      <c r="F12" s="67">
        <v>99031</v>
      </c>
      <c r="G12" s="67">
        <v>99051</v>
      </c>
      <c r="H12" s="67">
        <v>99151</v>
      </c>
      <c r="I12" s="67">
        <v>119311</v>
      </c>
      <c r="J12" s="67">
        <v>122761</v>
      </c>
      <c r="K12" s="67">
        <v>122451</v>
      </c>
      <c r="L12" s="67">
        <v>108526</v>
      </c>
      <c r="M12" s="67">
        <v>93046</v>
      </c>
      <c r="N12" s="67">
        <v>93113</v>
      </c>
      <c r="O12" s="67">
        <v>95347</v>
      </c>
      <c r="P12" s="62"/>
      <c r="Q12" s="85">
        <f aca="true" t="shared" si="0" ref="Q12:Q22">SUM(D12:O12)</f>
        <v>1249600</v>
      </c>
    </row>
    <row r="13" spans="1:17" s="63" customFormat="1" ht="53.25" customHeight="1">
      <c r="A13" s="58" t="s">
        <v>25</v>
      </c>
      <c r="B13" s="59" t="s">
        <v>26</v>
      </c>
      <c r="C13" s="60"/>
      <c r="D13" s="61">
        <v>27970</v>
      </c>
      <c r="E13" s="67">
        <v>27970</v>
      </c>
      <c r="F13" s="67">
        <v>27970</v>
      </c>
      <c r="G13" s="67">
        <v>27970</v>
      </c>
      <c r="H13" s="67">
        <v>27970</v>
      </c>
      <c r="I13" s="67">
        <v>23970</v>
      </c>
      <c r="J13" s="67">
        <v>23970</v>
      </c>
      <c r="K13" s="67">
        <v>23970</v>
      </c>
      <c r="L13" s="67">
        <v>23720</v>
      </c>
      <c r="M13" s="67">
        <v>23220</v>
      </c>
      <c r="N13" s="67">
        <v>20790</v>
      </c>
      <c r="O13" s="67">
        <v>21510</v>
      </c>
      <c r="P13" s="62"/>
      <c r="Q13" s="85">
        <f t="shared" si="0"/>
        <v>301000</v>
      </c>
    </row>
    <row r="14" spans="1:17" s="57" customFormat="1" ht="21" customHeight="1">
      <c r="A14" s="58" t="s">
        <v>27</v>
      </c>
      <c r="B14" s="59" t="s">
        <v>28</v>
      </c>
      <c r="C14" s="65"/>
      <c r="D14" s="61">
        <v>4557275</v>
      </c>
      <c r="E14" s="67">
        <v>5935975</v>
      </c>
      <c r="F14" s="67">
        <v>8804890</v>
      </c>
      <c r="G14" s="67">
        <v>7655175</v>
      </c>
      <c r="H14" s="67">
        <v>6830390</v>
      </c>
      <c r="I14" s="67">
        <v>8510475</v>
      </c>
      <c r="J14" s="67">
        <v>4986375</v>
      </c>
      <c r="K14" s="67">
        <v>4674475</v>
      </c>
      <c r="L14" s="67">
        <v>7546420</v>
      </c>
      <c r="M14" s="67">
        <v>5224675</v>
      </c>
      <c r="N14" s="67">
        <v>7441590</v>
      </c>
      <c r="O14" s="67">
        <v>4197035</v>
      </c>
      <c r="P14" s="66"/>
      <c r="Q14" s="85">
        <f t="shared" si="0"/>
        <v>76364750</v>
      </c>
    </row>
    <row r="15" spans="1:17" s="63" customFormat="1" ht="0.75" customHeight="1" hidden="1">
      <c r="A15" s="58" t="s">
        <v>29</v>
      </c>
      <c r="B15" s="64" t="s">
        <v>30</v>
      </c>
      <c r="C15" s="60"/>
      <c r="D15" s="61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62"/>
      <c r="Q15" s="86">
        <f t="shared" si="0"/>
        <v>0</v>
      </c>
    </row>
    <row r="16" spans="1:17" s="63" customFormat="1" ht="22.5" customHeight="1" hidden="1">
      <c r="A16" s="58" t="s">
        <v>31</v>
      </c>
      <c r="B16" s="64" t="s">
        <v>32</v>
      </c>
      <c r="C16" s="60"/>
      <c r="D16" s="61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62"/>
      <c r="Q16" s="86">
        <f t="shared" si="0"/>
        <v>0</v>
      </c>
    </row>
    <row r="17" spans="1:17" s="63" customFormat="1" ht="27" customHeight="1" hidden="1">
      <c r="A17" s="58" t="s">
        <v>33</v>
      </c>
      <c r="B17" s="64" t="s">
        <v>34</v>
      </c>
      <c r="C17" s="60"/>
      <c r="D17" s="61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2"/>
      <c r="Q17" s="86">
        <f t="shared" si="0"/>
        <v>0</v>
      </c>
    </row>
    <row r="18" spans="1:17" s="63" customFormat="1" ht="0.75" customHeight="1" hidden="1">
      <c r="A18" s="58" t="s">
        <v>35</v>
      </c>
      <c r="B18" s="64" t="s">
        <v>36</v>
      </c>
      <c r="C18" s="60"/>
      <c r="D18" s="61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62"/>
      <c r="Q18" s="86">
        <f t="shared" si="0"/>
        <v>0</v>
      </c>
    </row>
    <row r="19" spans="1:17" s="63" customFormat="1" ht="39" customHeight="1">
      <c r="A19" s="58" t="s">
        <v>37</v>
      </c>
      <c r="B19" s="59" t="s">
        <v>38</v>
      </c>
      <c r="C19" s="60"/>
      <c r="D19" s="61">
        <v>3354730</v>
      </c>
      <c r="E19" s="67">
        <v>2723230</v>
      </c>
      <c r="F19" s="67">
        <v>2763230</v>
      </c>
      <c r="G19" s="67">
        <v>3332648</v>
      </c>
      <c r="H19" s="67">
        <v>2744630</v>
      </c>
      <c r="I19" s="67">
        <v>2703830</v>
      </c>
      <c r="J19" s="67">
        <v>2703830</v>
      </c>
      <c r="K19" s="67">
        <v>2703830</v>
      </c>
      <c r="L19" s="67">
        <v>2703830</v>
      </c>
      <c r="M19" s="67">
        <v>2704930</v>
      </c>
      <c r="N19" s="67">
        <v>2710130</v>
      </c>
      <c r="O19" s="67">
        <v>2720480</v>
      </c>
      <c r="P19" s="62"/>
      <c r="Q19" s="85">
        <f t="shared" si="0"/>
        <v>33869328</v>
      </c>
    </row>
    <row r="20" spans="1:17" s="72" customFormat="1" ht="21.75" customHeight="1">
      <c r="A20" s="69" t="s">
        <v>39</v>
      </c>
      <c r="B20" s="70" t="s">
        <v>40</v>
      </c>
      <c r="C20" s="71"/>
      <c r="D20" s="80">
        <v>6957300</v>
      </c>
      <c r="E20" s="91">
        <v>6957300</v>
      </c>
      <c r="F20" s="91">
        <v>9957300</v>
      </c>
      <c r="G20" s="91">
        <v>6957300</v>
      </c>
      <c r="H20" s="91">
        <v>6957300</v>
      </c>
      <c r="I20" s="91">
        <v>6957300</v>
      </c>
      <c r="J20" s="91">
        <v>6957300</v>
      </c>
      <c r="K20" s="91">
        <v>6957300</v>
      </c>
      <c r="L20" s="91">
        <v>6957300</v>
      </c>
      <c r="M20" s="91">
        <v>6957300</v>
      </c>
      <c r="N20" s="91">
        <v>6957300</v>
      </c>
      <c r="O20" s="91">
        <v>4001888</v>
      </c>
      <c r="P20" s="62">
        <f>SUM(G20:O20)</f>
        <v>59660288</v>
      </c>
      <c r="Q20" s="85">
        <f t="shared" si="0"/>
        <v>83532188</v>
      </c>
    </row>
    <row r="21" spans="1:17" s="57" customFormat="1" ht="21.75" customHeight="1">
      <c r="A21" s="58" t="s">
        <v>41</v>
      </c>
      <c r="B21" s="59" t="s">
        <v>42</v>
      </c>
      <c r="C21" s="65"/>
      <c r="D21" s="80">
        <v>7645770</v>
      </c>
      <c r="E21" s="91">
        <v>7645770</v>
      </c>
      <c r="F21" s="91">
        <v>7645770</v>
      </c>
      <c r="G21" s="91">
        <v>7645770</v>
      </c>
      <c r="H21" s="91">
        <v>7645770</v>
      </c>
      <c r="I21" s="91">
        <v>7645770</v>
      </c>
      <c r="J21" s="91">
        <v>7645770</v>
      </c>
      <c r="K21" s="91">
        <v>7645770</v>
      </c>
      <c r="L21" s="91">
        <v>7645770</v>
      </c>
      <c r="M21" s="91">
        <v>7645770</v>
      </c>
      <c r="N21" s="91">
        <v>7646170</v>
      </c>
      <c r="O21" s="91">
        <v>7693451</v>
      </c>
      <c r="P21" s="62">
        <f>SUM(G21:O21)</f>
        <v>68860011</v>
      </c>
      <c r="Q21" s="85">
        <f t="shared" si="0"/>
        <v>91797321</v>
      </c>
    </row>
    <row r="22" spans="1:17" s="57" customFormat="1" ht="24" customHeight="1" thickBot="1">
      <c r="A22" s="73" t="s">
        <v>39</v>
      </c>
      <c r="B22" s="74" t="s">
        <v>43</v>
      </c>
      <c r="C22" s="75"/>
      <c r="D22" s="81">
        <v>220000</v>
      </c>
      <c r="E22" s="92">
        <v>715000</v>
      </c>
      <c r="F22" s="92">
        <v>650000</v>
      </c>
      <c r="G22" s="92">
        <v>525048</v>
      </c>
      <c r="H22" s="92">
        <v>465000</v>
      </c>
      <c r="I22" s="92">
        <v>718000</v>
      </c>
      <c r="J22" s="92">
        <v>863000</v>
      </c>
      <c r="K22" s="92">
        <v>647000</v>
      </c>
      <c r="L22" s="92">
        <v>0</v>
      </c>
      <c r="M22" s="92">
        <v>0</v>
      </c>
      <c r="N22" s="92">
        <v>0</v>
      </c>
      <c r="O22" s="92">
        <v>0</v>
      </c>
      <c r="P22" s="76">
        <f>SUM(G22:O22)</f>
        <v>3218048</v>
      </c>
      <c r="Q22" s="87">
        <f t="shared" si="0"/>
        <v>4803048</v>
      </c>
    </row>
    <row r="23" spans="1:17" s="79" customFormat="1" ht="18.75" customHeight="1" thickBot="1" thickTop="1">
      <c r="A23" s="249" t="s">
        <v>44</v>
      </c>
      <c r="B23" s="250"/>
      <c r="C23" s="77"/>
      <c r="D23" s="78">
        <f>SUM(D11:D22)</f>
        <v>22864446</v>
      </c>
      <c r="E23" s="93">
        <f>SUM(E11:E22)</f>
        <v>24106656</v>
      </c>
      <c r="F23" s="93">
        <f aca="true" t="shared" si="1" ref="F23:L23">SUM(F11:F22)</f>
        <v>29951111</v>
      </c>
      <c r="G23" s="93">
        <f t="shared" si="1"/>
        <v>26245862</v>
      </c>
      <c r="H23" s="93">
        <f t="shared" si="1"/>
        <v>24773111</v>
      </c>
      <c r="I23" s="93">
        <f t="shared" si="1"/>
        <v>26681556</v>
      </c>
      <c r="J23" s="93">
        <f t="shared" si="1"/>
        <v>23305906</v>
      </c>
      <c r="K23" s="93">
        <f t="shared" si="1"/>
        <v>22777696</v>
      </c>
      <c r="L23" s="93">
        <f t="shared" si="1"/>
        <v>24988466</v>
      </c>
      <c r="M23" s="93">
        <f>SUM(M11:M22)</f>
        <v>22651841</v>
      </c>
      <c r="N23" s="93">
        <f>SUM(N11:N22)</f>
        <v>24871993</v>
      </c>
      <c r="O23" s="93">
        <f>SUM(O11:O22)</f>
        <v>18732611</v>
      </c>
      <c r="Q23" s="88">
        <f>SUM(D23:O23)</f>
        <v>291951255</v>
      </c>
    </row>
    <row r="24" ht="13.5" thickTop="1">
      <c r="P24" s="2">
        <f>P23/$Q$23*100</f>
        <v>0</v>
      </c>
    </row>
  </sheetData>
  <mergeCells count="2">
    <mergeCell ref="Q8:Q9"/>
    <mergeCell ref="A23:B23"/>
  </mergeCells>
  <printOptions horizontalCentered="1"/>
  <pageMargins left="0.25" right="0.26" top="0.73" bottom="0.984251968503937" header="0.35" footer="0.5118110236220472"/>
  <pageSetup horizontalDpi="300" verticalDpi="300" orientation="landscape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3">
      <selection activeCell="S26" sqref="S26"/>
    </sheetView>
  </sheetViews>
  <sheetFormatPr defaultColWidth="9.00390625" defaultRowHeight="12.75"/>
  <cols>
    <col min="1" max="1" width="4.625" style="158" customWidth="1"/>
    <col min="2" max="2" width="25.125" style="159" customWidth="1"/>
    <col min="3" max="3" width="12.375" style="160" hidden="1" customWidth="1"/>
    <col min="4" max="4" width="12.75390625" style="159" hidden="1" customWidth="1"/>
    <col min="5" max="5" width="11.75390625" style="161" hidden="1" customWidth="1"/>
    <col min="6" max="6" width="11.25390625" style="161" hidden="1" customWidth="1"/>
    <col min="7" max="7" width="12.25390625" style="162" customWidth="1"/>
    <col min="8" max="8" width="11.00390625" style="161" customWidth="1"/>
    <col min="9" max="18" width="9.875" style="161" bestFit="1" customWidth="1"/>
    <col min="19" max="19" width="9.875" style="161" customWidth="1"/>
    <col min="20" max="20" width="9.125" style="161" customWidth="1"/>
    <col min="21" max="21" width="10.125" style="161" bestFit="1" customWidth="1"/>
    <col min="22" max="22" width="9.625" style="161" bestFit="1" customWidth="1"/>
    <col min="23" max="16384" width="9.125" style="161" customWidth="1"/>
  </cols>
  <sheetData>
    <row r="1" ht="12.75">
      <c r="Q1" s="5" t="s">
        <v>59</v>
      </c>
    </row>
    <row r="2" ht="12.75">
      <c r="Q2" s="7" t="s">
        <v>87</v>
      </c>
    </row>
    <row r="3" ht="14.25" customHeight="1">
      <c r="Q3" s="7" t="s">
        <v>19</v>
      </c>
    </row>
    <row r="4" ht="15.75" customHeight="1">
      <c r="Q4" s="7" t="s">
        <v>86</v>
      </c>
    </row>
    <row r="5" spans="1:19" ht="36" customHeight="1">
      <c r="A5" s="163" t="s">
        <v>80</v>
      </c>
      <c r="B5" s="164"/>
      <c r="C5" s="165"/>
      <c r="D5" s="164"/>
      <c r="E5" s="166"/>
      <c r="F5" s="166"/>
      <c r="G5" s="166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</row>
    <row r="6" ht="17.25" customHeight="1" thickBot="1">
      <c r="R6" s="161" t="s">
        <v>81</v>
      </c>
    </row>
    <row r="7" spans="1:19" s="182" customFormat="1" ht="31.5" customHeight="1" thickBot="1" thickTop="1">
      <c r="A7" s="168"/>
      <c r="B7" s="169"/>
      <c r="C7" s="170" t="s">
        <v>60</v>
      </c>
      <c r="D7" s="171" t="s">
        <v>61</v>
      </c>
      <c r="E7" s="172" t="s">
        <v>62</v>
      </c>
      <c r="F7" s="173"/>
      <c r="G7" s="174" t="s">
        <v>16</v>
      </c>
      <c r="H7" s="175"/>
      <c r="I7" s="176"/>
      <c r="J7" s="176"/>
      <c r="K7" s="177" t="s">
        <v>63</v>
      </c>
      <c r="L7" s="178"/>
      <c r="M7" s="178"/>
      <c r="N7" s="178"/>
      <c r="O7" s="178"/>
      <c r="P7" s="178"/>
      <c r="Q7" s="179"/>
      <c r="R7" s="180"/>
      <c r="S7" s="181"/>
    </row>
    <row r="8" spans="1:19" s="182" customFormat="1" ht="29.25" customHeight="1" thickBot="1" thickTop="1">
      <c r="A8" s="183" t="s">
        <v>51</v>
      </c>
      <c r="B8" s="184" t="s">
        <v>64</v>
      </c>
      <c r="C8" s="185"/>
      <c r="D8" s="186"/>
      <c r="E8" s="187" t="s">
        <v>65</v>
      </c>
      <c r="F8" s="188" t="s">
        <v>66</v>
      </c>
      <c r="G8" s="189" t="s">
        <v>62</v>
      </c>
      <c r="H8" s="190" t="s">
        <v>3</v>
      </c>
      <c r="I8" s="191" t="s">
        <v>4</v>
      </c>
      <c r="J8" s="191" t="s">
        <v>5</v>
      </c>
      <c r="K8" s="191" t="s">
        <v>6</v>
      </c>
      <c r="L8" s="191" t="s">
        <v>7</v>
      </c>
      <c r="M8" s="191" t="s">
        <v>8</v>
      </c>
      <c r="N8" s="191" t="s">
        <v>9</v>
      </c>
      <c r="O8" s="191" t="s">
        <v>10</v>
      </c>
      <c r="P8" s="192" t="s">
        <v>11</v>
      </c>
      <c r="Q8" s="192" t="s">
        <v>12</v>
      </c>
      <c r="R8" s="192" t="s">
        <v>13</v>
      </c>
      <c r="S8" s="193" t="s">
        <v>14</v>
      </c>
    </row>
    <row r="9" spans="1:19" s="201" customFormat="1" ht="9.75" customHeight="1" thickBot="1" thickTop="1">
      <c r="A9" s="194">
        <v>1</v>
      </c>
      <c r="B9" s="195">
        <v>2</v>
      </c>
      <c r="C9" s="196"/>
      <c r="D9" s="197">
        <v>3</v>
      </c>
      <c r="E9" s="195">
        <v>4</v>
      </c>
      <c r="F9" s="198">
        <v>5</v>
      </c>
      <c r="G9" s="197">
        <v>3</v>
      </c>
      <c r="H9" s="199">
        <v>4</v>
      </c>
      <c r="I9" s="200">
        <v>5</v>
      </c>
      <c r="J9" s="200">
        <v>6</v>
      </c>
      <c r="K9" s="200">
        <v>7</v>
      </c>
      <c r="L9" s="200">
        <v>8</v>
      </c>
      <c r="M9" s="200">
        <v>9</v>
      </c>
      <c r="N9" s="200">
        <v>10</v>
      </c>
      <c r="O9" s="200">
        <v>11</v>
      </c>
      <c r="P9" s="200">
        <v>12</v>
      </c>
      <c r="Q9" s="200">
        <v>13</v>
      </c>
      <c r="R9" s="200">
        <v>14</v>
      </c>
      <c r="S9" s="198">
        <v>15</v>
      </c>
    </row>
    <row r="10" spans="1:22" ht="17.25" customHeight="1" thickTop="1">
      <c r="A10" s="202">
        <v>1</v>
      </c>
      <c r="B10" s="203" t="s">
        <v>48</v>
      </c>
      <c r="C10" s="204">
        <f>8334+39000+331400+959000+41000+5000-229800+262186+4803048+577388</f>
        <v>6796556</v>
      </c>
      <c r="D10" s="205">
        <f>11500000+17952200+1100000+2388900+46825280+96633173+80950896+20431+197000+67200+8000+3000</f>
        <v>257646080</v>
      </c>
      <c r="E10" s="206">
        <f>'[1]UM'!H1608+2317000+120000+200000+750000+20000+27300+356000-11500000+50000</f>
        <v>141784216</v>
      </c>
      <c r="F10" s="207">
        <f>'[1]UM'!K1606</f>
        <v>1122000</v>
      </c>
      <c r="G10" s="215">
        <f>SUM(H10:S10)</f>
        <v>124514195</v>
      </c>
      <c r="H10" s="233">
        <v>6985605</v>
      </c>
      <c r="I10" s="234">
        <v>7235045</v>
      </c>
      <c r="J10" s="234">
        <v>10538495</v>
      </c>
      <c r="K10" s="234">
        <v>9471095</v>
      </c>
      <c r="L10" s="234">
        <v>10629245</v>
      </c>
      <c r="M10" s="234">
        <v>12673495</v>
      </c>
      <c r="N10" s="234">
        <v>10023245</v>
      </c>
      <c r="O10" s="234">
        <v>10523745</v>
      </c>
      <c r="P10" s="234">
        <v>11789495</v>
      </c>
      <c r="Q10" s="234">
        <v>12145985</v>
      </c>
      <c r="R10" s="234">
        <v>9688500</v>
      </c>
      <c r="S10" s="235">
        <v>12810245</v>
      </c>
      <c r="U10" s="208"/>
      <c r="V10" s="208"/>
    </row>
    <row r="11" spans="1:22" ht="18.75" customHeight="1">
      <c r="A11" s="209">
        <v>2</v>
      </c>
      <c r="B11" s="210" t="s">
        <v>67</v>
      </c>
      <c r="C11" s="211"/>
      <c r="D11" s="212">
        <f>15000+25000+20+20000</f>
        <v>60020</v>
      </c>
      <c r="E11" s="213">
        <f>8215000+3020000+1346100+2280660+204000+2690000+1800000+2878600+406320+170000+200000</f>
        <v>23210680</v>
      </c>
      <c r="F11" s="214"/>
      <c r="G11" s="215">
        <f>SUM(H11:S11)</f>
        <v>33438380</v>
      </c>
      <c r="H11" s="216">
        <v>1339583</v>
      </c>
      <c r="I11" s="217">
        <v>2314583</v>
      </c>
      <c r="J11" s="217">
        <v>2344583</v>
      </c>
      <c r="K11" s="217">
        <v>2814583</v>
      </c>
      <c r="L11" s="217">
        <v>3164583</v>
      </c>
      <c r="M11" s="217">
        <v>3924583</v>
      </c>
      <c r="N11" s="217">
        <v>3710583</v>
      </c>
      <c r="O11" s="217">
        <v>4090583</v>
      </c>
      <c r="P11" s="217">
        <v>3880583</v>
      </c>
      <c r="Q11" s="217">
        <v>2590783</v>
      </c>
      <c r="R11" s="217">
        <v>1954583</v>
      </c>
      <c r="S11" s="214">
        <v>1308767</v>
      </c>
      <c r="U11" s="208"/>
      <c r="V11" s="208"/>
    </row>
    <row r="12" spans="1:22" ht="39.75" customHeight="1">
      <c r="A12" s="209">
        <v>3</v>
      </c>
      <c r="B12" s="210" t="s">
        <v>68</v>
      </c>
      <c r="C12" s="211">
        <f>454000+28343000+106000</f>
        <v>28903000</v>
      </c>
      <c r="D12" s="212">
        <f>140000+201500</f>
        <v>341500</v>
      </c>
      <c r="E12" s="213">
        <f>17502986-1423940+50304-289060</f>
        <v>15840290</v>
      </c>
      <c r="F12" s="214">
        <f>25098000+106000</f>
        <v>25204000</v>
      </c>
      <c r="G12" s="215">
        <f>SUM(H12:S12)</f>
        <v>38321790</v>
      </c>
      <c r="H12" s="216">
        <v>3453200</v>
      </c>
      <c r="I12" s="217">
        <v>3019910</v>
      </c>
      <c r="J12" s="217">
        <v>3019910</v>
      </c>
      <c r="K12" s="217">
        <v>3219910</v>
      </c>
      <c r="L12" s="217">
        <v>3269910</v>
      </c>
      <c r="M12" s="217">
        <v>3146910</v>
      </c>
      <c r="N12" s="217">
        <v>3518430</v>
      </c>
      <c r="O12" s="217">
        <v>3069910</v>
      </c>
      <c r="P12" s="217">
        <v>3069910</v>
      </c>
      <c r="Q12" s="217">
        <v>3179910</v>
      </c>
      <c r="R12" s="217">
        <v>3179910</v>
      </c>
      <c r="S12" s="214">
        <v>3173970</v>
      </c>
      <c r="U12" s="208"/>
      <c r="V12" s="208"/>
    </row>
    <row r="13" spans="1:22" ht="18.75" customHeight="1">
      <c r="A13" s="209">
        <v>4</v>
      </c>
      <c r="B13" s="210" t="s">
        <v>15</v>
      </c>
      <c r="C13" s="211"/>
      <c r="D13" s="212">
        <v>30000</v>
      </c>
      <c r="E13" s="213">
        <v>4489300</v>
      </c>
      <c r="F13" s="214"/>
      <c r="G13" s="215">
        <f>SUM(H13:S13)</f>
        <v>4037900</v>
      </c>
      <c r="H13" s="216">
        <v>336500</v>
      </c>
      <c r="I13" s="217">
        <v>336500</v>
      </c>
      <c r="J13" s="217">
        <v>336500</v>
      </c>
      <c r="K13" s="217">
        <v>336500</v>
      </c>
      <c r="L13" s="217">
        <v>336500</v>
      </c>
      <c r="M13" s="217">
        <v>336500</v>
      </c>
      <c r="N13" s="217">
        <v>336500</v>
      </c>
      <c r="O13" s="217">
        <v>336500</v>
      </c>
      <c r="P13" s="217">
        <v>336500</v>
      </c>
      <c r="Q13" s="217">
        <v>336500</v>
      </c>
      <c r="R13" s="217">
        <v>336500</v>
      </c>
      <c r="S13" s="214">
        <v>336400</v>
      </c>
      <c r="U13" s="208"/>
      <c r="V13" s="208"/>
    </row>
    <row r="14" spans="1:22" ht="27.75" customHeight="1">
      <c r="A14" s="209">
        <v>5</v>
      </c>
      <c r="B14" s="210" t="s">
        <v>69</v>
      </c>
      <c r="C14" s="211"/>
      <c r="D14" s="212"/>
      <c r="E14" s="213">
        <v>305940</v>
      </c>
      <c r="F14" s="214"/>
      <c r="G14" s="215">
        <f aca="true" t="shared" si="0" ref="G14:G21">SUM(H14:S14)</f>
        <v>319490</v>
      </c>
      <c r="H14" s="216">
        <v>44490</v>
      </c>
      <c r="I14" s="217">
        <v>25000</v>
      </c>
      <c r="J14" s="217">
        <v>25000</v>
      </c>
      <c r="K14" s="217">
        <v>25000</v>
      </c>
      <c r="L14" s="217">
        <v>25000</v>
      </c>
      <c r="M14" s="217">
        <v>25000</v>
      </c>
      <c r="N14" s="217">
        <v>25000</v>
      </c>
      <c r="O14" s="217">
        <v>25000</v>
      </c>
      <c r="P14" s="217">
        <v>25000</v>
      </c>
      <c r="Q14" s="217">
        <v>25000</v>
      </c>
      <c r="R14" s="217">
        <v>25000</v>
      </c>
      <c r="S14" s="214">
        <v>25000</v>
      </c>
      <c r="U14" s="208"/>
      <c r="V14" s="208"/>
    </row>
    <row r="15" spans="1:22" ht="32.25" customHeight="1">
      <c r="A15" s="209">
        <v>6</v>
      </c>
      <c r="B15" s="210" t="s">
        <v>70</v>
      </c>
      <c r="C15" s="211">
        <v>8000</v>
      </c>
      <c r="D15" s="212"/>
      <c r="E15" s="213">
        <v>289060</v>
      </c>
      <c r="F15" s="214">
        <v>8000</v>
      </c>
      <c r="G15" s="215">
        <f t="shared" si="0"/>
        <v>314930</v>
      </c>
      <c r="H15" s="216">
        <v>26730</v>
      </c>
      <c r="I15" s="217">
        <v>26200</v>
      </c>
      <c r="J15" s="217">
        <v>26200</v>
      </c>
      <c r="K15" s="217">
        <v>26200</v>
      </c>
      <c r="L15" s="217">
        <v>26200</v>
      </c>
      <c r="M15" s="217">
        <v>26200</v>
      </c>
      <c r="N15" s="217">
        <v>26200</v>
      </c>
      <c r="O15" s="217">
        <v>26200</v>
      </c>
      <c r="P15" s="217">
        <v>26200</v>
      </c>
      <c r="Q15" s="217">
        <v>26200</v>
      </c>
      <c r="R15" s="217">
        <v>26200</v>
      </c>
      <c r="S15" s="214">
        <v>26200</v>
      </c>
      <c r="U15" s="208"/>
      <c r="V15" s="208"/>
    </row>
    <row r="16" spans="1:22" ht="24.75" customHeight="1" hidden="1">
      <c r="A16" s="209">
        <v>7</v>
      </c>
      <c r="B16" s="210" t="s">
        <v>71</v>
      </c>
      <c r="C16" s="211"/>
      <c r="D16" s="212"/>
      <c r="E16" s="213"/>
      <c r="F16" s="214"/>
      <c r="G16" s="215">
        <f t="shared" si="0"/>
        <v>0</v>
      </c>
      <c r="H16" s="216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4"/>
      <c r="U16" s="208"/>
      <c r="V16" s="208"/>
    </row>
    <row r="17" spans="1:22" ht="31.5" customHeight="1">
      <c r="A17" s="209">
        <v>7</v>
      </c>
      <c r="B17" s="210" t="s">
        <v>72</v>
      </c>
      <c r="C17" s="211">
        <v>229800</v>
      </c>
      <c r="D17" s="212"/>
      <c r="E17" s="213">
        <v>149100</v>
      </c>
      <c r="F17" s="214">
        <v>229800</v>
      </c>
      <c r="G17" s="215">
        <f t="shared" si="0"/>
        <v>540000</v>
      </c>
      <c r="H17" s="216">
        <v>69610</v>
      </c>
      <c r="I17" s="217">
        <v>39110</v>
      </c>
      <c r="J17" s="217">
        <v>79110</v>
      </c>
      <c r="K17" s="217">
        <v>39110</v>
      </c>
      <c r="L17" s="217">
        <v>39110</v>
      </c>
      <c r="M17" s="217">
        <v>39110</v>
      </c>
      <c r="N17" s="217">
        <v>39110</v>
      </c>
      <c r="O17" s="217">
        <v>39110</v>
      </c>
      <c r="P17" s="217">
        <v>39110</v>
      </c>
      <c r="Q17" s="217">
        <v>39110</v>
      </c>
      <c r="R17" s="217">
        <v>39110</v>
      </c>
      <c r="S17" s="214">
        <v>39290</v>
      </c>
      <c r="U17" s="208"/>
      <c r="V17" s="208"/>
    </row>
    <row r="18" spans="1:22" ht="27.75" customHeight="1">
      <c r="A18" s="209">
        <v>8</v>
      </c>
      <c r="B18" s="210" t="s">
        <v>79</v>
      </c>
      <c r="C18" s="211">
        <v>5323100</v>
      </c>
      <c r="D18" s="212"/>
      <c r="E18" s="213">
        <v>300000</v>
      </c>
      <c r="F18" s="214">
        <v>5323100</v>
      </c>
      <c r="G18" s="215">
        <f t="shared" si="0"/>
        <v>8483600</v>
      </c>
      <c r="H18" s="236">
        <v>566888</v>
      </c>
      <c r="I18" s="237">
        <v>1166888</v>
      </c>
      <c r="J18" s="237">
        <v>766888</v>
      </c>
      <c r="K18" s="237">
        <v>766888</v>
      </c>
      <c r="L18" s="237">
        <v>766888</v>
      </c>
      <c r="M18" s="237">
        <v>796888</v>
      </c>
      <c r="N18" s="237">
        <v>766888</v>
      </c>
      <c r="O18" s="237">
        <v>616888</v>
      </c>
      <c r="P18" s="237">
        <v>566888</v>
      </c>
      <c r="Q18" s="237">
        <v>566888</v>
      </c>
      <c r="R18" s="237">
        <v>567288</v>
      </c>
      <c r="S18" s="238">
        <v>567432</v>
      </c>
      <c r="U18" s="208"/>
      <c r="V18" s="208"/>
    </row>
    <row r="19" spans="1:22" ht="21.75" customHeight="1" hidden="1">
      <c r="A19" s="209">
        <v>10</v>
      </c>
      <c r="B19" s="210" t="s">
        <v>73</v>
      </c>
      <c r="C19" s="211"/>
      <c r="D19" s="212"/>
      <c r="E19" s="213"/>
      <c r="F19" s="214"/>
      <c r="G19" s="215">
        <f t="shared" si="0"/>
        <v>0</v>
      </c>
      <c r="H19" s="216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4"/>
      <c r="U19" s="208"/>
      <c r="V19" s="208"/>
    </row>
    <row r="20" spans="1:22" ht="18" customHeight="1">
      <c r="A20" s="209">
        <v>9</v>
      </c>
      <c r="B20" s="210" t="s">
        <v>74</v>
      </c>
      <c r="C20" s="211"/>
      <c r="D20" s="212">
        <v>823450</v>
      </c>
      <c r="E20" s="213">
        <f>101865700-1230700-18459500</f>
        <v>82175500</v>
      </c>
      <c r="F20" s="214"/>
      <c r="G20" s="215">
        <f t="shared" si="0"/>
        <v>110031900</v>
      </c>
      <c r="H20" s="236">
        <v>8465625</v>
      </c>
      <c r="I20" s="237">
        <v>8602925</v>
      </c>
      <c r="J20" s="237">
        <v>13144375</v>
      </c>
      <c r="K20" s="237">
        <v>8452925</v>
      </c>
      <c r="L20" s="237">
        <v>8452925</v>
      </c>
      <c r="M20" s="237">
        <v>8902925</v>
      </c>
      <c r="N20" s="237">
        <v>9294725</v>
      </c>
      <c r="O20" s="237">
        <v>9302925</v>
      </c>
      <c r="P20" s="237">
        <v>9215925</v>
      </c>
      <c r="Q20" s="237">
        <v>9015925</v>
      </c>
      <c r="R20" s="237">
        <v>8645925</v>
      </c>
      <c r="S20" s="238">
        <v>8534775</v>
      </c>
      <c r="U20" s="208"/>
      <c r="V20" s="208"/>
    </row>
    <row r="21" spans="1:22" ht="24" customHeight="1">
      <c r="A21" s="209">
        <v>10</v>
      </c>
      <c r="B21" s="210" t="s">
        <v>75</v>
      </c>
      <c r="C21" s="211"/>
      <c r="D21" s="212">
        <v>378850</v>
      </c>
      <c r="E21" s="213">
        <f>8354786-606686</f>
        <v>7748100</v>
      </c>
      <c r="F21" s="214"/>
      <c r="G21" s="215">
        <f t="shared" si="0"/>
        <v>8643400</v>
      </c>
      <c r="H21" s="216">
        <v>665050</v>
      </c>
      <c r="I21" s="217">
        <v>665050</v>
      </c>
      <c r="J21" s="217">
        <v>961350</v>
      </c>
      <c r="K21" s="217">
        <v>685050</v>
      </c>
      <c r="L21" s="217">
        <v>685050</v>
      </c>
      <c r="M21" s="217">
        <v>706350</v>
      </c>
      <c r="N21" s="217">
        <v>869000</v>
      </c>
      <c r="O21" s="217">
        <v>681500</v>
      </c>
      <c r="P21" s="217">
        <v>681500</v>
      </c>
      <c r="Q21" s="217">
        <v>681500</v>
      </c>
      <c r="R21" s="217">
        <v>681500</v>
      </c>
      <c r="S21" s="214">
        <v>680500</v>
      </c>
      <c r="U21" s="208"/>
      <c r="V21" s="208"/>
    </row>
    <row r="22" spans="1:22" ht="40.5" customHeight="1">
      <c r="A22" s="209">
        <v>11</v>
      </c>
      <c r="B22" s="210" t="s">
        <v>76</v>
      </c>
      <c r="C22" s="211"/>
      <c r="D22" s="212">
        <v>14800</v>
      </c>
      <c r="E22" s="213">
        <v>1230700</v>
      </c>
      <c r="F22" s="214"/>
      <c r="G22" s="215">
        <f>SUM(H22:S22)</f>
        <v>1600600</v>
      </c>
      <c r="H22" s="236">
        <v>133000</v>
      </c>
      <c r="I22" s="237">
        <v>133000</v>
      </c>
      <c r="J22" s="237">
        <v>189600</v>
      </c>
      <c r="K22" s="237">
        <v>133000</v>
      </c>
      <c r="L22" s="237">
        <v>133000</v>
      </c>
      <c r="M22" s="237">
        <v>133000</v>
      </c>
      <c r="N22" s="237">
        <v>133000</v>
      </c>
      <c r="O22" s="237">
        <v>133000</v>
      </c>
      <c r="P22" s="237">
        <v>120000</v>
      </c>
      <c r="Q22" s="237">
        <v>120000</v>
      </c>
      <c r="R22" s="237">
        <v>120000</v>
      </c>
      <c r="S22" s="238">
        <v>120000</v>
      </c>
      <c r="U22" s="208"/>
      <c r="V22" s="208"/>
    </row>
    <row r="23" spans="1:22" ht="21.75" customHeight="1" hidden="1">
      <c r="A23" s="209">
        <v>14</v>
      </c>
      <c r="B23" s="210" t="s">
        <v>77</v>
      </c>
      <c r="C23" s="211"/>
      <c r="D23" s="212"/>
      <c r="E23" s="213"/>
      <c r="F23" s="214"/>
      <c r="G23" s="215">
        <f>SUM(E23:F23)</f>
        <v>0</v>
      </c>
      <c r="H23" s="216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4"/>
      <c r="U23" s="208">
        <f>SUM(H23:S23)-G23</f>
        <v>0</v>
      </c>
      <c r="V23" s="208">
        <f>G23-U23</f>
        <v>0</v>
      </c>
    </row>
    <row r="24" spans="1:22" ht="19.5" customHeight="1" hidden="1">
      <c r="A24" s="209">
        <v>15</v>
      </c>
      <c r="B24" s="210" t="s">
        <v>78</v>
      </c>
      <c r="C24" s="211"/>
      <c r="D24" s="212"/>
      <c r="E24" s="213"/>
      <c r="F24" s="214"/>
      <c r="G24" s="215">
        <f>SUM(E24:F24)</f>
        <v>0</v>
      </c>
      <c r="H24" s="216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4"/>
      <c r="U24" s="208">
        <f>SUM(H24:S24)-G24</f>
        <v>0</v>
      </c>
      <c r="V24" s="208">
        <f>G24-U24</f>
        <v>0</v>
      </c>
    </row>
    <row r="25" spans="1:22" ht="30" customHeight="1" hidden="1">
      <c r="A25" s="209">
        <v>16</v>
      </c>
      <c r="B25" s="218"/>
      <c r="C25" s="219"/>
      <c r="D25" s="212"/>
      <c r="E25" s="213"/>
      <c r="F25" s="214"/>
      <c r="G25" s="215">
        <f>SUM(E25:F25)</f>
        <v>0</v>
      </c>
      <c r="H25" s="216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4"/>
      <c r="U25" s="208">
        <f>SUM(H25:S25)-G25</f>
        <v>0</v>
      </c>
      <c r="V25" s="208">
        <f>G25-U25</f>
        <v>0</v>
      </c>
    </row>
    <row r="26" spans="1:22" s="227" customFormat="1" ht="30.75" customHeight="1" thickBot="1">
      <c r="A26" s="220" t="s">
        <v>49</v>
      </c>
      <c r="B26" s="221" t="s">
        <v>16</v>
      </c>
      <c r="C26" s="222">
        <f>SUM(C10:C25)</f>
        <v>41260456</v>
      </c>
      <c r="D26" s="222">
        <f>SUM(D10:D25)</f>
        <v>259294700</v>
      </c>
      <c r="E26" s="223">
        <f>SUM(E10:E25)</f>
        <v>277522886</v>
      </c>
      <c r="F26" s="224">
        <f>SUM(F10:F25)</f>
        <v>31886900</v>
      </c>
      <c r="G26" s="222">
        <f>SUM(G10:G25)-G15</f>
        <v>329931255</v>
      </c>
      <c r="H26" s="225">
        <f>SUM(H10:H22)-H15</f>
        <v>22059551</v>
      </c>
      <c r="I26" s="226">
        <f>SUM(I10:I22)-I15</f>
        <v>23538011</v>
      </c>
      <c r="J26" s="226">
        <f aca="true" t="shared" si="1" ref="J26:S26">SUM(J10:J22)-J15</f>
        <v>31405811</v>
      </c>
      <c r="K26" s="226">
        <f t="shared" si="1"/>
        <v>25944061</v>
      </c>
      <c r="L26" s="226">
        <f t="shared" si="1"/>
        <v>27502211</v>
      </c>
      <c r="M26" s="226">
        <f t="shared" si="1"/>
        <v>30684761</v>
      </c>
      <c r="N26" s="226">
        <f t="shared" si="1"/>
        <v>28716481</v>
      </c>
      <c r="O26" s="226">
        <f t="shared" si="1"/>
        <v>28819161</v>
      </c>
      <c r="P26" s="226">
        <f t="shared" si="1"/>
        <v>29724911</v>
      </c>
      <c r="Q26" s="226">
        <f t="shared" si="1"/>
        <v>28701601</v>
      </c>
      <c r="R26" s="226">
        <f t="shared" si="1"/>
        <v>25238316</v>
      </c>
      <c r="S26" s="224">
        <f>SUM(S10:S22)-S15</f>
        <v>27596379</v>
      </c>
      <c r="U26" s="228"/>
      <c r="V26" s="229"/>
    </row>
    <row r="27" spans="1:21" ht="13.5" thickTop="1">
      <c r="A27" s="230"/>
      <c r="E27" s="231"/>
      <c r="F27" s="231"/>
      <c r="G27" s="232"/>
      <c r="U27" s="208"/>
    </row>
    <row r="28" spans="6:7" ht="12.75">
      <c r="F28" s="231"/>
      <c r="G28" s="232"/>
    </row>
    <row r="29" spans="5:7" ht="12.75">
      <c r="E29" s="231"/>
      <c r="F29" s="231"/>
      <c r="G29" s="232"/>
    </row>
    <row r="30" spans="5:7" ht="12.75">
      <c r="E30" s="231"/>
      <c r="F30" s="231"/>
      <c r="G30" s="232"/>
    </row>
    <row r="31" spans="5:7" ht="12.75">
      <c r="E31" s="231"/>
      <c r="F31" s="231"/>
      <c r="G31" s="232"/>
    </row>
    <row r="32" spans="5:7" ht="12.75">
      <c r="E32" s="231"/>
      <c r="F32" s="231"/>
      <c r="G32" s="232"/>
    </row>
    <row r="33" spans="5:7" ht="12.75">
      <c r="E33" s="231"/>
      <c r="F33" s="231"/>
      <c r="G33" s="232"/>
    </row>
    <row r="34" spans="5:7" ht="12.75">
      <c r="E34" s="231"/>
      <c r="F34" s="231"/>
      <c r="G34" s="232"/>
    </row>
    <row r="35" spans="5:7" ht="12.75">
      <c r="E35" s="231"/>
      <c r="F35" s="231"/>
      <c r="G35" s="232"/>
    </row>
  </sheetData>
  <printOptions/>
  <pageMargins left="0.25" right="0.26" top="1" bottom="1" header="0.5" footer="0.5"/>
  <pageSetup firstPageNumber="2" useFirstPageNumber="1" horizontalDpi="300" verticalDpi="300" orientation="landscape" paperSize="9" scale="90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K1">
      <selection activeCell="N5" sqref="N5"/>
    </sheetView>
  </sheetViews>
  <sheetFormatPr defaultColWidth="9.125" defaultRowHeight="12.75"/>
  <cols>
    <col min="1" max="1" width="4.625" style="4" customWidth="1"/>
    <col min="2" max="2" width="10.625" style="95" customWidth="1"/>
    <col min="3" max="3" width="9.875" style="95" customWidth="1"/>
    <col min="4" max="4" width="10.25390625" style="96" customWidth="1"/>
    <col min="5" max="5" width="10.125" style="4" customWidth="1"/>
    <col min="6" max="6" width="10.875" style="4" customWidth="1"/>
    <col min="7" max="7" width="10.75390625" style="4" customWidth="1"/>
    <col min="8" max="8" width="10.25390625" style="4" customWidth="1"/>
    <col min="9" max="9" width="10.125" style="94" customWidth="1"/>
    <col min="10" max="10" width="10.00390625" style="4" customWidth="1"/>
    <col min="11" max="11" width="9.875" style="94" customWidth="1"/>
    <col min="12" max="12" width="10.125" style="4" customWidth="1"/>
    <col min="13" max="13" width="10.375" style="4" customWidth="1"/>
    <col min="14" max="14" width="10.875" style="4" customWidth="1"/>
    <col min="15" max="15" width="11.125" style="4" customWidth="1"/>
    <col min="16" max="16" width="11.00390625" style="4" bestFit="1" customWidth="1"/>
    <col min="17" max="16384" width="9.125" style="4" customWidth="1"/>
  </cols>
  <sheetData>
    <row r="1" ht="12.75">
      <c r="N1" s="5" t="s">
        <v>50</v>
      </c>
    </row>
    <row r="2" ht="12.75">
      <c r="N2" s="7" t="s">
        <v>87</v>
      </c>
    </row>
    <row r="3" ht="12.75">
      <c r="N3" s="7" t="s">
        <v>19</v>
      </c>
    </row>
    <row r="4" ht="12.75">
      <c r="N4" s="7" t="s">
        <v>88</v>
      </c>
    </row>
    <row r="5" spans="1:16" s="100" customFormat="1" ht="16.5">
      <c r="A5" s="97" t="s">
        <v>83</v>
      </c>
      <c r="B5" s="98"/>
      <c r="C5" s="98"/>
      <c r="D5" s="99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ht="13.5" thickBot="1">
      <c r="P6" s="21" t="s">
        <v>47</v>
      </c>
    </row>
    <row r="7" spans="1:16" s="107" customFormat="1" ht="16.5" customHeight="1" thickTop="1">
      <c r="A7" s="101"/>
      <c r="B7" s="102"/>
      <c r="C7" s="103"/>
      <c r="D7" s="26" t="s">
        <v>20</v>
      </c>
      <c r="E7" s="104"/>
      <c r="F7" s="104"/>
      <c r="G7" s="27"/>
      <c r="H7" s="28"/>
      <c r="I7" s="105"/>
      <c r="J7" s="104"/>
      <c r="K7" s="104"/>
      <c r="L7" s="104"/>
      <c r="M7" s="106"/>
      <c r="N7" s="106"/>
      <c r="O7" s="106"/>
      <c r="P7" s="253" t="s">
        <v>45</v>
      </c>
    </row>
    <row r="8" spans="1:16" s="107" customFormat="1" ht="19.5" customHeight="1" thickBot="1">
      <c r="A8" s="108" t="s">
        <v>51</v>
      </c>
      <c r="B8" s="109" t="s">
        <v>52</v>
      </c>
      <c r="C8" s="110"/>
      <c r="D8" s="111" t="s">
        <v>3</v>
      </c>
      <c r="E8" s="112" t="s">
        <v>4</v>
      </c>
      <c r="F8" s="112" t="s">
        <v>5</v>
      </c>
      <c r="G8" s="112" t="s">
        <v>6</v>
      </c>
      <c r="H8" s="112" t="s">
        <v>7</v>
      </c>
      <c r="I8" s="112" t="s">
        <v>8</v>
      </c>
      <c r="J8" s="112" t="s">
        <v>9</v>
      </c>
      <c r="K8" s="112" t="s">
        <v>10</v>
      </c>
      <c r="L8" s="112" t="s">
        <v>11</v>
      </c>
      <c r="M8" s="112" t="s">
        <v>12</v>
      </c>
      <c r="N8" s="112" t="s">
        <v>13</v>
      </c>
      <c r="O8" s="113" t="s">
        <v>14</v>
      </c>
      <c r="P8" s="254"/>
    </row>
    <row r="9" spans="1:16" s="121" customFormat="1" ht="12.75" thickBot="1" thickTop="1">
      <c r="A9" s="114">
        <v>1</v>
      </c>
      <c r="B9" s="115">
        <v>2</v>
      </c>
      <c r="C9" s="116"/>
      <c r="D9" s="117">
        <v>3</v>
      </c>
      <c r="E9" s="118">
        <v>4</v>
      </c>
      <c r="F9" s="118">
        <v>5</v>
      </c>
      <c r="G9" s="118">
        <v>6</v>
      </c>
      <c r="H9" s="118">
        <v>7</v>
      </c>
      <c r="I9" s="118">
        <v>8</v>
      </c>
      <c r="J9" s="118">
        <v>9</v>
      </c>
      <c r="K9" s="118">
        <v>10</v>
      </c>
      <c r="L9" s="118">
        <v>11</v>
      </c>
      <c r="M9" s="118">
        <v>12</v>
      </c>
      <c r="N9" s="118">
        <v>13</v>
      </c>
      <c r="O9" s="119">
        <v>14</v>
      </c>
      <c r="P9" s="120">
        <v>15</v>
      </c>
    </row>
    <row r="10" spans="1:16" s="127" customFormat="1" ht="25.5" customHeight="1" thickTop="1">
      <c r="A10" s="122">
        <v>1</v>
      </c>
      <c r="B10" s="123" t="s">
        <v>53</v>
      </c>
      <c r="C10" s="124"/>
      <c r="D10" s="125">
        <f>'Zał 1'!D23</f>
        <v>22864446</v>
      </c>
      <c r="E10" s="125">
        <f>'Zał 1'!E23</f>
        <v>24106656</v>
      </c>
      <c r="F10" s="125">
        <f>'Zał 1'!F23</f>
        <v>29951111</v>
      </c>
      <c r="G10" s="125">
        <f>'Zał 1'!G23</f>
        <v>26245862</v>
      </c>
      <c r="H10" s="125">
        <f>'Zał 1'!H23</f>
        <v>24773111</v>
      </c>
      <c r="I10" s="125">
        <f>'Zał 1'!I23</f>
        <v>26681556</v>
      </c>
      <c r="J10" s="125">
        <f>'Zał 1'!J23</f>
        <v>23305906</v>
      </c>
      <c r="K10" s="125">
        <f>'Zał 1'!K23</f>
        <v>22777696</v>
      </c>
      <c r="L10" s="125">
        <f>'Zał 1'!L23</f>
        <v>24988466</v>
      </c>
      <c r="M10" s="125">
        <f>'Zał 1'!M23</f>
        <v>22651841</v>
      </c>
      <c r="N10" s="125">
        <f>'Zał 1'!N23</f>
        <v>24871993</v>
      </c>
      <c r="O10" s="125">
        <f>'Zał 1'!O23</f>
        <v>18732611</v>
      </c>
      <c r="P10" s="126">
        <f>SUM(D10:O10)</f>
        <v>291951255</v>
      </c>
    </row>
    <row r="11" spans="1:16" s="127" customFormat="1" ht="32.25" customHeight="1" thickBot="1">
      <c r="A11" s="128">
        <v>2</v>
      </c>
      <c r="B11" s="129" t="s">
        <v>54</v>
      </c>
      <c r="C11" s="130"/>
      <c r="D11" s="131">
        <v>22059551</v>
      </c>
      <c r="E11" s="131">
        <v>23538011</v>
      </c>
      <c r="F11" s="131">
        <v>31405811</v>
      </c>
      <c r="G11" s="131">
        <v>25944061</v>
      </c>
      <c r="H11" s="131">
        <v>27502211</v>
      </c>
      <c r="I11" s="131">
        <v>30684761</v>
      </c>
      <c r="J11" s="131">
        <v>28716481</v>
      </c>
      <c r="K11" s="131">
        <v>28819161</v>
      </c>
      <c r="L11" s="131">
        <v>29724911</v>
      </c>
      <c r="M11" s="131">
        <v>28701601</v>
      </c>
      <c r="N11" s="131">
        <v>25238316</v>
      </c>
      <c r="O11" s="131">
        <v>27596379</v>
      </c>
      <c r="P11" s="132">
        <f>SUM(D11:O11)</f>
        <v>329931255</v>
      </c>
    </row>
    <row r="12" spans="1:16" s="127" customFormat="1" ht="32.25" customHeight="1" thickTop="1">
      <c r="A12" s="133">
        <v>3</v>
      </c>
      <c r="B12" s="255" t="s">
        <v>84</v>
      </c>
      <c r="C12" s="256"/>
      <c r="D12" s="134">
        <f>D10-D11</f>
        <v>804895</v>
      </c>
      <c r="E12" s="135">
        <f aca="true" t="shared" si="0" ref="E12:O12">E10-E11</f>
        <v>568645</v>
      </c>
      <c r="F12" s="135">
        <f t="shared" si="0"/>
        <v>-1454700</v>
      </c>
      <c r="G12" s="135">
        <f t="shared" si="0"/>
        <v>301801</v>
      </c>
      <c r="H12" s="135">
        <f t="shared" si="0"/>
        <v>-2729100</v>
      </c>
      <c r="I12" s="135">
        <f t="shared" si="0"/>
        <v>-4003205</v>
      </c>
      <c r="J12" s="135">
        <f t="shared" si="0"/>
        <v>-5410575</v>
      </c>
      <c r="K12" s="135">
        <f t="shared" si="0"/>
        <v>-6041465</v>
      </c>
      <c r="L12" s="135">
        <f t="shared" si="0"/>
        <v>-4736445</v>
      </c>
      <c r="M12" s="135">
        <f t="shared" si="0"/>
        <v>-6049760</v>
      </c>
      <c r="N12" s="135">
        <f t="shared" si="0"/>
        <v>-366323</v>
      </c>
      <c r="O12" s="136">
        <f t="shared" si="0"/>
        <v>-8863768</v>
      </c>
      <c r="P12" s="137">
        <f>P10-P11</f>
        <v>-37980000</v>
      </c>
    </row>
    <row r="13" spans="1:16" s="107" customFormat="1" ht="40.5" customHeight="1" hidden="1">
      <c r="A13" s="138">
        <v>4</v>
      </c>
      <c r="B13" s="139" t="s">
        <v>55</v>
      </c>
      <c r="C13" s="140"/>
      <c r="D13" s="141">
        <f>D12</f>
        <v>804895</v>
      </c>
      <c r="E13" s="142">
        <f>D12+E12</f>
        <v>1373540</v>
      </c>
      <c r="F13" s="142">
        <f>E13+F12</f>
        <v>-81160</v>
      </c>
      <c r="G13" s="142">
        <f aca="true" t="shared" si="1" ref="G13:O13">F13+G12</f>
        <v>220641</v>
      </c>
      <c r="H13" s="142">
        <f t="shared" si="1"/>
        <v>-2508459</v>
      </c>
      <c r="I13" s="142">
        <f t="shared" si="1"/>
        <v>-6511664</v>
      </c>
      <c r="J13" s="142">
        <f t="shared" si="1"/>
        <v>-11922239</v>
      </c>
      <c r="K13" s="142">
        <f t="shared" si="1"/>
        <v>-17963704</v>
      </c>
      <c r="L13" s="142">
        <f t="shared" si="1"/>
        <v>-22700149</v>
      </c>
      <c r="M13" s="142">
        <f t="shared" si="1"/>
        <v>-28749909</v>
      </c>
      <c r="N13" s="142">
        <f t="shared" si="1"/>
        <v>-29116232</v>
      </c>
      <c r="O13" s="143">
        <f t="shared" si="1"/>
        <v>-37980000</v>
      </c>
      <c r="P13" s="144"/>
    </row>
    <row r="14" spans="1:16" s="150" customFormat="1" ht="36" customHeight="1">
      <c r="A14" s="239">
        <v>4</v>
      </c>
      <c r="B14" s="257" t="s">
        <v>82</v>
      </c>
      <c r="C14" s="252"/>
      <c r="D14" s="147"/>
      <c r="E14" s="148"/>
      <c r="F14" s="148">
        <v>-2515300</v>
      </c>
      <c r="G14" s="148"/>
      <c r="H14" s="148"/>
      <c r="I14" s="148">
        <v>-2515300</v>
      </c>
      <c r="J14" s="148"/>
      <c r="K14" s="148"/>
      <c r="L14" s="148">
        <v>-2515300</v>
      </c>
      <c r="M14" s="148"/>
      <c r="N14" s="148"/>
      <c r="O14" s="148">
        <v>-2515300</v>
      </c>
      <c r="P14" s="149">
        <f>SUM(F14:O14)</f>
        <v>-10061200</v>
      </c>
    </row>
    <row r="15" spans="1:16" s="150" customFormat="1" ht="26.25" customHeight="1">
      <c r="A15" s="241">
        <v>5</v>
      </c>
      <c r="B15" s="257" t="s">
        <v>85</v>
      </c>
      <c r="C15" s="252"/>
      <c r="D15" s="242">
        <f>D14+D12</f>
        <v>804895</v>
      </c>
      <c r="E15" s="242">
        <f aca="true" t="shared" si="2" ref="D15:P15">E14+E12</f>
        <v>568645</v>
      </c>
      <c r="F15" s="242">
        <f t="shared" si="2"/>
        <v>-3970000</v>
      </c>
      <c r="G15" s="242">
        <f t="shared" si="2"/>
        <v>301801</v>
      </c>
      <c r="H15" s="242">
        <f t="shared" si="2"/>
        <v>-2729100</v>
      </c>
      <c r="I15" s="242">
        <f t="shared" si="2"/>
        <v>-6518505</v>
      </c>
      <c r="J15" s="242">
        <f t="shared" si="2"/>
        <v>-5410575</v>
      </c>
      <c r="K15" s="242">
        <f t="shared" si="2"/>
        <v>-6041465</v>
      </c>
      <c r="L15" s="242">
        <f t="shared" si="2"/>
        <v>-7251745</v>
      </c>
      <c r="M15" s="242">
        <f t="shared" si="2"/>
        <v>-6049760</v>
      </c>
      <c r="N15" s="242">
        <f t="shared" si="2"/>
        <v>-366323</v>
      </c>
      <c r="O15" s="243">
        <f t="shared" si="2"/>
        <v>-11379068</v>
      </c>
      <c r="P15" s="244">
        <f t="shared" si="2"/>
        <v>-48041200</v>
      </c>
    </row>
    <row r="16" spans="1:16" s="107" customFormat="1" ht="27.75" customHeight="1">
      <c r="A16" s="138">
        <v>6</v>
      </c>
      <c r="B16" s="251" t="s">
        <v>56</v>
      </c>
      <c r="C16" s="252"/>
      <c r="D16" s="141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3"/>
      <c r="P16" s="145">
        <f>SUM(P17:P18)</f>
        <v>48041200</v>
      </c>
    </row>
    <row r="17" spans="1:16" s="150" customFormat="1" ht="38.25" customHeight="1">
      <c r="A17" s="146"/>
      <c r="B17" s="245" t="s">
        <v>57</v>
      </c>
      <c r="C17" s="151">
        <v>23041200</v>
      </c>
      <c r="D17" s="147">
        <f>C17+D12</f>
        <v>23846095</v>
      </c>
      <c r="E17" s="148">
        <f>D17+E12</f>
        <v>24414740</v>
      </c>
      <c r="F17" s="148">
        <f>E17+F14+F12</f>
        <v>20444740</v>
      </c>
      <c r="G17" s="148">
        <f>F17+G12</f>
        <v>20746541</v>
      </c>
      <c r="H17" s="148">
        <f>G17+H12</f>
        <v>18017441</v>
      </c>
      <c r="I17" s="148">
        <f>H17+I12+I14</f>
        <v>11498936</v>
      </c>
      <c r="J17" s="148">
        <f>I17+J12+J14</f>
        <v>6088361</v>
      </c>
      <c r="K17" s="148">
        <f>J17+K12+K14</f>
        <v>46896</v>
      </c>
      <c r="L17" s="148"/>
      <c r="M17" s="148"/>
      <c r="N17" s="148"/>
      <c r="O17" s="152"/>
      <c r="P17" s="149">
        <f>C17</f>
        <v>23041200</v>
      </c>
    </row>
    <row r="18" spans="1:16" s="150" customFormat="1" ht="39.75" customHeight="1" thickBot="1">
      <c r="A18" s="153"/>
      <c r="B18" s="246" t="s">
        <v>58</v>
      </c>
      <c r="C18" s="154">
        <v>25000000</v>
      </c>
      <c r="D18" s="155"/>
      <c r="E18" s="156"/>
      <c r="F18" s="156"/>
      <c r="G18" s="156"/>
      <c r="H18" s="156"/>
      <c r="I18" s="156"/>
      <c r="J18" s="156"/>
      <c r="K18" s="156"/>
      <c r="L18" s="156">
        <v>7204849</v>
      </c>
      <c r="M18" s="156">
        <v>6049760</v>
      </c>
      <c r="N18" s="156">
        <v>366323</v>
      </c>
      <c r="O18" s="240">
        <v>11379068</v>
      </c>
      <c r="P18" s="157">
        <f>C18</f>
        <v>25000000</v>
      </c>
    </row>
    <row r="19" ht="13.5" thickTop="1"/>
  </sheetData>
  <mergeCells count="5">
    <mergeCell ref="B16:C16"/>
    <mergeCell ref="P7:P8"/>
    <mergeCell ref="B12:C12"/>
    <mergeCell ref="B14:C14"/>
    <mergeCell ref="B15:C15"/>
  </mergeCells>
  <printOptions horizontalCentered="1"/>
  <pageMargins left="0.2362204724409449" right="0.26" top="0.984251968503937" bottom="0.984251968503937" header="0.5118110236220472" footer="0.5118110236220472"/>
  <pageSetup firstPageNumber="3" useFirstPageNumber="1" horizontalDpi="300" verticalDpi="300" orientation="landscape" paperSize="9" scale="90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2008-02-11T15:04:54Z</cp:lastPrinted>
  <dcterms:created xsi:type="dcterms:W3CDTF">2008-01-22T13:00:43Z</dcterms:created>
  <dcterms:modified xsi:type="dcterms:W3CDTF">2008-02-19T12:47:21Z</dcterms:modified>
  <cp:category/>
  <cp:version/>
  <cp:contentType/>
  <cp:contentStatus/>
</cp:coreProperties>
</file>