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</sheets>
  <definedNames>
    <definedName name="_xlnm.Print_Titles" localSheetId="0">'Zał 1'!$8:$10</definedName>
    <definedName name="_xlnm.Print_Titles" localSheetId="1">'Zał 2'!$7:$9</definedName>
    <definedName name="_xlnm.Print_Titles" localSheetId="3">'Zał 4'!$12:$13</definedName>
  </definedNames>
  <calcPr fullCalcOnLoad="1"/>
</workbook>
</file>

<file path=xl/sharedStrings.xml><?xml version="1.0" encoding="utf-8"?>
<sst xmlns="http://schemas.openxmlformats.org/spreadsheetml/2006/main" count="565" uniqueCount="329">
  <si>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</si>
  <si>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</si>
  <si>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</si>
  <si>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</si>
  <si>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</si>
  <si>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</si>
  <si>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</si>
  <si>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</si>
  <si>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</si>
  <si>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</si>
  <si>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</si>
  <si>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</si>
  <si>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</si>
  <si>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4300</t>
  </si>
  <si>
    <t>Zakup usług pozostałych</t>
  </si>
  <si>
    <t>OŚWIATA I WYCHOWANIE</t>
  </si>
  <si>
    <t>E</t>
  </si>
  <si>
    <t>Zakup materiałów i wyposażenia</t>
  </si>
  <si>
    <t>KULTURA I OCHRONA DZIEDZICTWA NARODOWEGO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</si>
  <si>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</si>
  <si>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</si>
  <si>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</si>
  <si>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</si>
  <si>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</si>
  <si>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</si>
  <si>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</si>
  <si>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</si>
  <si>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</si>
  <si>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 xml:space="preserve">GOSPODARKA KOMUNALNA I OCHRONA ŚRODOWISKA </t>
  </si>
  <si>
    <t>Załącznik nr 2 do Uchwały</t>
  </si>
  <si>
    <t>DOCHODY OD OSÓB PRAWNYCH , OD OSÓB FIZYCZNYCH I OD INNYCH JEDNOSTEK NIE POSIADAJĄCYCH OSOBOWOŚCI PRAWNEJ ORAZ WYDATKI ZWIĄZANE Z ICH POBOREM</t>
  </si>
  <si>
    <t>Biblioteki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</si>
  <si>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</si>
  <si>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</si>
  <si>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</si>
  <si>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</si>
  <si>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</si>
  <si>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</si>
  <si>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</si>
  <si>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</si>
  <si>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</si>
  <si>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</si>
  <si>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</si>
  <si>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</si>
  <si>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</si>
  <si>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</si>
  <si>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</si>
  <si>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</si>
  <si>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758</t>
  </si>
  <si>
    <t>RÓŻNE ROZLICZENIA</t>
  </si>
  <si>
    <t>Załącznik nr 3 do Uchwały</t>
  </si>
  <si>
    <t>ZMIANY   PLANU  DOCHODÓW  I   WYDATKÓW   NA  ZADANIA  WŁASNE  POWIATU  
W  2007  ROKU</t>
  </si>
  <si>
    <t>ZMIANY   PLANU  DOCHODÓW  I  WYDATKÓW   NA  ZADANIA  WŁASNE  GMINY                                           W  2007  ROKU</t>
  </si>
  <si>
    <t>Drogi wewnętrzne</t>
  </si>
  <si>
    <t>Obiekty sportowe</t>
  </si>
  <si>
    <t xml:space="preserve"> -  spłata kredytu - Gospodarczy Bank Wielkopolski S.A.</t>
  </si>
  <si>
    <t>NA 2007 ROK</t>
  </si>
  <si>
    <t>GOSPODARKA MIESZKANIOWA</t>
  </si>
  <si>
    <t>I</t>
  </si>
  <si>
    <t>II</t>
  </si>
  <si>
    <t>0580</t>
  </si>
  <si>
    <t>0690</t>
  </si>
  <si>
    <t>Wpływy z różnych opłat</t>
  </si>
  <si>
    <t>Pozostałe odsetki</t>
  </si>
  <si>
    <t>III</t>
  </si>
  <si>
    <t>IV</t>
  </si>
  <si>
    <t>WYDATKI OGÓŁEM</t>
  </si>
  <si>
    <t>Załącznik nr 5 do Uchwały</t>
  </si>
  <si>
    <t>Szkoły   podstawowe specjalne</t>
  </si>
  <si>
    <t>Zakup energii</t>
  </si>
  <si>
    <t>Licea ogólnokształcące</t>
  </si>
  <si>
    <t>Szkoły zawodowe</t>
  </si>
  <si>
    <t>EDUKACYJNA OPIEKA WYCHOWAWCZA</t>
  </si>
  <si>
    <t>Drogi publiczne gminne</t>
  </si>
  <si>
    <t>6050</t>
  </si>
  <si>
    <t>Gospodarka ściekowa i ochrona wód</t>
  </si>
  <si>
    <t>Oczyszczanie miast i wsi</t>
  </si>
  <si>
    <t>Zakup usług remontowych</t>
  </si>
  <si>
    <t>4270</t>
  </si>
  <si>
    <t>0970</t>
  </si>
  <si>
    <t>Wpływy z różnych dochodów</t>
  </si>
  <si>
    <t>Załącznik nr 4 do Uchwały</t>
  </si>
  <si>
    <t>Różne opłaty i składki</t>
  </si>
  <si>
    <t>GOSPODARKA KOMUNALNA I OCHRONA ŚRODOWISKA</t>
  </si>
  <si>
    <t>Przychody z zaciągniętych pożyczek i kredytów na rynku krajowym</t>
  </si>
  <si>
    <t xml:space="preserve">MIASTA KOSZALINA                                                                                                                       </t>
  </si>
  <si>
    <t>75624</t>
  </si>
  <si>
    <t>Dywidendy</t>
  </si>
  <si>
    <t>Dywidendy i kwoty uzyskane z ze zbycia praw majątkowych</t>
  </si>
  <si>
    <t>Dotacja podmiotowa z budżetu dla jednostek niezaliczanych do sektora finansów publicznych</t>
  </si>
  <si>
    <t>"Małpi Gaj"</t>
  </si>
  <si>
    <t>Szkoły podstawowe</t>
  </si>
  <si>
    <t>Wpływy z usług</t>
  </si>
  <si>
    <t>80110</t>
  </si>
  <si>
    <t>Gimnazja</t>
  </si>
  <si>
    <t>4210</t>
  </si>
  <si>
    <t>4350</t>
  </si>
  <si>
    <t>Zakup dostępu do sieci internet</t>
  </si>
  <si>
    <t>4750</t>
  </si>
  <si>
    <t>Zakup akcesoriów komputerowych w tym programów i licencji</t>
  </si>
  <si>
    <t>75814</t>
  </si>
  <si>
    <t>Różne rozliczenia finansowe</t>
  </si>
  <si>
    <t>80140</t>
  </si>
  <si>
    <t>Centra kształcenia ustawicznego</t>
  </si>
  <si>
    <t>0750</t>
  </si>
  <si>
    <t>0920</t>
  </si>
  <si>
    <t>0870</t>
  </si>
  <si>
    <t>4410</t>
  </si>
  <si>
    <t>Podróże służbowe krajowe</t>
  </si>
  <si>
    <t>4370</t>
  </si>
  <si>
    <t>4390</t>
  </si>
  <si>
    <t>Zakup usług obejmujących wykonanie ekspertyz, analiz i opinii</t>
  </si>
  <si>
    <t>4740</t>
  </si>
  <si>
    <t xml:space="preserve">Zakup materiałów papierniczych do sprzętu drukarskiego  i urządzeń kserograficznych </t>
  </si>
  <si>
    <t>0830</t>
  </si>
  <si>
    <t>0740</t>
  </si>
  <si>
    <t xml:space="preserve">Zakup usług remontowych   </t>
  </si>
  <si>
    <t>BRM</t>
  </si>
  <si>
    <t>Stypendia dla uczniów</t>
  </si>
  <si>
    <t>Modernizacja MOK - akustyka</t>
  </si>
  <si>
    <t>Schroniska dla zwierząt</t>
  </si>
  <si>
    <t>MEC Sp. z o.o. Koszalin</t>
  </si>
  <si>
    <t>MWiK Sp. z o.o. Koszalin</t>
  </si>
  <si>
    <t>"Koszaliński Park Linowy"</t>
  </si>
  <si>
    <t>851</t>
  </si>
  <si>
    <t>OCHRONA ZDROWIA</t>
  </si>
  <si>
    <t>Fk</t>
  </si>
  <si>
    <t>85195</t>
  </si>
  <si>
    <t>85111</t>
  </si>
  <si>
    <t>Szpitale ogólne</t>
  </si>
  <si>
    <t>853</t>
  </si>
  <si>
    <t>POZOSTAŁE  ZADANIA  W  ZAKRESIE  POLITYKI  SPOŁECZNEJ</t>
  </si>
  <si>
    <t>85305</t>
  </si>
  <si>
    <t>Żłobki</t>
  </si>
  <si>
    <t>2510</t>
  </si>
  <si>
    <t>Dotacja podmiotowa z budżetu dla zakładu budżetowego</t>
  </si>
  <si>
    <t>750</t>
  </si>
  <si>
    <t>75023</t>
  </si>
  <si>
    <t>ADMINISTRACJA PUBLICZNA</t>
  </si>
  <si>
    <t>Urzędy gmin</t>
  </si>
  <si>
    <t>4610</t>
  </si>
  <si>
    <t>Koszty postępowania sądowego i prokuratorskiego</t>
  </si>
  <si>
    <t>Rp</t>
  </si>
  <si>
    <t>Inf</t>
  </si>
  <si>
    <t>Infrastruktura telekomunikacyjna</t>
  </si>
  <si>
    <t>6060</t>
  </si>
  <si>
    <t>80195</t>
  </si>
  <si>
    <t>4240</t>
  </si>
  <si>
    <t>Zakup akcesoriów komputerowych, w tym programów i licencji</t>
  </si>
  <si>
    <t>Wydatki na zakupy inwestycyjne jednostek budżetowych</t>
  </si>
  <si>
    <t>80134</t>
  </si>
  <si>
    <t>Szkoły zawodowe specjalne</t>
  </si>
  <si>
    <t>Miejska poradnia psychologiczno-pedagogiczna</t>
  </si>
  <si>
    <t>Drogi publiczne w miastach na prawach powiatu</t>
  </si>
  <si>
    <t>ul.Ułańska - Kadetów</t>
  </si>
  <si>
    <t>Dochody z najmu i dzierżawy składników majątkowych</t>
  </si>
  <si>
    <t>Zakup pomocy naukowych, dydaktycznych i książek</t>
  </si>
  <si>
    <t>Opłaty z tytułu zakupu usług  telekomunikacyjnych  telefonii stacjonarnej</t>
  </si>
  <si>
    <t>Rehabilitacja zawodowa i społeczna osób niepełnosprawnych</t>
  </si>
  <si>
    <t>Dotacje celowe otrzymane z powiatu na zadania bieżące realizowane na podstawie porozumień  między jednostkami samorządu terytorialnego</t>
  </si>
  <si>
    <t>Dotacja podmiotowa z budżetu dla samorządowej instytucji kultury</t>
  </si>
  <si>
    <t>75095</t>
  </si>
  <si>
    <t>0960</t>
  </si>
  <si>
    <t>Otrzymane spadki, zapisy i darowizny w postaci pieniężnej</t>
  </si>
  <si>
    <t>4170</t>
  </si>
  <si>
    <t>4260</t>
  </si>
  <si>
    <t>Specjalny ośrodek szkolno-wychowawczy</t>
  </si>
  <si>
    <t>Wpływy ze sprzedaży składników majątkowych</t>
  </si>
  <si>
    <t>ul. Kamieniarska</t>
  </si>
  <si>
    <r>
      <t>Zakup usług remontowych -</t>
    </r>
    <r>
      <rPr>
        <sz val="10"/>
        <rFont val="Arial Narrow"/>
        <family val="2"/>
      </rPr>
      <t xml:space="preserve"> "</t>
    </r>
    <r>
      <rPr>
        <i/>
        <sz val="10"/>
        <rFont val="Arial Narrow"/>
        <family val="2"/>
      </rPr>
      <t>RO Wspólny Dom"</t>
    </r>
  </si>
  <si>
    <t>RO "Przedmieście Księżnej Anny"</t>
  </si>
  <si>
    <t xml:space="preserve">Wynagrodzenia bezosobowe </t>
  </si>
  <si>
    <t>Telewizja kablowa Sp. z o.o.</t>
  </si>
  <si>
    <r>
      <t xml:space="preserve">Wydatki inwestycyjne jednostek budżetowych - </t>
    </r>
    <r>
      <rPr>
        <i/>
        <sz val="10"/>
        <rFont val="Arial Narrow"/>
        <family val="2"/>
      </rPr>
      <t>Budowa schroniska dla zwierząt</t>
    </r>
  </si>
  <si>
    <t>Inwestycyjne inicjatywy społeczne -uzbrojenie ul.Artylerzystów</t>
  </si>
  <si>
    <t>RO "Rokosowo"</t>
  </si>
  <si>
    <t>RO "Wspólny Dom"</t>
  </si>
  <si>
    <r>
      <t xml:space="preserve">Dotacja podmiotowa z budżetu dla samorządowej instytucji kultury - </t>
    </r>
    <r>
      <rPr>
        <i/>
        <sz val="10"/>
        <rFont val="Arial Narrow"/>
        <family val="2"/>
      </rPr>
      <t>dofinansowanie projektu "Polsko-Niemieckie Warsztaty Teatralne - Koszalin 2007</t>
    </r>
  </si>
  <si>
    <t>Pozostałe zadania w zakresie kultury</t>
  </si>
  <si>
    <t>ul.Jarzębinowa - chodniki</t>
  </si>
  <si>
    <t>Domy i ośrodki kultury , świetlice i kluby</t>
  </si>
  <si>
    <t>Modernizacja stadionu "Bałtyk" - I etap</t>
  </si>
  <si>
    <r>
      <t>Dotacje celowe z budżetu na  finansowanie lub dofinansowanie kosztów realizacji inwestycji i zakupów inwestycyjnych innych jednostek sektora finansów publicznych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zakup sprzętu  MOK w zakresie poprawy akustyki</t>
    </r>
  </si>
  <si>
    <r>
      <t xml:space="preserve">Zakup materiałów i wyposażenia -  </t>
    </r>
    <r>
      <rPr>
        <i/>
        <sz val="10"/>
        <rFont val="Arial Narrow"/>
        <family val="2"/>
      </rPr>
      <t xml:space="preserve">RO "Wspólny Dom"   </t>
    </r>
    <r>
      <rPr>
        <sz val="11"/>
        <rFont val="Arial Narrow"/>
        <family val="2"/>
      </rPr>
      <t xml:space="preserve">            </t>
    </r>
  </si>
  <si>
    <t>Gospodarka gruntami i nieruchomościami</t>
  </si>
  <si>
    <t>75616</t>
  </si>
  <si>
    <t>0360</t>
  </si>
  <si>
    <t>75619</t>
  </si>
  <si>
    <t>0910</t>
  </si>
  <si>
    <t>6298</t>
  </si>
  <si>
    <t>Zespół Burs Międzyszkolnych</t>
  </si>
  <si>
    <r>
      <t>Wydatki inwestycyjne jednostek budżetowych -</t>
    </r>
    <r>
      <rPr>
        <i/>
        <sz val="10"/>
        <rFont val="Arial Narrow"/>
        <family val="2"/>
      </rPr>
      <t xml:space="preserve"> Budowa rurociągów kablowych w ZSz nr 7</t>
    </r>
  </si>
  <si>
    <t>Pomoc materialna dla uczniów</t>
  </si>
  <si>
    <t>75075</t>
  </si>
  <si>
    <t>Promocja jednostek samorządu terytorialnego</t>
  </si>
  <si>
    <t>Wpływy z podatku rolnego, podatku leśnego, podatku od spadków i darowizn, podatku od czynności cywilno-prawnych oraz podatków i opłat lokalnych od osób fizycznych</t>
  </si>
  <si>
    <t>Wpływy z różnych rozliczeń</t>
  </si>
  <si>
    <t>Odsetki od nieterminowych  wpłat z tytułu podatków i opłat</t>
  </si>
  <si>
    <t>Spłaty pożyczek otrzymanych na finansowanie zadań realizowanych z udziałem środków pochodzących 
z budżetu Unii Europejskiej</t>
  </si>
  <si>
    <t xml:space="preserve"> - Bank Gospodarstwa Krajowego (z 2006 r.)</t>
  </si>
  <si>
    <t>Podatek od spadków i darowizn</t>
  </si>
  <si>
    <r>
      <t>Wydatki na zakupy inwestycyjne jednostek budżetowych -</t>
    </r>
    <r>
      <rPr>
        <i/>
        <sz val="10"/>
        <rFont val="Arial Narrow"/>
        <family val="2"/>
      </rPr>
      <t xml:space="preserve"> ZOA-EPM</t>
    </r>
  </si>
  <si>
    <r>
      <t xml:space="preserve">Dotacja celowa z budżetu dla pozostałych jednostek zaliczanych do sektora finansów publicznych - </t>
    </r>
    <r>
      <rPr>
        <i/>
        <sz val="10"/>
        <rFont val="Arial Narrow"/>
        <family val="2"/>
      </rPr>
      <t>dofinansowanie zakupu karetki reanimacyjnej</t>
    </r>
  </si>
  <si>
    <t>Wpływy z różnych dochodw</t>
  </si>
  <si>
    <r>
      <t xml:space="preserve">Środki na dofinansowanie własnych inwestycji gmin  pozyskane z innych żródeł - </t>
    </r>
    <r>
      <rPr>
        <i/>
        <sz val="11"/>
        <rFont val="Arial Narrow"/>
        <family val="2"/>
      </rPr>
      <t>ul.Olchowa</t>
    </r>
  </si>
  <si>
    <r>
      <t xml:space="preserve">Środki na dofinansowanie własnych inwestycji gmin  pozyskane z innych żródeł - </t>
    </r>
    <r>
      <rPr>
        <i/>
        <sz val="11"/>
        <rFont val="Arial Narrow"/>
        <family val="2"/>
      </rPr>
      <t>Centrum Rekreacyjno- Sportowe</t>
    </r>
  </si>
  <si>
    <r>
      <t xml:space="preserve">Środki na dofinansowanie własnych inwestycji powiatów  pozyskane z innych żródeł - </t>
    </r>
    <r>
      <rPr>
        <i/>
        <sz val="11"/>
        <rFont val="Arial Narrow"/>
        <family val="2"/>
      </rPr>
      <t>ul.Połczyńska</t>
    </r>
  </si>
  <si>
    <t>4430</t>
  </si>
  <si>
    <t>RWZ</t>
  </si>
  <si>
    <t>N</t>
  </si>
  <si>
    <t>Grzywny i inne kary pieniężne od osób prawnych i innych jednostek organizacyjnych</t>
  </si>
  <si>
    <r>
      <t xml:space="preserve">Dotacja podmiotowa z budżetu dla samorządowej instytucji kultury - </t>
    </r>
    <r>
      <rPr>
        <i/>
        <sz val="10"/>
        <rFont val="Arial Narrow"/>
        <family val="2"/>
      </rPr>
      <t>dofinansowanie 41-go Międzynarodowego Festiwalu Organowego</t>
    </r>
  </si>
  <si>
    <t xml:space="preserve">         </t>
  </si>
  <si>
    <t>Lp.</t>
  </si>
  <si>
    <t>Dział           Rozdział                §</t>
  </si>
  <si>
    <t>Przewidywane wykonanie                     2006 r.</t>
  </si>
  <si>
    <t>Plan na                            2007 r.</t>
  </si>
  <si>
    <t>Zmiany planu</t>
  </si>
  <si>
    <t>Plan po zmianach na 2007 r.</t>
  </si>
  <si>
    <t>2</t>
  </si>
  <si>
    <t>STAN ŚRODKÓW OBROTOWYCH NA POCZĄTKU ROKU</t>
  </si>
  <si>
    <t>900         90011</t>
  </si>
  <si>
    <t>PRZYCHODY W CIĄGU ROKU</t>
  </si>
  <si>
    <t>PRZYCHODY OGÓŁEM</t>
  </si>
  <si>
    <t>1.</t>
  </si>
  <si>
    <t>Edukacja ekologiczna, propagowanie działań ekologicznych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</si>
  <si>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</si>
  <si>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</si>
  <si>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   Centrum Edukacji Ekologicznej (materiały edukacyjne, nagrody konkursowe, 
   honoraria, szkolenia)</t>
  </si>
  <si>
    <t xml:space="preserve"> - dotacja dla Regionalnego Ośrodka Edukacji Ekologicznej w Sianowie na 
   prowadzenie zajęć z zakresu edukacji ekologicznej (materiały edukacyjne, nagrody 
   konkursowe, honoraria, szkolenia)</t>
  </si>
  <si>
    <t xml:space="preserve"> - dotacja dla Miejskich Wodociągów i Kanalizacji (MWiK) na organizację Centrum 
   Edukacji Ekologicznej (materiały edukacyjne, nagrody konkursowe, honoraria, 
   szkolenia)</t>
  </si>
  <si>
    <t>w tym dofinansowanie zakupu nagród na konkurs "Ja i moje środowisko"</t>
  </si>
  <si>
    <t>w tym dofinansowanie szkoleń dla pracowników ochrony środowiska</t>
  </si>
  <si>
    <t>2.</t>
  </si>
  <si>
    <t>Urządzanie i utrzymanie terenów zieleni, zadrzewień, zakrzewień oraz parków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</si>
  <si>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</si>
  <si>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</si>
  <si>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krzewami i pnączami pasów zieleni ulicznej w parkach i na 
   zieleńcach w mieście</t>
  </si>
  <si>
    <t xml:space="preserve"> - odtworzenie kompleksu Parku Książąt Pomorskich "A" - alejek spacerowych, 
   placów, schodów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</si>
  <si>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</si>
  <si>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</si>
  <si>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</si>
  <si>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zagospodarowanie zieleńca o pow. 5280 m 2 (ul. Gierczak) - wg projektu</t>
  </si>
  <si>
    <t xml:space="preserve"> - renowacja pasów zieleni w pasach drogowych dróg publicznych: ul. Gnieźnieńska, 
   Morska, Fałata, Jana Pawła II</t>
  </si>
  <si>
    <t xml:space="preserve"> - opracowanie inwentaryzacji zieleni na terenie zieleńców i pasów drogowych 
   przekazanych Zarządowi w zarządzanie lub administrację</t>
  </si>
  <si>
    <t xml:space="preserve"> - prace pielęgnacyjno-lecznicze drzew na terenach administrowanych przez Zarząd 
   Budynków Mieszkalnych (ZBM)</t>
  </si>
  <si>
    <t>6110</t>
  </si>
  <si>
    <r>
      <t>Wydatki inwestycyjne funduszy celowych - o</t>
    </r>
    <r>
      <rPr>
        <i/>
        <sz val="9"/>
        <rFont val="Arial Narrow"/>
        <family val="2"/>
      </rPr>
      <t>dtworzenie kompleksu Parku Książąt Pomorskich "A"- budowa mostu</t>
    </r>
  </si>
  <si>
    <t>3.</t>
  </si>
  <si>
    <t>Realizacja przedsięwzięć związanych z gospodarką odpadami</t>
  </si>
  <si>
    <t xml:space="preserve"> - zagospodarowanie odpadów powstałych na terenie m. Koszalina w wyniku awarii 
   ekologicznych</t>
  </si>
  <si>
    <t xml:space="preserve"> - wywóz nieczystości z koszy ulicznych - dofinansowanie ZDM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</si>
  <si>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</si>
  <si>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</si>
  <si>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</si>
  <si>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</si>
  <si>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</si>
  <si>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</si>
  <si>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</si>
  <si>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</si>
  <si>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</si>
  <si>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- dotacja dla MWiK na opracowanie dokumentacji i budowy urządzeń podczyszczających </t>
    </r>
  </si>
  <si>
    <r>
      <t xml:space="preserve">Różne przelewy - </t>
    </r>
    <r>
      <rPr>
        <i/>
        <sz val="9"/>
        <rFont val="Arial Narrow"/>
        <family val="2"/>
      </rPr>
      <t>zwrot nienależnie otrzymanych środków z tytułu redystrybucji opłat za pobór wody i odprowadzanie ścieków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</si>
  <si>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</si>
  <si>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</si>
  <si>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</si>
  <si>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balotów, sorbentów, 
   neutralizatorów, sprzętu do prowadzenia działań z zakresu ratownictwa 
   chemicznego i ekologicznego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</si>
  <si>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</si>
  <si>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</si>
  <si>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</si>
  <si>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</si>
  <si>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
   bez administratora</t>
  </si>
  <si>
    <t xml:space="preserve"> - przeprowadzanie badań i analiz na potrzeby terenów środowiska</t>
  </si>
  <si>
    <t xml:space="preserve"> - sprawozdanie z realizacji Programu Ochrony Środowiska dla Miasta Koszalina na 
   lata 2004-2007</t>
  </si>
  <si>
    <t xml:space="preserve"> - sprawozdanie z realizacji Planu Gospodarki Odpadami dla Miasta Koszalina na 
   lata 2004-2007</t>
  </si>
  <si>
    <t>Wydatki inwestycyjne funduszy celowych</t>
  </si>
  <si>
    <t xml:space="preserve"> - porządkowanie gospodarki wodno-ściekowej w rejonie ul. Monte Cassino</t>
  </si>
  <si>
    <t xml:space="preserve"> - Kolektor XXVIII</t>
  </si>
  <si>
    <t xml:space="preserve"> - zakup systemów gromadzenia i przetwarzania danych związanych z dostępem do 
   informacji o środowisku</t>
  </si>
  <si>
    <t>6120</t>
  </si>
  <si>
    <t>Dotacje z funduszy celowych na finansowanie lub dofinansowanie kosztów realizacji inwestycji  i zakupów inwestycyjnych jednostek niezaliczanych do sektora finansów publicznych</t>
  </si>
  <si>
    <t xml:space="preserve"> - dotacja dla Nadleśnictwa Manowo - dofinansowanie budowy ścieżki
   przyrodniczo-rowerowej na terenie gminy Koszalin</t>
  </si>
  <si>
    <t xml:space="preserve"> - dotacja dla PGK - zakup skutera usprawniającego pracę operatora odkurzacza do 
   psich ekstrementów</t>
  </si>
  <si>
    <t>V</t>
  </si>
  <si>
    <t>STAN ŚRODKÓW OBROTOWYCH NA KONIEC ROKU</t>
  </si>
  <si>
    <t xml:space="preserve">                                                                                                                              Załącznik nr    do Uchwały</t>
  </si>
  <si>
    <t>Załącznik  nr 15b do Uchwały</t>
  </si>
  <si>
    <t xml:space="preserve">                                                                                                                              Nr         /          / 2007</t>
  </si>
  <si>
    <t>Nr       /       / 2006</t>
  </si>
  <si>
    <t xml:space="preserve">                                                                                                                              Rady Miejskiej w Koszalinie</t>
  </si>
  <si>
    <t xml:space="preserve">                                                                                                                              z dnia       czerwca 2007 r.</t>
  </si>
  <si>
    <t xml:space="preserve">z dnia  ..    grudnia 2006 r.      </t>
  </si>
  <si>
    <t xml:space="preserve">w złotych </t>
  </si>
  <si>
    <t>Przewidywane wykonanie 2006 r.</t>
  </si>
  <si>
    <t>Plan                       2007 r.</t>
  </si>
  <si>
    <t>Zmiany            planu</t>
  </si>
  <si>
    <t xml:space="preserve"> WYDATKI OGÓŁEM</t>
  </si>
  <si>
    <t xml:space="preserve">Dofinansowanie dla Zarządu Dróg Miejskich do wywozu nieczystości z koszy ulicznych. </t>
  </si>
  <si>
    <t>2970</t>
  </si>
  <si>
    <t>Różne przelewy. Zwrot nienależnie otrzymanych środków z tytułu redystrybucji opłat za pobór wód i odprowadzanie ścieków.</t>
  </si>
  <si>
    <t xml:space="preserve">ZMIANY  PLANU  PRZYCHODÓW I WYDATKÓW </t>
  </si>
  <si>
    <t>GMINNEGO  FUNDUSZU  OCHRONY  ŚRODOWISKA</t>
  </si>
  <si>
    <t xml:space="preserve"> I  GOSPODARKI  WODNEJ NA  2007  ROK</t>
  </si>
  <si>
    <t xml:space="preserve"> POWIATOWEGO  FUNDUSZU  OCHRONY  ŚRODOWISKA</t>
  </si>
  <si>
    <t>I  GOSPODARKI  WODNEJ NA  2007  ROK</t>
  </si>
  <si>
    <t>BEZPIECZEŃSTWO PUBLICZNE I OCHRONA PRZECIWPOŻAROWA</t>
  </si>
  <si>
    <t>BZK</t>
  </si>
  <si>
    <t>75405</t>
  </si>
  <si>
    <t>Komendy powiatowe Policji</t>
  </si>
  <si>
    <t>3000</t>
  </si>
  <si>
    <t>Wpłaty jednostek na fundusz celowy</t>
  </si>
  <si>
    <t>Wpłaty jednostek na fundusz celowy na finansowanie lub dofinansowanie zadań inwestycyjnych</t>
  </si>
  <si>
    <t xml:space="preserve">Dotacje celowe otrzymane z budżetu państwa na zadania bieżące realizowane przez powiat na podstawie porozumień z organami administracji rządowej </t>
  </si>
  <si>
    <t>Teatry dramatyczne i lalkowe</t>
  </si>
  <si>
    <t>Filharmonie, orkiestry, chóry i kapele</t>
  </si>
  <si>
    <t>Utrzymanie zieleni w miastach i gminach</t>
  </si>
  <si>
    <t>OA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</si>
  <si>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</si>
  <si>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</si>
  <si>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</si>
  <si>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</si>
  <si>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t xml:space="preserve"> - Budowa ścieżek rowerowych</t>
  </si>
  <si>
    <t xml:space="preserve"> - Przebudowa skrzyżowania ul. Bohaterów Warszawy - Morskiej</t>
  </si>
  <si>
    <t>Wydatki inwestycyjne jednostek budżetowych:</t>
  </si>
  <si>
    <t>Wydatki na zakupy inwestycyjne funduszy celowych</t>
  </si>
  <si>
    <t>z dnia 29 czerwca 2007 roku</t>
  </si>
  <si>
    <t xml:space="preserve">Nr  XII / 116 / 2007  </t>
  </si>
  <si>
    <t xml:space="preserve">Nr  XII /  116 / 2007  </t>
  </si>
  <si>
    <t xml:space="preserve">Nr XII /  116 / 2007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</si>
</sst>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8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sz val="13"/>
      <name val="Arial Narrow"/>
      <family val="2"/>
    </font>
    <font>
      <sz val="10"/>
      <name val="MS Sans Serif"/>
      <family val="0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17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18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1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5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1" fontId="9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64" fontId="2" fillId="0" borderId="29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5" xfId="0" applyNumberFormat="1" applyFont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3" xfId="0" applyFont="1" applyBorder="1" applyAlignment="1">
      <alignment horizontal="center" vertical="center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/>
    </xf>
    <xf numFmtId="0" fontId="10" fillId="0" borderId="17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5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top" wrapText="1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Border="1" applyAlignment="1">
      <alignment horizontal="centerContinuous" vertical="center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45" xfId="0" applyNumberFormat="1" applyFont="1" applyFill="1" applyBorder="1" applyAlignment="1" applyProtection="1">
      <alignment vertical="center" wrapText="1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0" fontId="3" fillId="0" borderId="48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10" fillId="0" borderId="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Continuous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8" fillId="0" borderId="3" xfId="21" applyNumberFormat="1" applyFont="1" applyFill="1" applyBorder="1" applyAlignment="1" applyProtection="1">
      <alignment vertical="center" wrapText="1"/>
      <protection locked="0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27" xfId="0" applyNumberFormat="1" applyFont="1" applyFill="1" applyBorder="1" applyAlignment="1" applyProtection="1">
      <alignment horizontal="right" vertical="center"/>
      <protection locked="0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20" fillId="0" borderId="15" xfId="0" applyNumberFormat="1" applyFont="1" applyFill="1" applyBorder="1" applyAlignment="1" applyProtection="1">
      <alignment horizontal="center" vertical="center"/>
      <protection locked="0"/>
    </xf>
    <xf numFmtId="164" fontId="20" fillId="0" borderId="3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Continuous" vertical="center"/>
    </xf>
    <xf numFmtId="1" fontId="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/>
    </xf>
    <xf numFmtId="0" fontId="24" fillId="0" borderId="3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18" applyFont="1" applyAlignment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/>
      <protection locked="0"/>
    </xf>
    <xf numFmtId="3" fontId="27" fillId="0" borderId="26" xfId="0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164" fontId="27" fillId="0" borderId="7" xfId="0" applyNumberFormat="1" applyFont="1" applyFill="1" applyBorder="1" applyAlignment="1" applyProtection="1">
      <alignment vertical="center"/>
      <protection locked="0"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vertical="center" wrapText="1"/>
      <protection locked="0"/>
    </xf>
    <xf numFmtId="164" fontId="27" fillId="0" borderId="66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1" fontId="9" fillId="0" borderId="6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6" xfId="21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49" fontId="9" fillId="0" borderId="64" xfId="0" applyNumberFormat="1" applyFont="1" applyFill="1" applyBorder="1" applyAlignment="1" applyProtection="1">
      <alignment horizontal="centerContinuous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164" fontId="2" fillId="0" borderId="57" xfId="21" applyNumberFormat="1" applyFont="1" applyFill="1" applyBorder="1" applyAlignment="1" applyProtection="1">
      <alignment vertical="center" wrapText="1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3" xfId="0" applyNumberFormat="1" applyFont="1" applyFill="1" applyBorder="1" applyAlignment="1" applyProtection="1">
      <alignment horizontal="center" vertical="center"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Border="1" applyAlignment="1">
      <alignment horizontal="centerContinuous" vertical="center"/>
    </xf>
    <xf numFmtId="0" fontId="5" fillId="0" borderId="73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0" fontId="9" fillId="0" borderId="75" xfId="0" applyNumberFormat="1" applyFont="1" applyFill="1" applyBorder="1" applyAlignment="1" applyProtection="1">
      <alignment horizontal="centerContinuous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3" xfId="0" applyNumberFormat="1" applyFont="1" applyFill="1" applyBorder="1" applyAlignment="1" applyProtection="1">
      <alignment horizontal="right" vertical="center"/>
      <protection locked="0"/>
    </xf>
    <xf numFmtId="3" fontId="18" fillId="0" borderId="35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6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6" xfId="21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56" xfId="0" applyNumberFormat="1" applyFont="1" applyFill="1" applyBorder="1" applyAlignment="1" applyProtection="1">
      <alignment horizontal="centerContinuous" vertical="center"/>
      <protection locked="0"/>
    </xf>
    <xf numFmtId="49" fontId="3" fillId="0" borderId="2" xfId="0" applyNumberFormat="1" applyFont="1" applyFill="1" applyBorder="1" applyAlignment="1" applyProtection="1">
      <alignment horizontal="centerContinuous" vertical="center"/>
      <protection locked="0"/>
    </xf>
    <xf numFmtId="1" fontId="9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9" xfId="21" applyNumberFormat="1" applyFont="1" applyFill="1" applyBorder="1" applyAlignment="1" applyProtection="1">
      <alignment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164" fontId="20" fillId="0" borderId="3" xfId="0" applyNumberFormat="1" applyFont="1" applyFill="1" applyBorder="1" applyAlignment="1" applyProtection="1">
      <alignment horizontal="center" vertical="center"/>
      <protection locked="0"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/>
    </xf>
    <xf numFmtId="0" fontId="13" fillId="0" borderId="8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13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78" xfId="0" applyNumberFormat="1" applyFont="1" applyFill="1" applyBorder="1" applyAlignment="1" applyProtection="1">
      <alignment horizontal="right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1" fontId="2" fillId="0" borderId="48" xfId="0" applyNumberFormat="1" applyFont="1" applyBorder="1" applyAlignment="1" applyProtection="1">
      <alignment horizontal="centerContinuous" vertical="center"/>
      <protection locked="0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Border="1" applyAlignment="1" applyProtection="1">
      <alignment horizontal="centerContinuous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164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/>
    </xf>
    <xf numFmtId="0" fontId="13" fillId="0" borderId="83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3" fontId="18" fillId="0" borderId="35" xfId="0" applyNumberFormat="1" applyFont="1" applyFill="1" applyBorder="1" applyAlignment="1" applyProtection="1">
      <alignment vertical="center"/>
      <protection locked="0"/>
    </xf>
    <xf numFmtId="49" fontId="2" fillId="0" borderId="56" xfId="0" applyNumberFormat="1" applyFont="1" applyFill="1" applyBorder="1" applyAlignment="1" applyProtection="1">
      <alignment horizontal="centerContinuous" vertical="center"/>
      <protection locked="0"/>
    </xf>
    <xf numFmtId="3" fontId="2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57" xfId="0" applyNumberFormat="1" applyFont="1" applyFill="1" applyBorder="1" applyAlignment="1" applyProtection="1">
      <alignment horizontal="center"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9" fillId="0" borderId="40" xfId="0" applyNumberFormat="1" applyFont="1" applyFill="1" applyBorder="1" applyAlignment="1" applyProtection="1">
      <alignment horizontal="centerContinuous" vertical="center"/>
      <protection locked="0"/>
    </xf>
    <xf numFmtId="0" fontId="9" fillId="0" borderId="39" xfId="0" applyNumberFormat="1" applyFont="1" applyFill="1" applyBorder="1" applyAlignment="1" applyProtection="1">
      <alignment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84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49" fontId="27" fillId="0" borderId="2" xfId="0" applyNumberFormat="1" applyFont="1" applyFill="1" applyBorder="1" applyAlignment="1" applyProtection="1">
      <alignment horizontal="centerContinuous" vertical="center"/>
      <protection locked="0"/>
    </xf>
    <xf numFmtId="3" fontId="27" fillId="0" borderId="3" xfId="0" applyNumberFormat="1" applyFont="1" applyFill="1" applyBorder="1" applyAlignment="1" applyProtection="1">
      <alignment vertical="center" wrapText="1"/>
      <protection locked="0"/>
    </xf>
    <xf numFmtId="164" fontId="27" fillId="0" borderId="15" xfId="0" applyNumberFormat="1" applyFont="1" applyFill="1" applyBorder="1" applyAlignment="1" applyProtection="1">
      <alignment horizontal="center" vertical="center"/>
      <protection locked="0"/>
    </xf>
    <xf numFmtId="3" fontId="27" fillId="0" borderId="3" xfId="0" applyNumberFormat="1" applyFont="1" applyFill="1" applyBorder="1" applyAlignment="1" applyProtection="1">
      <alignment vertical="center"/>
      <protection locked="0"/>
    </xf>
    <xf numFmtId="3" fontId="27" fillId="0" borderId="47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3" fontId="27" fillId="0" borderId="21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1" fontId="2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9" xfId="21" applyNumberFormat="1" applyFont="1" applyFill="1" applyBorder="1" applyAlignment="1" applyProtection="1">
      <alignment vertical="center" wrapText="1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3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18" fillId="0" borderId="23" xfId="0" applyNumberFormat="1" applyFont="1" applyFill="1" applyBorder="1" applyAlignment="1" applyProtection="1">
      <alignment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0" borderId="48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64" fontId="27" fillId="0" borderId="15" xfId="0" applyNumberFormat="1" applyFont="1" applyFill="1" applyBorder="1" applyAlignment="1" applyProtection="1">
      <alignment horizontal="center" vertical="center"/>
      <protection locked="0"/>
    </xf>
    <xf numFmtId="164" fontId="27" fillId="0" borderId="3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vertical="center" wrapText="1"/>
    </xf>
    <xf numFmtId="0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86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87" xfId="0" applyNumberFormat="1" applyFont="1" applyFill="1" applyBorder="1" applyAlignment="1" applyProtection="1">
      <alignment horizontal="right" vertical="center"/>
      <protection locked="0"/>
    </xf>
    <xf numFmtId="49" fontId="2" fillId="0" borderId="40" xfId="0" applyNumberFormat="1" applyFont="1" applyFill="1" applyBorder="1" applyAlignment="1" applyProtection="1">
      <alignment horizontal="centerContinuous" vertical="center"/>
      <protection locked="0"/>
    </xf>
    <xf numFmtId="3" fontId="2" fillId="0" borderId="39" xfId="0" applyNumberFormat="1" applyFont="1" applyFill="1" applyBorder="1" applyAlignment="1" applyProtection="1">
      <alignment vertical="center" wrapText="1"/>
      <protection locked="0"/>
    </xf>
    <xf numFmtId="164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Border="1" applyAlignment="1">
      <alignment/>
    </xf>
    <xf numFmtId="0" fontId="18" fillId="0" borderId="3" xfId="0" applyFont="1" applyBorder="1" applyAlignment="1">
      <alignment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78" xfId="0" applyNumberFormat="1" applyFont="1" applyFill="1" applyBorder="1" applyAlignment="1" applyProtection="1">
      <alignment horizontal="right"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84" xfId="0" applyNumberFormat="1" applyFont="1" applyFill="1" applyBorder="1" applyAlignment="1" applyProtection="1">
      <alignment horizontal="right" vertical="center"/>
      <protection locked="0"/>
    </xf>
    <xf numFmtId="3" fontId="2" fillId="0" borderId="85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66" xfId="0" applyNumberFormat="1" applyFont="1" applyFill="1" applyBorder="1" applyAlignment="1" applyProtection="1">
      <alignment vertical="center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Continuous"/>
    </xf>
    <xf numFmtId="0" fontId="25" fillId="0" borderId="0" xfId="0" applyNumberFormat="1" applyFont="1" applyFill="1" applyBorder="1" applyAlignment="1" applyProtection="1">
      <alignment vertical="top"/>
      <protection/>
    </xf>
    <xf numFmtId="3" fontId="25" fillId="0" borderId="0" xfId="0" applyNumberFormat="1" applyFont="1" applyFill="1" applyBorder="1" applyAlignment="1" applyProtection="1">
      <alignment horizontal="center" vertical="top"/>
      <protection/>
    </xf>
    <xf numFmtId="4" fontId="25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5" fillId="0" borderId="5" xfId="0" applyFont="1" applyBorder="1" applyAlignment="1">
      <alignment horizontal="left" vertical="center" wrapText="1"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49" fontId="19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vertical="center" wrapText="1"/>
      <protection/>
    </xf>
    <xf numFmtId="3" fontId="3" fillId="0" borderId="58" xfId="0" applyNumberFormat="1" applyFont="1" applyFill="1" applyBorder="1" applyAlignment="1" applyProtection="1">
      <alignment horizontal="right" vertical="center"/>
      <protection/>
    </xf>
    <xf numFmtId="3" fontId="3" fillId="0" borderId="89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31" xfId="0" applyNumberFormat="1" applyFont="1" applyFill="1" applyBorder="1" applyAlignment="1" applyProtection="1">
      <alignment horizontal="right" vertical="center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0" fontId="9" fillId="0" borderId="78" xfId="0" applyNumberFormat="1" applyFont="1" applyFill="1" applyBorder="1" applyAlignment="1" applyProtection="1">
      <alignment vertical="center"/>
      <protection/>
    </xf>
    <xf numFmtId="3" fontId="9" fillId="0" borderId="39" xfId="0" applyNumberFormat="1" applyFont="1" applyFill="1" applyBorder="1" applyAlignment="1" applyProtection="1">
      <alignment horizontal="right" vertical="center"/>
      <protection/>
    </xf>
    <xf numFmtId="3" fontId="9" fillId="0" borderId="9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24" fillId="0" borderId="3" xfId="0" applyFont="1" applyBorder="1" applyAlignment="1">
      <alignment wrapText="1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39" xfId="0" applyNumberFormat="1" applyFont="1" applyFill="1" applyBorder="1" applyAlignment="1" applyProtection="1">
      <alignment vertical="center"/>
      <protection/>
    </xf>
    <xf numFmtId="3" fontId="3" fillId="0" borderId="39" xfId="0" applyNumberFormat="1" applyFont="1" applyFill="1" applyBorder="1" applyAlignment="1" applyProtection="1">
      <alignment horizontal="right" vertical="center"/>
      <protection/>
    </xf>
    <xf numFmtId="3" fontId="24" fillId="0" borderId="79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3" fontId="9" fillId="0" borderId="45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Fill="1" applyBorder="1" applyAlignment="1" applyProtection="1">
      <alignment horizontal="right" vertical="center"/>
      <protection/>
    </xf>
    <xf numFmtId="49" fontId="24" fillId="0" borderId="3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Border="1" applyAlignment="1">
      <alignment/>
    </xf>
    <xf numFmtId="3" fontId="24" fillId="0" borderId="3" xfId="0" applyNumberFormat="1" applyFont="1" applyFill="1" applyBorder="1" applyAlignment="1" applyProtection="1">
      <alignment vertical="center"/>
      <protection/>
    </xf>
    <xf numFmtId="49" fontId="24" fillId="0" borderId="39" xfId="0" applyNumberFormat="1" applyFont="1" applyFill="1" applyBorder="1" applyAlignment="1" applyProtection="1">
      <alignment horizontal="center" vertical="center" wrapText="1"/>
      <protection/>
    </xf>
    <xf numFmtId="3" fontId="24" fillId="0" borderId="39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0" fontId="3" fillId="0" borderId="78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3" fontId="3" fillId="0" borderId="79" xfId="0" applyNumberFormat="1" applyFont="1" applyFill="1" applyBorder="1" applyAlignment="1" applyProtection="1">
      <alignment horizontal="right" vertical="center"/>
      <protection/>
    </xf>
    <xf numFmtId="0" fontId="9" fillId="0" borderId="22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vertical="center" wrapText="1"/>
      <protection/>
    </xf>
    <xf numFmtId="3" fontId="3" fillId="0" borderId="39" xfId="0" applyNumberFormat="1" applyFont="1" applyFill="1" applyBorder="1" applyAlignment="1" applyProtection="1">
      <alignment vertical="center"/>
      <protection/>
    </xf>
    <xf numFmtId="0" fontId="24" fillId="0" borderId="15" xfId="0" applyNumberFormat="1" applyFont="1" applyFill="1" applyBorder="1" applyAlignment="1" applyProtection="1">
      <alignment wrapText="1"/>
      <protection/>
    </xf>
    <xf numFmtId="3" fontId="24" fillId="0" borderId="3" xfId="0" applyNumberFormat="1" applyFont="1" applyFill="1" applyBorder="1" applyAlignment="1" applyProtection="1">
      <alignment horizontal="right" vertical="center"/>
      <protection/>
    </xf>
    <xf numFmtId="3" fontId="24" fillId="0" borderId="29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39" xfId="0" applyNumberFormat="1" applyFont="1" applyBorder="1" applyAlignment="1">
      <alignment horizontal="right" vertical="center"/>
    </xf>
    <xf numFmtId="0" fontId="9" fillId="0" borderId="29" xfId="0" applyNumberFormat="1" applyFont="1" applyFill="1" applyBorder="1" applyAlignment="1" applyProtection="1">
      <alignment vertical="center"/>
      <protection/>
    </xf>
    <xf numFmtId="0" fontId="9" fillId="0" borderId="57" xfId="0" applyNumberFormat="1" applyFont="1" applyFill="1" applyBorder="1" applyAlignment="1" applyProtection="1">
      <alignment vertical="center"/>
      <protection/>
    </xf>
    <xf numFmtId="3" fontId="9" fillId="0" borderId="29" xfId="0" applyNumberFormat="1" applyFont="1" applyFill="1" applyBorder="1" applyAlignment="1" applyProtection="1">
      <alignment horizontal="right" vertical="center"/>
      <protection/>
    </xf>
    <xf numFmtId="3" fontId="9" fillId="0" borderId="89" xfId="0" applyNumberFormat="1" applyFont="1" applyFill="1" applyBorder="1" applyAlignment="1" applyProtection="1">
      <alignment horizontal="right" vertical="center"/>
      <protection/>
    </xf>
    <xf numFmtId="0" fontId="24" fillId="0" borderId="22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vertical="center" wrapText="1"/>
    </xf>
    <xf numFmtId="0" fontId="3" fillId="0" borderId="57" xfId="0" applyNumberFormat="1" applyFont="1" applyFill="1" applyBorder="1" applyAlignment="1" applyProtection="1">
      <alignment vertical="center" wrapText="1"/>
      <protection/>
    </xf>
    <xf numFmtId="49" fontId="24" fillId="0" borderId="53" xfId="0" applyNumberFormat="1" applyFont="1" applyFill="1" applyBorder="1" applyAlignment="1" applyProtection="1">
      <alignment horizontal="center" vertical="center" wrapText="1"/>
      <protection/>
    </xf>
    <xf numFmtId="0" fontId="24" fillId="0" borderId="53" xfId="0" applyFont="1" applyBorder="1" applyAlignment="1">
      <alignment vertical="center" wrapText="1"/>
    </xf>
    <xf numFmtId="3" fontId="24" fillId="0" borderId="53" xfId="0" applyNumberFormat="1" applyFont="1" applyFill="1" applyBorder="1" applyAlignment="1" applyProtection="1">
      <alignment horizontal="right" vertical="center"/>
      <protection/>
    </xf>
    <xf numFmtId="3" fontId="24" fillId="0" borderId="71" xfId="0" applyNumberFormat="1" applyFont="1" applyFill="1" applyBorder="1" applyAlignment="1" applyProtection="1">
      <alignment horizontal="right" vertical="center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 wrapText="1"/>
    </xf>
    <xf numFmtId="3" fontId="3" fillId="0" borderId="89" xfId="0" applyNumberFormat="1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4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3" fillId="0" borderId="31" xfId="0" applyNumberFormat="1" applyFont="1" applyFill="1" applyBorder="1" applyAlignment="1" applyProtection="1">
      <alignment vertical="center" wrapText="1"/>
      <protection/>
    </xf>
    <xf numFmtId="0" fontId="5" fillId="0" borderId="5" xfId="0" applyFont="1" applyBorder="1" applyAlignment="1">
      <alignment horizontal="centerContinuous" vertical="center" wrapText="1"/>
    </xf>
    <xf numFmtId="0" fontId="25" fillId="0" borderId="20" xfId="0" applyFont="1" applyBorder="1" applyAlignment="1">
      <alignment horizontal="centerContinuous" vertical="center" wrapText="1"/>
    </xf>
    <xf numFmtId="49" fontId="12" fillId="0" borderId="0" xfId="0" applyNumberFormat="1" applyFont="1" applyFill="1" applyBorder="1" applyAlignment="1" applyProtection="1">
      <alignment horizontal="centerContinuous" vertical="top" wrapText="1"/>
      <protection/>
    </xf>
    <xf numFmtId="0" fontId="25" fillId="0" borderId="0" xfId="0" applyNumberFormat="1" applyFont="1" applyFill="1" applyBorder="1" applyAlignment="1" applyProtection="1">
      <alignment horizontal="centerContinuous" vertical="top"/>
      <protection/>
    </xf>
    <xf numFmtId="3" fontId="25" fillId="0" borderId="0" xfId="0" applyNumberFormat="1" applyFont="1" applyFill="1" applyBorder="1" applyAlignment="1" applyProtection="1">
      <alignment horizontal="centerContinuous" vertical="top"/>
      <protection/>
    </xf>
    <xf numFmtId="4" fontId="25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49" fontId="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2" fillId="0" borderId="29" xfId="0" applyNumberFormat="1" applyFont="1" applyFill="1" applyBorder="1" applyAlignment="1" applyProtection="1">
      <alignment vertical="center" wrapText="1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164" fontId="2" fillId="0" borderId="89" xfId="21" applyNumberFormat="1" applyFont="1" applyFill="1" applyBorder="1" applyAlignment="1" applyProtection="1">
      <alignment vertical="center" wrapText="1"/>
      <protection locked="0"/>
    </xf>
    <xf numFmtId="3" fontId="10" fillId="0" borderId="17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3" fontId="5" fillId="0" borderId="8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3" fontId="9" fillId="0" borderId="85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2" xfId="0" applyNumberFormat="1" applyFont="1" applyFill="1" applyBorder="1" applyAlignment="1" applyProtection="1">
      <alignment horizontal="center" vertical="center"/>
      <protection/>
    </xf>
    <xf numFmtId="0" fontId="24" fillId="0" borderId="40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3" fontId="3" fillId="0" borderId="85" xfId="0" applyNumberFormat="1" applyFont="1" applyFill="1" applyBorder="1" applyAlignment="1" applyProtection="1">
      <alignment vertical="center"/>
      <protection/>
    </xf>
    <xf numFmtId="3" fontId="9" fillId="0" borderId="21" xfId="0" applyNumberFormat="1" applyFont="1" applyFill="1" applyBorder="1" applyAlignment="1" applyProtection="1">
      <alignment vertical="center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9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14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5" xfId="0" applyNumberFormat="1" applyFont="1" applyFill="1" applyBorder="1" applyAlignment="1" applyProtection="1">
      <alignment horizontal="right"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49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89" xfId="0" applyNumberFormat="1" applyFont="1" applyFill="1" applyBorder="1" applyAlignment="1" applyProtection="1">
      <alignment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3" xfId="21" applyNumberFormat="1" applyFont="1" applyFill="1" applyBorder="1" applyAlignment="1" applyProtection="1">
      <alignment vertical="center" wrapText="1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Border="1" applyAlignment="1">
      <alignment horizontal="center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1" fontId="14" fillId="0" borderId="2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97">
      <selection activeCell="H104" sqref="H104"/>
    </sheetView>
  </sheetViews>
  <sheetFormatPr defaultColWidth="9.00390625" defaultRowHeight="12.75"/>
  <cols>
    <col min="1" max="1" width="6.75390625" style="1" customWidth="1"/>
    <col min="2" max="2" width="39.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326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325</v>
      </c>
      <c r="G4" s="10"/>
    </row>
    <row r="5" spans="1:7" ht="1.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52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116" t="s">
        <v>3</v>
      </c>
      <c r="B8" s="16" t="s">
        <v>4</v>
      </c>
      <c r="C8" s="17" t="s">
        <v>5</v>
      </c>
      <c r="D8" s="164" t="s">
        <v>6</v>
      </c>
      <c r="E8" s="165"/>
      <c r="F8" s="166" t="s">
        <v>7</v>
      </c>
      <c r="G8" s="167"/>
    </row>
    <row r="9" spans="1:7" s="18" customFormat="1" ht="14.25" customHeight="1">
      <c r="A9" s="142" t="s">
        <v>8</v>
      </c>
      <c r="B9" s="140"/>
      <c r="C9" s="141" t="s">
        <v>9</v>
      </c>
      <c r="D9" s="168" t="s">
        <v>10</v>
      </c>
      <c r="E9" s="169" t="s">
        <v>11</v>
      </c>
      <c r="F9" s="361" t="s">
        <v>10</v>
      </c>
      <c r="G9" s="359" t="s">
        <v>11</v>
      </c>
    </row>
    <row r="10" spans="1:7" s="63" customFormat="1" ht="10.5" customHeight="1" thickBot="1">
      <c r="A10" s="137">
        <v>1</v>
      </c>
      <c r="B10" s="138">
        <v>2</v>
      </c>
      <c r="C10" s="138">
        <v>3</v>
      </c>
      <c r="D10" s="138">
        <v>4</v>
      </c>
      <c r="E10" s="139">
        <v>5</v>
      </c>
      <c r="F10" s="362">
        <v>6</v>
      </c>
      <c r="G10" s="360">
        <v>7</v>
      </c>
    </row>
    <row r="11" spans="1:7" s="28" customFormat="1" ht="16.5" customHeight="1" thickBot="1" thickTop="1">
      <c r="A11" s="21">
        <v>600</v>
      </c>
      <c r="B11" s="22" t="s">
        <v>25</v>
      </c>
      <c r="C11" s="23"/>
      <c r="D11" s="24"/>
      <c r="E11" s="25">
        <f>E12</f>
        <v>330472</v>
      </c>
      <c r="F11" s="363">
        <f>F12+F19+F21</f>
        <v>615000</v>
      </c>
      <c r="G11" s="329">
        <f>G19+G12+G21</f>
        <v>618900</v>
      </c>
    </row>
    <row r="12" spans="1:7" s="28" customFormat="1" ht="16.5" customHeight="1" thickTop="1">
      <c r="A12" s="318">
        <v>60016</v>
      </c>
      <c r="B12" s="319" t="s">
        <v>73</v>
      </c>
      <c r="C12" s="45" t="s">
        <v>20</v>
      </c>
      <c r="D12" s="320"/>
      <c r="E12" s="321">
        <f>SUM(E13:E18)</f>
        <v>330472</v>
      </c>
      <c r="F12" s="364">
        <f>F14</f>
        <v>600000</v>
      </c>
      <c r="G12" s="330">
        <f>G14+G13</f>
        <v>558900</v>
      </c>
    </row>
    <row r="13" spans="1:7" s="28" customFormat="1" ht="16.5" customHeight="1">
      <c r="A13" s="179">
        <v>4270</v>
      </c>
      <c r="B13" s="322" t="s">
        <v>77</v>
      </c>
      <c r="C13" s="81"/>
      <c r="D13" s="264"/>
      <c r="E13" s="316"/>
      <c r="F13" s="256"/>
      <c r="G13" s="98">
        <v>8900</v>
      </c>
    </row>
    <row r="14" spans="1:7" s="28" customFormat="1" ht="15" customHeight="1">
      <c r="A14" s="179">
        <v>6050</v>
      </c>
      <c r="B14" s="322" t="s">
        <v>21</v>
      </c>
      <c r="C14" s="81"/>
      <c r="D14" s="264"/>
      <c r="E14" s="316"/>
      <c r="F14" s="256">
        <f>F15</f>
        <v>600000</v>
      </c>
      <c r="G14" s="98">
        <v>550000</v>
      </c>
    </row>
    <row r="15" spans="1:7" s="431" customFormat="1" ht="12.75" customHeight="1">
      <c r="A15" s="323"/>
      <c r="B15" s="324" t="s">
        <v>168</v>
      </c>
      <c r="C15" s="325"/>
      <c r="D15" s="326"/>
      <c r="E15" s="327"/>
      <c r="F15" s="198">
        <f>550000+50000</f>
        <v>600000</v>
      </c>
      <c r="G15" s="328"/>
    </row>
    <row r="16" spans="1:7" s="431" customFormat="1" ht="12" customHeight="1">
      <c r="A16" s="323"/>
      <c r="B16" s="324" t="s">
        <v>154</v>
      </c>
      <c r="C16" s="325"/>
      <c r="D16" s="326"/>
      <c r="E16" s="327"/>
      <c r="F16" s="198"/>
      <c r="G16" s="328">
        <v>150000</v>
      </c>
    </row>
    <row r="17" spans="1:7" s="431" customFormat="1" ht="14.25" customHeight="1">
      <c r="A17" s="323"/>
      <c r="B17" s="324" t="s">
        <v>179</v>
      </c>
      <c r="C17" s="325"/>
      <c r="D17" s="326"/>
      <c r="E17" s="327"/>
      <c r="F17" s="198"/>
      <c r="G17" s="328">
        <v>400000</v>
      </c>
    </row>
    <row r="18" spans="1:7" s="28" customFormat="1" ht="31.5" customHeight="1">
      <c r="A18" s="452">
        <v>6298</v>
      </c>
      <c r="B18" s="453" t="s">
        <v>204</v>
      </c>
      <c r="C18" s="454"/>
      <c r="D18" s="455"/>
      <c r="E18" s="456">
        <f>116598+213874</f>
        <v>330472</v>
      </c>
      <c r="F18" s="82"/>
      <c r="G18" s="457"/>
    </row>
    <row r="19" spans="1:7" s="36" customFormat="1" ht="16.5" customHeight="1">
      <c r="A19" s="29">
        <v>60017</v>
      </c>
      <c r="B19" s="30" t="s">
        <v>53</v>
      </c>
      <c r="C19" s="31" t="s">
        <v>20</v>
      </c>
      <c r="D19" s="32"/>
      <c r="E19" s="33"/>
      <c r="F19" s="34">
        <f>F20</f>
        <v>15000</v>
      </c>
      <c r="G19" s="35"/>
    </row>
    <row r="20" spans="1:7" s="36" customFormat="1" ht="14.25" customHeight="1">
      <c r="A20" s="89">
        <v>4270</v>
      </c>
      <c r="B20" s="90" t="s">
        <v>169</v>
      </c>
      <c r="C20" s="132"/>
      <c r="D20" s="133"/>
      <c r="E20" s="134"/>
      <c r="F20" s="110">
        <v>15000</v>
      </c>
      <c r="G20" s="76"/>
    </row>
    <row r="21" spans="1:7" s="36" customFormat="1" ht="18" customHeight="1">
      <c r="A21" s="394">
        <v>60053</v>
      </c>
      <c r="B21" s="392" t="s">
        <v>144</v>
      </c>
      <c r="C21" s="228" t="s">
        <v>143</v>
      </c>
      <c r="D21" s="393"/>
      <c r="E21" s="230"/>
      <c r="F21" s="231"/>
      <c r="G21" s="79">
        <f>G22</f>
        <v>60000</v>
      </c>
    </row>
    <row r="22" spans="1:7" s="36" customFormat="1" ht="30.75" customHeight="1" thickBot="1">
      <c r="A22" s="391">
        <v>6050</v>
      </c>
      <c r="B22" s="322" t="s">
        <v>191</v>
      </c>
      <c r="C22" s="132"/>
      <c r="D22" s="133"/>
      <c r="E22" s="134"/>
      <c r="F22" s="110"/>
      <c r="G22" s="76">
        <v>60000</v>
      </c>
    </row>
    <row r="23" spans="1:7" s="36" customFormat="1" ht="17.25" customHeight="1" thickBot="1" thickTop="1">
      <c r="A23" s="21">
        <v>700</v>
      </c>
      <c r="B23" s="22" t="s">
        <v>57</v>
      </c>
      <c r="C23" s="23"/>
      <c r="D23" s="24"/>
      <c r="E23" s="25">
        <f>E24+E26</f>
        <v>15000</v>
      </c>
      <c r="F23" s="26"/>
      <c r="G23" s="27">
        <f>G26</f>
        <v>400</v>
      </c>
    </row>
    <row r="24" spans="1:7" s="36" customFormat="1" ht="15.75" customHeight="1" thickTop="1">
      <c r="A24" s="68">
        <v>70005</v>
      </c>
      <c r="B24" s="227" t="s">
        <v>184</v>
      </c>
      <c r="C24" s="228" t="s">
        <v>209</v>
      </c>
      <c r="D24" s="229"/>
      <c r="E24" s="230">
        <f>E25</f>
        <v>15000</v>
      </c>
      <c r="F24" s="231"/>
      <c r="G24" s="79"/>
    </row>
    <row r="25" spans="1:7" s="36" customFormat="1" ht="30.75" customHeight="1">
      <c r="A25" s="458" t="s">
        <v>60</v>
      </c>
      <c r="B25" s="453" t="s">
        <v>210</v>
      </c>
      <c r="C25" s="451"/>
      <c r="D25" s="455"/>
      <c r="E25" s="456">
        <v>15000</v>
      </c>
      <c r="F25" s="82"/>
      <c r="G25" s="457"/>
    </row>
    <row r="26" spans="1:7" s="36" customFormat="1" ht="15.75" customHeight="1">
      <c r="A26" s="68">
        <v>70095</v>
      </c>
      <c r="B26" s="227" t="s">
        <v>12</v>
      </c>
      <c r="C26" s="228" t="s">
        <v>117</v>
      </c>
      <c r="D26" s="229"/>
      <c r="E26" s="230"/>
      <c r="F26" s="231"/>
      <c r="G26" s="79">
        <f>G27</f>
        <v>400</v>
      </c>
    </row>
    <row r="27" spans="1:7" s="71" customFormat="1" ht="16.5" customHeight="1" thickBot="1">
      <c r="A27" s="113" t="s">
        <v>95</v>
      </c>
      <c r="B27" s="232" t="s">
        <v>183</v>
      </c>
      <c r="C27" s="109"/>
      <c r="D27" s="233"/>
      <c r="E27" s="383"/>
      <c r="F27" s="110"/>
      <c r="G27" s="76">
        <v>400</v>
      </c>
    </row>
    <row r="28" spans="1:7" s="71" customFormat="1" ht="18" customHeight="1" thickBot="1" thickTop="1">
      <c r="A28" s="180" t="s">
        <v>136</v>
      </c>
      <c r="B28" s="379" t="s">
        <v>138</v>
      </c>
      <c r="C28" s="380"/>
      <c r="D28" s="381"/>
      <c r="E28" s="384">
        <f>E39+E29</f>
        <v>50400</v>
      </c>
      <c r="F28" s="176">
        <f>F39</f>
        <v>620</v>
      </c>
      <c r="G28" s="382">
        <f>G29+G37+G39</f>
        <v>986000</v>
      </c>
    </row>
    <row r="29" spans="1:7" s="71" customFormat="1" ht="16.5" customHeight="1" thickTop="1">
      <c r="A29" s="292" t="s">
        <v>137</v>
      </c>
      <c r="B29" s="386" t="s">
        <v>139</v>
      </c>
      <c r="C29" s="387"/>
      <c r="D29" s="388"/>
      <c r="E29" s="389">
        <f>SUM(E30:E35)</f>
        <v>50000</v>
      </c>
      <c r="F29" s="283"/>
      <c r="G29" s="390">
        <f>SUM(G30:G36)</f>
        <v>486000</v>
      </c>
    </row>
    <row r="30" spans="1:7" s="36" customFormat="1" ht="16.5" customHeight="1">
      <c r="A30" s="122" t="s">
        <v>61</v>
      </c>
      <c r="B30" s="459" t="s">
        <v>62</v>
      </c>
      <c r="C30" s="451" t="s">
        <v>142</v>
      </c>
      <c r="D30" s="460"/>
      <c r="E30" s="461">
        <v>50000</v>
      </c>
      <c r="F30" s="462"/>
      <c r="G30" s="463"/>
    </row>
    <row r="31" spans="1:7" s="71" customFormat="1" ht="16.5" customHeight="1">
      <c r="A31" s="113" t="s">
        <v>95</v>
      </c>
      <c r="B31" s="232" t="s">
        <v>17</v>
      </c>
      <c r="C31" s="451" t="s">
        <v>143</v>
      </c>
      <c r="D31" s="233"/>
      <c r="E31" s="385"/>
      <c r="F31" s="110"/>
      <c r="G31" s="76">
        <v>10000</v>
      </c>
    </row>
    <row r="32" spans="1:7" s="71" customFormat="1" ht="16.5" customHeight="1">
      <c r="A32" s="113" t="s">
        <v>13</v>
      </c>
      <c r="B32" s="232" t="s">
        <v>14</v>
      </c>
      <c r="C32" s="451" t="s">
        <v>143</v>
      </c>
      <c r="D32" s="233"/>
      <c r="E32" s="385"/>
      <c r="F32" s="110"/>
      <c r="G32" s="76">
        <v>40000</v>
      </c>
    </row>
    <row r="33" spans="1:7" s="71" customFormat="1" ht="29.25" customHeight="1">
      <c r="A33" s="113" t="s">
        <v>110</v>
      </c>
      <c r="B33" s="232" t="s">
        <v>111</v>
      </c>
      <c r="C33" s="451" t="s">
        <v>208</v>
      </c>
      <c r="D33" s="233"/>
      <c r="E33" s="385"/>
      <c r="F33" s="110"/>
      <c r="G33" s="76">
        <v>80000</v>
      </c>
    </row>
    <row r="34" spans="1:7" s="71" customFormat="1" ht="16.5" customHeight="1">
      <c r="A34" s="113" t="s">
        <v>207</v>
      </c>
      <c r="B34" s="232" t="s">
        <v>82</v>
      </c>
      <c r="C34" s="451" t="s">
        <v>208</v>
      </c>
      <c r="D34" s="233"/>
      <c r="E34" s="385"/>
      <c r="F34" s="110"/>
      <c r="G34" s="76">
        <v>6000</v>
      </c>
    </row>
    <row r="35" spans="1:7" s="71" customFormat="1" ht="15" customHeight="1">
      <c r="A35" s="113" t="s">
        <v>140</v>
      </c>
      <c r="B35" s="232" t="s">
        <v>141</v>
      </c>
      <c r="C35" s="451" t="s">
        <v>142</v>
      </c>
      <c r="D35" s="233"/>
      <c r="E35" s="385"/>
      <c r="F35" s="110"/>
      <c r="G35" s="76">
        <v>50000</v>
      </c>
    </row>
    <row r="36" spans="1:7" s="71" customFormat="1" ht="15" customHeight="1">
      <c r="A36" s="113" t="s">
        <v>74</v>
      </c>
      <c r="B36" s="73" t="s">
        <v>21</v>
      </c>
      <c r="C36" s="451" t="s">
        <v>316</v>
      </c>
      <c r="D36" s="233"/>
      <c r="E36" s="385"/>
      <c r="F36" s="110"/>
      <c r="G36" s="76">
        <v>300000</v>
      </c>
    </row>
    <row r="37" spans="1:7" s="71" customFormat="1" ht="15.75" customHeight="1">
      <c r="A37" s="181" t="s">
        <v>193</v>
      </c>
      <c r="B37" s="227" t="s">
        <v>194</v>
      </c>
      <c r="C37" s="228" t="s">
        <v>27</v>
      </c>
      <c r="D37" s="229"/>
      <c r="E37" s="417"/>
      <c r="F37" s="231"/>
      <c r="G37" s="79">
        <f>G38</f>
        <v>500000</v>
      </c>
    </row>
    <row r="38" spans="1:7" s="36" customFormat="1" ht="16.5" customHeight="1">
      <c r="A38" s="122" t="s">
        <v>13</v>
      </c>
      <c r="B38" s="459" t="s">
        <v>14</v>
      </c>
      <c r="C38" s="451"/>
      <c r="D38" s="460"/>
      <c r="E38" s="461"/>
      <c r="F38" s="462"/>
      <c r="G38" s="463">
        <v>500000</v>
      </c>
    </row>
    <row r="39" spans="1:7" s="71" customFormat="1" ht="15" customHeight="1">
      <c r="A39" s="181" t="s">
        <v>161</v>
      </c>
      <c r="B39" s="227" t="s">
        <v>12</v>
      </c>
      <c r="C39" s="228" t="s">
        <v>117</v>
      </c>
      <c r="D39" s="229"/>
      <c r="E39" s="417">
        <f>E40</f>
        <v>400</v>
      </c>
      <c r="F39" s="231">
        <f>F41</f>
        <v>620</v>
      </c>
      <c r="G39" s="79"/>
    </row>
    <row r="40" spans="1:7" s="71" customFormat="1" ht="31.5" customHeight="1">
      <c r="A40" s="420" t="s">
        <v>162</v>
      </c>
      <c r="B40" s="421" t="s">
        <v>163</v>
      </c>
      <c r="C40" s="422"/>
      <c r="D40" s="260"/>
      <c r="E40" s="383">
        <v>400</v>
      </c>
      <c r="F40" s="423"/>
      <c r="G40" s="424"/>
    </row>
    <row r="41" spans="1:7" s="439" customFormat="1" ht="15" customHeight="1">
      <c r="A41" s="432"/>
      <c r="B41" s="433" t="s">
        <v>170</v>
      </c>
      <c r="C41" s="434"/>
      <c r="D41" s="435"/>
      <c r="E41" s="436"/>
      <c r="F41" s="437">
        <f>SUM(F42:F43)</f>
        <v>620</v>
      </c>
      <c r="G41" s="438"/>
    </row>
    <row r="42" spans="1:7" s="71" customFormat="1" ht="18" customHeight="1">
      <c r="A42" s="486" t="s">
        <v>164</v>
      </c>
      <c r="B42" s="487" t="s">
        <v>171</v>
      </c>
      <c r="C42" s="488"/>
      <c r="D42" s="402"/>
      <c r="E42" s="489"/>
      <c r="F42" s="490">
        <v>270</v>
      </c>
      <c r="G42" s="491"/>
    </row>
    <row r="43" spans="1:7" s="71" customFormat="1" ht="17.25" customHeight="1">
      <c r="A43" s="486" t="s">
        <v>165</v>
      </c>
      <c r="B43" s="487" t="s">
        <v>69</v>
      </c>
      <c r="C43" s="488"/>
      <c r="D43" s="402"/>
      <c r="E43" s="489"/>
      <c r="F43" s="490">
        <v>350</v>
      </c>
      <c r="G43" s="491"/>
    </row>
    <row r="44" spans="1:7" s="28" customFormat="1" ht="64.5" customHeight="1" thickBot="1">
      <c r="A44" s="479">
        <v>756</v>
      </c>
      <c r="B44" s="480" t="s">
        <v>30</v>
      </c>
      <c r="C44" s="481" t="s">
        <v>126</v>
      </c>
      <c r="D44" s="482"/>
      <c r="E44" s="483">
        <f>E45+E47+E49</f>
        <v>2861000</v>
      </c>
      <c r="F44" s="484"/>
      <c r="G44" s="485"/>
    </row>
    <row r="45" spans="1:7" s="71" customFormat="1" ht="67.5" customHeight="1" thickTop="1">
      <c r="A45" s="70" t="s">
        <v>185</v>
      </c>
      <c r="B45" s="274" t="s">
        <v>195</v>
      </c>
      <c r="C45" s="114"/>
      <c r="D45" s="275"/>
      <c r="E45" s="231">
        <f>E46</f>
        <v>300000</v>
      </c>
      <c r="F45" s="276"/>
      <c r="G45" s="130"/>
    </row>
    <row r="46" spans="1:7" s="71" customFormat="1" ht="19.5" customHeight="1">
      <c r="A46" s="115" t="s">
        <v>186</v>
      </c>
      <c r="B46" s="271" t="s">
        <v>200</v>
      </c>
      <c r="C46" s="272"/>
      <c r="D46" s="273"/>
      <c r="E46" s="110">
        <v>300000</v>
      </c>
      <c r="F46" s="207"/>
      <c r="G46" s="127"/>
    </row>
    <row r="47" spans="1:7" s="71" customFormat="1" ht="16.5" customHeight="1">
      <c r="A47" s="70" t="s">
        <v>187</v>
      </c>
      <c r="B47" s="274" t="s">
        <v>196</v>
      </c>
      <c r="C47" s="114"/>
      <c r="D47" s="275"/>
      <c r="E47" s="231">
        <f>E48</f>
        <v>15000</v>
      </c>
      <c r="F47" s="276"/>
      <c r="G47" s="130"/>
    </row>
    <row r="48" spans="1:7" s="71" customFormat="1" ht="32.25" customHeight="1">
      <c r="A48" s="115" t="s">
        <v>188</v>
      </c>
      <c r="B48" s="271" t="s">
        <v>197</v>
      </c>
      <c r="C48" s="272"/>
      <c r="D48" s="273"/>
      <c r="E48" s="110">
        <v>15000</v>
      </c>
      <c r="F48" s="207"/>
      <c r="G48" s="127"/>
    </row>
    <row r="49" spans="1:7" s="71" customFormat="1" ht="16.5" customHeight="1">
      <c r="A49" s="70" t="s">
        <v>86</v>
      </c>
      <c r="B49" s="274" t="s">
        <v>87</v>
      </c>
      <c r="C49" s="114"/>
      <c r="D49" s="275"/>
      <c r="E49" s="231">
        <f>E50</f>
        <v>2546000</v>
      </c>
      <c r="F49" s="276"/>
      <c r="G49" s="130"/>
    </row>
    <row r="50" spans="1:7" s="71" customFormat="1" ht="32.25" customHeight="1">
      <c r="A50" s="115" t="s">
        <v>115</v>
      </c>
      <c r="B50" s="271" t="s">
        <v>88</v>
      </c>
      <c r="C50" s="272"/>
      <c r="D50" s="273"/>
      <c r="E50" s="110">
        <f>20000+500000+E53</f>
        <v>2546000</v>
      </c>
      <c r="F50" s="207"/>
      <c r="G50" s="127"/>
    </row>
    <row r="51" spans="1:7" s="71" customFormat="1" ht="12.75" customHeight="1">
      <c r="A51" s="350"/>
      <c r="B51" s="351" t="s">
        <v>172</v>
      </c>
      <c r="C51" s="352"/>
      <c r="D51" s="353"/>
      <c r="E51" s="340">
        <v>20000</v>
      </c>
      <c r="F51" s="202"/>
      <c r="G51" s="328"/>
    </row>
    <row r="52" spans="1:7" s="71" customFormat="1" ht="14.25" customHeight="1">
      <c r="A52" s="350"/>
      <c r="B52" s="351" t="s">
        <v>122</v>
      </c>
      <c r="C52" s="352"/>
      <c r="D52" s="353"/>
      <c r="E52" s="340">
        <v>500000</v>
      </c>
      <c r="F52" s="202"/>
      <c r="G52" s="328"/>
    </row>
    <row r="53" spans="1:7" s="71" customFormat="1" ht="14.25" customHeight="1" thickBot="1">
      <c r="A53" s="350"/>
      <c r="B53" s="351" t="s">
        <v>121</v>
      </c>
      <c r="C53" s="352"/>
      <c r="D53" s="353"/>
      <c r="E53" s="340">
        <v>2026000</v>
      </c>
      <c r="F53" s="202"/>
      <c r="G53" s="328"/>
    </row>
    <row r="54" spans="1:7" s="71" customFormat="1" ht="18" customHeight="1" thickBot="1" thickTop="1">
      <c r="A54" s="277" t="s">
        <v>48</v>
      </c>
      <c r="B54" s="278" t="s">
        <v>49</v>
      </c>
      <c r="C54" s="91" t="s">
        <v>126</v>
      </c>
      <c r="D54" s="279"/>
      <c r="E54" s="176">
        <f>E55</f>
        <v>50000</v>
      </c>
      <c r="F54" s="102"/>
      <c r="G54" s="128"/>
    </row>
    <row r="55" spans="1:7" s="71" customFormat="1" ht="17.25" customHeight="1" thickTop="1">
      <c r="A55" s="280" t="s">
        <v>100</v>
      </c>
      <c r="B55" s="281" t="s">
        <v>101</v>
      </c>
      <c r="C55" s="88"/>
      <c r="D55" s="282"/>
      <c r="E55" s="283">
        <f>E56</f>
        <v>50000</v>
      </c>
      <c r="F55" s="250"/>
      <c r="G55" s="126"/>
    </row>
    <row r="56" spans="1:7" s="71" customFormat="1" ht="15" customHeight="1" thickBot="1">
      <c r="A56" s="473" t="s">
        <v>79</v>
      </c>
      <c r="B56" s="474" t="s">
        <v>80</v>
      </c>
      <c r="C56" s="114"/>
      <c r="D56" s="475"/>
      <c r="E56" s="476">
        <v>50000</v>
      </c>
      <c r="F56" s="372"/>
      <c r="G56" s="477"/>
    </row>
    <row r="57" spans="1:7" s="36" customFormat="1" ht="16.5" customHeight="1" thickBot="1" thickTop="1">
      <c r="A57" s="41">
        <v>801</v>
      </c>
      <c r="B57" s="42" t="s">
        <v>15</v>
      </c>
      <c r="C57" s="43" t="s">
        <v>16</v>
      </c>
      <c r="D57" s="44"/>
      <c r="E57" s="92">
        <f>E58+E69+E75</f>
        <v>131110</v>
      </c>
      <c r="F57" s="104"/>
      <c r="G57" s="27">
        <f>G58+G69+G75</f>
        <v>166400</v>
      </c>
    </row>
    <row r="58" spans="1:7" s="36" customFormat="1" ht="16.5" customHeight="1" thickTop="1">
      <c r="A58" s="286">
        <v>80101</v>
      </c>
      <c r="B58" s="287" t="s">
        <v>91</v>
      </c>
      <c r="C58" s="288"/>
      <c r="D58" s="289"/>
      <c r="E58" s="290">
        <f>SUM(E59:E61)</f>
        <v>116110</v>
      </c>
      <c r="F58" s="291"/>
      <c r="G58" s="306">
        <f>SUM(G62:G68)</f>
        <v>99800</v>
      </c>
    </row>
    <row r="59" spans="1:7" s="36" customFormat="1" ht="30.75" customHeight="1">
      <c r="A59" s="113" t="s">
        <v>104</v>
      </c>
      <c r="B59" s="73" t="s">
        <v>155</v>
      </c>
      <c r="C59" s="74"/>
      <c r="D59" s="75"/>
      <c r="E59" s="258">
        <v>108000</v>
      </c>
      <c r="F59" s="263"/>
      <c r="G59" s="97"/>
    </row>
    <row r="60" spans="1:7" s="36" customFormat="1" ht="15" customHeight="1">
      <c r="A60" s="113" t="s">
        <v>114</v>
      </c>
      <c r="B60" s="73" t="s">
        <v>92</v>
      </c>
      <c r="C60" s="74"/>
      <c r="D60" s="75"/>
      <c r="E60" s="258">
        <v>3000</v>
      </c>
      <c r="F60" s="263"/>
      <c r="G60" s="97"/>
    </row>
    <row r="61" spans="1:7" s="36" customFormat="1" ht="17.25" customHeight="1">
      <c r="A61" s="113" t="s">
        <v>79</v>
      </c>
      <c r="B61" s="73" t="s">
        <v>80</v>
      </c>
      <c r="C61" s="74"/>
      <c r="D61" s="75"/>
      <c r="E61" s="258">
        <v>5110</v>
      </c>
      <c r="F61" s="263"/>
      <c r="G61" s="97"/>
    </row>
    <row r="62" spans="1:7" s="36" customFormat="1" ht="16.5" customHeight="1">
      <c r="A62" s="113" t="s">
        <v>95</v>
      </c>
      <c r="B62" s="73" t="s">
        <v>17</v>
      </c>
      <c r="C62" s="74"/>
      <c r="D62" s="75"/>
      <c r="E62" s="258"/>
      <c r="F62" s="263"/>
      <c r="G62" s="97">
        <f>23600+4300</f>
        <v>27900</v>
      </c>
    </row>
    <row r="63" spans="1:7" s="36" customFormat="1" ht="16.5" customHeight="1">
      <c r="A63" s="113" t="s">
        <v>78</v>
      </c>
      <c r="B63" s="73" t="s">
        <v>77</v>
      </c>
      <c r="C63" s="74"/>
      <c r="D63" s="75"/>
      <c r="E63" s="258"/>
      <c r="F63" s="263"/>
      <c r="G63" s="97">
        <v>4000</v>
      </c>
    </row>
    <row r="64" spans="1:7" s="36" customFormat="1" ht="16.5" customHeight="1">
      <c r="A64" s="113" t="s">
        <v>13</v>
      </c>
      <c r="B64" s="73" t="s">
        <v>14</v>
      </c>
      <c r="C64" s="74"/>
      <c r="D64" s="75"/>
      <c r="E64" s="258"/>
      <c r="F64" s="263"/>
      <c r="G64" s="97">
        <v>3300</v>
      </c>
    </row>
    <row r="65" spans="1:7" s="36" customFormat="1" ht="16.5" customHeight="1">
      <c r="A65" s="113" t="s">
        <v>96</v>
      </c>
      <c r="B65" s="73" t="s">
        <v>97</v>
      </c>
      <c r="C65" s="74"/>
      <c r="D65" s="75"/>
      <c r="E65" s="258"/>
      <c r="F65" s="263"/>
      <c r="G65" s="97">
        <v>1600</v>
      </c>
    </row>
    <row r="66" spans="1:7" s="36" customFormat="1" ht="30" customHeight="1">
      <c r="A66" s="113" t="s">
        <v>98</v>
      </c>
      <c r="B66" s="73" t="s">
        <v>99</v>
      </c>
      <c r="C66" s="74"/>
      <c r="D66" s="75"/>
      <c r="E66" s="258"/>
      <c r="F66" s="263"/>
      <c r="G66" s="97">
        <f>1900+1100</f>
        <v>3000</v>
      </c>
    </row>
    <row r="67" spans="1:7" s="36" customFormat="1" ht="18.75" customHeight="1">
      <c r="A67" s="113" t="s">
        <v>74</v>
      </c>
      <c r="B67" s="73" t="s">
        <v>21</v>
      </c>
      <c r="C67" s="74"/>
      <c r="D67" s="75"/>
      <c r="E67" s="258"/>
      <c r="F67" s="263"/>
      <c r="G67" s="97">
        <v>42500</v>
      </c>
    </row>
    <row r="68" spans="1:7" s="36" customFormat="1" ht="27" customHeight="1">
      <c r="A68" s="113" t="s">
        <v>145</v>
      </c>
      <c r="B68" s="298" t="s">
        <v>149</v>
      </c>
      <c r="C68" s="74"/>
      <c r="D68" s="75"/>
      <c r="E68" s="258"/>
      <c r="F68" s="263"/>
      <c r="G68" s="97">
        <v>17500</v>
      </c>
    </row>
    <row r="69" spans="1:7" s="36" customFormat="1" ht="15" customHeight="1">
      <c r="A69" s="181" t="s">
        <v>93</v>
      </c>
      <c r="B69" s="177" t="s">
        <v>94</v>
      </c>
      <c r="C69" s="77"/>
      <c r="D69" s="78"/>
      <c r="E69" s="83">
        <f>E70</f>
        <v>15000</v>
      </c>
      <c r="F69" s="106"/>
      <c r="G69" s="96">
        <f>SUM(G71:G74)</f>
        <v>56600</v>
      </c>
    </row>
    <row r="70" spans="1:7" s="36" customFormat="1" ht="29.25" customHeight="1">
      <c r="A70" s="122" t="s">
        <v>104</v>
      </c>
      <c r="B70" s="73" t="s">
        <v>155</v>
      </c>
      <c r="C70" s="39"/>
      <c r="D70" s="40"/>
      <c r="E70" s="82">
        <v>15000</v>
      </c>
      <c r="F70" s="105"/>
      <c r="G70" s="95"/>
    </row>
    <row r="71" spans="1:7" s="36" customFormat="1" ht="15.75" customHeight="1">
      <c r="A71" s="122" t="s">
        <v>95</v>
      </c>
      <c r="B71" s="123" t="s">
        <v>17</v>
      </c>
      <c r="C71" s="39"/>
      <c r="D71" s="40"/>
      <c r="E71" s="82"/>
      <c r="F71" s="105"/>
      <c r="G71" s="95">
        <f>11700+3900</f>
        <v>15600</v>
      </c>
    </row>
    <row r="72" spans="1:7" s="36" customFormat="1" ht="13.5" customHeight="1">
      <c r="A72" s="122" t="s">
        <v>78</v>
      </c>
      <c r="B72" s="73" t="s">
        <v>77</v>
      </c>
      <c r="C72" s="39"/>
      <c r="D72" s="40"/>
      <c r="E72" s="82"/>
      <c r="F72" s="105"/>
      <c r="G72" s="95">
        <v>10000</v>
      </c>
    </row>
    <row r="73" spans="1:7" s="36" customFormat="1" ht="30" customHeight="1">
      <c r="A73" s="486" t="s">
        <v>98</v>
      </c>
      <c r="B73" s="441" t="s">
        <v>99</v>
      </c>
      <c r="C73" s="496"/>
      <c r="D73" s="497"/>
      <c r="E73" s="742"/>
      <c r="F73" s="743"/>
      <c r="G73" s="498">
        <f>1500+3600</f>
        <v>5100</v>
      </c>
    </row>
    <row r="74" spans="1:7" s="36" customFormat="1" ht="21" customHeight="1">
      <c r="A74" s="486" t="s">
        <v>74</v>
      </c>
      <c r="B74" s="441" t="s">
        <v>21</v>
      </c>
      <c r="C74" s="496"/>
      <c r="D74" s="497"/>
      <c r="E74" s="718"/>
      <c r="F74" s="719"/>
      <c r="G74" s="498">
        <v>25900</v>
      </c>
    </row>
    <row r="75" spans="1:7" s="36" customFormat="1" ht="16.5" customHeight="1">
      <c r="A75" s="181" t="s">
        <v>146</v>
      </c>
      <c r="B75" s="69" t="s">
        <v>12</v>
      </c>
      <c r="C75" s="77"/>
      <c r="D75" s="78"/>
      <c r="E75" s="173"/>
      <c r="F75" s="393"/>
      <c r="G75" s="96">
        <f>G76</f>
        <v>10000</v>
      </c>
    </row>
    <row r="76" spans="1:7" s="36" customFormat="1" ht="29.25" customHeight="1" thickBot="1">
      <c r="A76" s="113" t="s">
        <v>145</v>
      </c>
      <c r="B76" s="298" t="s">
        <v>201</v>
      </c>
      <c r="C76" s="39"/>
      <c r="D76" s="40"/>
      <c r="E76" s="396"/>
      <c r="F76" s="395"/>
      <c r="G76" s="95">
        <v>10000</v>
      </c>
    </row>
    <row r="77" spans="1:7" s="36" customFormat="1" ht="19.5" customHeight="1" thickBot="1" thickTop="1">
      <c r="A77" s="180" t="s">
        <v>124</v>
      </c>
      <c r="B77" s="85" t="s">
        <v>125</v>
      </c>
      <c r="C77" s="86"/>
      <c r="D77" s="87"/>
      <c r="E77" s="237">
        <f>E81</f>
        <v>5000</v>
      </c>
      <c r="F77" s="87"/>
      <c r="G77" s="128">
        <f>G78</f>
        <v>230000</v>
      </c>
    </row>
    <row r="78" spans="1:7" s="36" customFormat="1" ht="19.5" customHeight="1" thickTop="1">
      <c r="A78" s="292" t="s">
        <v>128</v>
      </c>
      <c r="B78" s="335" t="s">
        <v>129</v>
      </c>
      <c r="C78" s="336" t="s">
        <v>27</v>
      </c>
      <c r="D78" s="293"/>
      <c r="E78" s="337"/>
      <c r="F78" s="357"/>
      <c r="G78" s="358">
        <f>G79+G80</f>
        <v>230000</v>
      </c>
    </row>
    <row r="79" spans="1:7" s="36" customFormat="1" ht="47.25" customHeight="1">
      <c r="A79" s="72">
        <v>2800</v>
      </c>
      <c r="B79" s="73" t="s">
        <v>202</v>
      </c>
      <c r="C79" s="331"/>
      <c r="D79" s="332"/>
      <c r="E79" s="333"/>
      <c r="F79" s="365"/>
      <c r="G79" s="97">
        <v>30000</v>
      </c>
    </row>
    <row r="80" spans="1:7" s="36" customFormat="1" ht="15" customHeight="1">
      <c r="A80" s="72">
        <v>4300</v>
      </c>
      <c r="B80" s="73" t="s">
        <v>14</v>
      </c>
      <c r="C80" s="331"/>
      <c r="D80" s="332"/>
      <c r="E80" s="333"/>
      <c r="F80" s="365"/>
      <c r="G80" s="97">
        <v>200000</v>
      </c>
    </row>
    <row r="81" spans="1:7" s="36" customFormat="1" ht="16.5" customHeight="1">
      <c r="A81" s="181" t="s">
        <v>127</v>
      </c>
      <c r="B81" s="69" t="s">
        <v>12</v>
      </c>
      <c r="C81" s="77" t="s">
        <v>126</v>
      </c>
      <c r="D81" s="78"/>
      <c r="E81" s="83">
        <f>E82</f>
        <v>5000</v>
      </c>
      <c r="F81" s="106"/>
      <c r="G81" s="96"/>
    </row>
    <row r="82" spans="1:7" s="36" customFormat="1" ht="22.5" customHeight="1" thickBot="1">
      <c r="A82" s="113" t="s">
        <v>79</v>
      </c>
      <c r="B82" s="73" t="s">
        <v>80</v>
      </c>
      <c r="C82" s="39"/>
      <c r="D82" s="40"/>
      <c r="E82" s="82">
        <v>5000</v>
      </c>
      <c r="F82" s="105"/>
      <c r="G82" s="95"/>
    </row>
    <row r="83" spans="1:7" s="36" customFormat="1" ht="34.5" customHeight="1" thickBot="1" thickTop="1">
      <c r="A83" s="180" t="s">
        <v>130</v>
      </c>
      <c r="B83" s="85" t="s">
        <v>131</v>
      </c>
      <c r="C83" s="86" t="s">
        <v>27</v>
      </c>
      <c r="D83" s="87"/>
      <c r="E83" s="94"/>
      <c r="F83" s="355">
        <f>F84+F86</f>
        <v>67070</v>
      </c>
      <c r="G83" s="356">
        <f>G84+G86</f>
        <v>39000</v>
      </c>
    </row>
    <row r="84" spans="1:7" s="36" customFormat="1" ht="17.25" customHeight="1" thickTop="1">
      <c r="A84" s="292" t="s">
        <v>132</v>
      </c>
      <c r="B84" s="335" t="s">
        <v>133</v>
      </c>
      <c r="C84" s="336"/>
      <c r="D84" s="293"/>
      <c r="E84" s="337"/>
      <c r="F84" s="357"/>
      <c r="G84" s="358">
        <f>G85</f>
        <v>39000</v>
      </c>
    </row>
    <row r="85" spans="1:7" s="36" customFormat="1" ht="32.25" customHeight="1">
      <c r="A85" s="113" t="s">
        <v>134</v>
      </c>
      <c r="B85" s="73" t="s">
        <v>135</v>
      </c>
      <c r="C85" s="39"/>
      <c r="D85" s="40"/>
      <c r="E85" s="82"/>
      <c r="F85" s="105"/>
      <c r="G85" s="95">
        <v>39000</v>
      </c>
    </row>
    <row r="86" spans="1:7" s="36" customFormat="1" ht="32.25" customHeight="1">
      <c r="A86" s="68">
        <v>85311</v>
      </c>
      <c r="B86" s="69" t="s">
        <v>158</v>
      </c>
      <c r="C86" s="77"/>
      <c r="D86" s="78"/>
      <c r="E86" s="173"/>
      <c r="F86" s="103">
        <f>SUM(F87)</f>
        <v>67070</v>
      </c>
      <c r="G86" s="100"/>
    </row>
    <row r="87" spans="1:7" s="36" customFormat="1" ht="21.75" customHeight="1" thickBot="1">
      <c r="A87" s="299">
        <v>4300</v>
      </c>
      <c r="B87" s="300" t="s">
        <v>14</v>
      </c>
      <c r="C87" s="301"/>
      <c r="D87" s="302"/>
      <c r="E87" s="303"/>
      <c r="F87" s="304">
        <v>67070</v>
      </c>
      <c r="G87" s="305"/>
    </row>
    <row r="88" spans="1:7" s="28" customFormat="1" ht="33" customHeight="1" thickBot="1" thickTop="1">
      <c r="A88" s="84">
        <v>900</v>
      </c>
      <c r="B88" s="85" t="s">
        <v>28</v>
      </c>
      <c r="C88" s="86"/>
      <c r="D88" s="87"/>
      <c r="E88" s="94"/>
      <c r="F88" s="102">
        <f>F89+F91+F93+F95</f>
        <v>501000</v>
      </c>
      <c r="G88" s="99">
        <f>G89+G91+G93+G95</f>
        <v>390800</v>
      </c>
    </row>
    <row r="89" spans="1:7" s="28" customFormat="1" ht="17.25" customHeight="1" thickTop="1">
      <c r="A89" s="334">
        <v>90001</v>
      </c>
      <c r="B89" s="335" t="s">
        <v>75</v>
      </c>
      <c r="C89" s="336" t="s">
        <v>20</v>
      </c>
      <c r="D89" s="293"/>
      <c r="E89" s="337"/>
      <c r="F89" s="250"/>
      <c r="G89" s="338">
        <f>G90</f>
        <v>53900</v>
      </c>
    </row>
    <row r="90" spans="1:7" s="28" customFormat="1" ht="16.5" customHeight="1">
      <c r="A90" s="367">
        <v>4300</v>
      </c>
      <c r="B90" s="368" t="s">
        <v>14</v>
      </c>
      <c r="C90" s="369"/>
      <c r="D90" s="370"/>
      <c r="E90" s="371"/>
      <c r="F90" s="372"/>
      <c r="G90" s="373">
        <v>53900</v>
      </c>
    </row>
    <row r="91" spans="1:7" s="28" customFormat="1" ht="17.25" customHeight="1">
      <c r="A91" s="345">
        <v>90003</v>
      </c>
      <c r="B91" s="346" t="s">
        <v>76</v>
      </c>
      <c r="C91" s="347" t="s">
        <v>20</v>
      </c>
      <c r="D91" s="348"/>
      <c r="E91" s="349"/>
      <c r="F91" s="257"/>
      <c r="G91" s="366">
        <f>G92</f>
        <v>121900</v>
      </c>
    </row>
    <row r="92" spans="1:7" s="28" customFormat="1" ht="15" customHeight="1">
      <c r="A92" s="367">
        <v>4300</v>
      </c>
      <c r="B92" s="368" t="s">
        <v>14</v>
      </c>
      <c r="C92" s="374"/>
      <c r="D92" s="375"/>
      <c r="E92" s="376"/>
      <c r="F92" s="377"/>
      <c r="G92" s="378">
        <v>121900</v>
      </c>
    </row>
    <row r="93" spans="1:7" s="28" customFormat="1" ht="21" customHeight="1">
      <c r="A93" s="345">
        <v>90013</v>
      </c>
      <c r="B93" s="346" t="s">
        <v>120</v>
      </c>
      <c r="C93" s="347" t="s">
        <v>20</v>
      </c>
      <c r="D93" s="348"/>
      <c r="E93" s="349"/>
      <c r="F93" s="257">
        <f>F94</f>
        <v>500000</v>
      </c>
      <c r="G93" s="366"/>
    </row>
    <row r="94" spans="1:7" s="28" customFormat="1" ht="28.5" customHeight="1">
      <c r="A94" s="72">
        <v>6050</v>
      </c>
      <c r="B94" s="73" t="s">
        <v>173</v>
      </c>
      <c r="C94" s="369"/>
      <c r="D94" s="75"/>
      <c r="E94" s="738"/>
      <c r="F94" s="256">
        <f>300000+200000</f>
        <v>500000</v>
      </c>
      <c r="G94" s="98"/>
    </row>
    <row r="95" spans="1:7" s="67" customFormat="1" ht="15.75" customHeight="1">
      <c r="A95" s="68">
        <v>90095</v>
      </c>
      <c r="B95" s="69" t="s">
        <v>12</v>
      </c>
      <c r="C95" s="741" t="s">
        <v>20</v>
      </c>
      <c r="D95" s="78"/>
      <c r="F95" s="103">
        <f>F99+F96</f>
        <v>1000</v>
      </c>
      <c r="G95" s="101">
        <f>SUM(G96+G99)</f>
        <v>215000</v>
      </c>
    </row>
    <row r="96" spans="1:7" s="67" customFormat="1" ht="13.5" customHeight="1">
      <c r="A96" s="222">
        <v>4270</v>
      </c>
      <c r="B96" s="112" t="s">
        <v>116</v>
      </c>
      <c r="C96" s="223"/>
      <c r="D96" s="224"/>
      <c r="E96" s="225"/>
      <c r="F96" s="226">
        <v>1000</v>
      </c>
      <c r="G96" s="199">
        <f>G98</f>
        <v>15000</v>
      </c>
    </row>
    <row r="97" spans="1:7" s="204" customFormat="1" ht="13.5" customHeight="1">
      <c r="A97" s="200"/>
      <c r="B97" s="196" t="s">
        <v>175</v>
      </c>
      <c r="C97" s="201"/>
      <c r="D97" s="197"/>
      <c r="E97" s="198"/>
      <c r="F97" s="202">
        <v>1000</v>
      </c>
      <c r="G97" s="203"/>
    </row>
    <row r="98" spans="1:7" s="204" customFormat="1" ht="14.25" customHeight="1">
      <c r="A98" s="200"/>
      <c r="B98" s="196" t="s">
        <v>176</v>
      </c>
      <c r="C98" s="201"/>
      <c r="D98" s="197"/>
      <c r="E98" s="198"/>
      <c r="F98" s="202"/>
      <c r="G98" s="203">
        <v>15000</v>
      </c>
    </row>
    <row r="99" spans="1:7" s="204" customFormat="1" ht="18.75" customHeight="1">
      <c r="A99" s="72">
        <v>6050</v>
      </c>
      <c r="B99" s="73" t="s">
        <v>21</v>
      </c>
      <c r="C99" s="331" t="s">
        <v>20</v>
      </c>
      <c r="D99" s="75"/>
      <c r="E99" s="258"/>
      <c r="F99" s="256"/>
      <c r="G99" s="98">
        <v>200000</v>
      </c>
    </row>
    <row r="100" spans="1:7" s="204" customFormat="1" ht="27" customHeight="1" thickBot="1">
      <c r="A100" s="200"/>
      <c r="B100" s="196" t="s">
        <v>174</v>
      </c>
      <c r="C100" s="201"/>
      <c r="D100" s="197"/>
      <c r="E100" s="198"/>
      <c r="F100" s="202"/>
      <c r="G100" s="203">
        <v>200000</v>
      </c>
    </row>
    <row r="101" spans="1:7" s="204" customFormat="1" ht="30.75" customHeight="1" thickBot="1" thickTop="1">
      <c r="A101" s="84">
        <v>921</v>
      </c>
      <c r="B101" s="85" t="s">
        <v>18</v>
      </c>
      <c r="C101" s="86"/>
      <c r="D101" s="87"/>
      <c r="E101" s="94"/>
      <c r="F101" s="102">
        <f>F102+F105</f>
        <v>50000</v>
      </c>
      <c r="G101" s="99">
        <f>G102+G105</f>
        <v>65000</v>
      </c>
    </row>
    <row r="102" spans="1:7" s="204" customFormat="1" ht="17.25" customHeight="1" thickTop="1">
      <c r="A102" s="334">
        <v>92105</v>
      </c>
      <c r="B102" s="335" t="s">
        <v>178</v>
      </c>
      <c r="C102" s="336" t="s">
        <v>27</v>
      </c>
      <c r="D102" s="293"/>
      <c r="E102" s="337"/>
      <c r="F102" s="250"/>
      <c r="G102" s="338">
        <f>SUM(G103:G104)</f>
        <v>15000</v>
      </c>
    </row>
    <row r="103" spans="1:7" s="443" customFormat="1" ht="17.25" customHeight="1">
      <c r="A103" s="499">
        <v>4210</v>
      </c>
      <c r="B103" s="500" t="s">
        <v>17</v>
      </c>
      <c r="C103" s="501"/>
      <c r="D103" s="502"/>
      <c r="E103" s="503"/>
      <c r="F103" s="504"/>
      <c r="G103" s="505">
        <v>5000</v>
      </c>
    </row>
    <row r="104" spans="1:7" s="204" customFormat="1" ht="21" customHeight="1">
      <c r="A104" s="440">
        <v>4300</v>
      </c>
      <c r="B104" s="441" t="s">
        <v>14</v>
      </c>
      <c r="C104" s="374"/>
      <c r="D104" s="375"/>
      <c r="E104" s="376"/>
      <c r="F104" s="377"/>
      <c r="G104" s="378">
        <v>10000</v>
      </c>
    </row>
    <row r="105" spans="1:7" s="204" customFormat="1" ht="19.5" customHeight="1">
      <c r="A105" s="345">
        <v>92109</v>
      </c>
      <c r="B105" s="346" t="s">
        <v>180</v>
      </c>
      <c r="C105" s="347"/>
      <c r="D105" s="348"/>
      <c r="E105" s="349"/>
      <c r="F105" s="257">
        <f>F106</f>
        <v>50000</v>
      </c>
      <c r="G105" s="366">
        <f>G106+G108</f>
        <v>50000</v>
      </c>
    </row>
    <row r="106" spans="1:7" s="204" customFormat="1" ht="15" customHeight="1">
      <c r="A106" s="72">
        <v>6050</v>
      </c>
      <c r="B106" s="112" t="s">
        <v>21</v>
      </c>
      <c r="C106" s="331" t="s">
        <v>20</v>
      </c>
      <c r="D106" s="75"/>
      <c r="E106" s="258"/>
      <c r="F106" s="256">
        <v>50000</v>
      </c>
      <c r="G106" s="98"/>
    </row>
    <row r="107" spans="1:7" s="204" customFormat="1" ht="14.25" customHeight="1">
      <c r="A107" s="744"/>
      <c r="B107" s="196" t="s">
        <v>119</v>
      </c>
      <c r="C107" s="745"/>
      <c r="D107" s="311"/>
      <c r="E107" s="746"/>
      <c r="F107" s="207"/>
      <c r="G107" s="747"/>
    </row>
    <row r="108" spans="1:7" s="204" customFormat="1" ht="82.5" customHeight="1" thickBot="1">
      <c r="A108" s="72">
        <v>6220</v>
      </c>
      <c r="B108" s="442" t="s">
        <v>182</v>
      </c>
      <c r="C108" s="331" t="s">
        <v>27</v>
      </c>
      <c r="D108" s="75"/>
      <c r="E108" s="258"/>
      <c r="F108" s="256"/>
      <c r="G108" s="98">
        <v>50000</v>
      </c>
    </row>
    <row r="109" spans="1:7" s="28" customFormat="1" ht="22.5" customHeight="1" thickBot="1" thickTop="1">
      <c r="A109" s="37">
        <v>926</v>
      </c>
      <c r="B109" s="38" t="s">
        <v>19</v>
      </c>
      <c r="C109" s="23"/>
      <c r="D109" s="23"/>
      <c r="E109" s="255">
        <f>E110+E116</f>
        <v>200870</v>
      </c>
      <c r="F109" s="104">
        <f>SUM(F110+F116)</f>
        <v>250000</v>
      </c>
      <c r="G109" s="354">
        <f>SUM(G110+G116)</f>
        <v>551620</v>
      </c>
    </row>
    <row r="110" spans="1:7" s="36" customFormat="1" ht="15" customHeight="1" thickTop="1">
      <c r="A110" s="46">
        <v>92601</v>
      </c>
      <c r="B110" s="47" t="s">
        <v>54</v>
      </c>
      <c r="C110" s="31" t="s">
        <v>20</v>
      </c>
      <c r="D110" s="48"/>
      <c r="E110" s="34">
        <f>SUM(E111:E115)</f>
        <v>200870</v>
      </c>
      <c r="F110" s="107">
        <f>F111</f>
        <v>250000</v>
      </c>
      <c r="G110" s="101">
        <f>SUM(G111:G112)</f>
        <v>550000</v>
      </c>
    </row>
    <row r="111" spans="1:7" s="36" customFormat="1" ht="19.5" customHeight="1">
      <c r="A111" s="343">
        <v>6050</v>
      </c>
      <c r="B111" s="294" t="s">
        <v>21</v>
      </c>
      <c r="C111" s="132"/>
      <c r="D111" s="259"/>
      <c r="E111" s="135"/>
      <c r="F111" s="284">
        <f>F112</f>
        <v>250000</v>
      </c>
      <c r="G111" s="285">
        <v>550000</v>
      </c>
    </row>
    <row r="112" spans="1:7" s="36" customFormat="1" ht="14.25" customHeight="1">
      <c r="A112" s="344"/>
      <c r="B112" s="342" t="s">
        <v>90</v>
      </c>
      <c r="C112" s="205"/>
      <c r="D112" s="206"/>
      <c r="E112" s="340"/>
      <c r="F112" s="339">
        <v>250000</v>
      </c>
      <c r="G112" s="341"/>
    </row>
    <row r="113" spans="1:7" s="204" customFormat="1" ht="14.25" customHeight="1">
      <c r="A113" s="344"/>
      <c r="B113" s="342" t="s">
        <v>123</v>
      </c>
      <c r="C113" s="205"/>
      <c r="D113" s="206"/>
      <c r="E113" s="340"/>
      <c r="F113" s="339"/>
      <c r="G113" s="341">
        <v>250000</v>
      </c>
    </row>
    <row r="114" spans="1:7" s="204" customFormat="1" ht="15.75" customHeight="1">
      <c r="A114" s="344"/>
      <c r="B114" s="342" t="s">
        <v>181</v>
      </c>
      <c r="C114" s="205"/>
      <c r="D114" s="206"/>
      <c r="E114" s="419"/>
      <c r="F114" s="418"/>
      <c r="G114" s="341">
        <v>300000</v>
      </c>
    </row>
    <row r="115" spans="1:7" s="468" customFormat="1" ht="47.25" customHeight="1">
      <c r="A115" s="113" t="s">
        <v>189</v>
      </c>
      <c r="B115" s="453" t="s">
        <v>205</v>
      </c>
      <c r="C115" s="464"/>
      <c r="D115" s="465"/>
      <c r="E115" s="469">
        <v>200870</v>
      </c>
      <c r="F115" s="466"/>
      <c r="G115" s="467"/>
    </row>
    <row r="116" spans="1:7" s="36" customFormat="1" ht="15.75" customHeight="1">
      <c r="A116" s="46">
        <v>92695</v>
      </c>
      <c r="B116" s="47" t="s">
        <v>12</v>
      </c>
      <c r="C116" s="31" t="s">
        <v>117</v>
      </c>
      <c r="D116" s="48"/>
      <c r="E116" s="33"/>
      <c r="F116" s="261"/>
      <c r="G116" s="101">
        <f>SUM(G118+G119)</f>
        <v>1620</v>
      </c>
    </row>
    <row r="117" spans="1:7" s="36" customFormat="1" ht="15.75" customHeight="1">
      <c r="A117" s="179">
        <v>4300</v>
      </c>
      <c r="B117" s="80" t="s">
        <v>14</v>
      </c>
      <c r="C117" s="132"/>
      <c r="D117" s="259"/>
      <c r="E117" s="134"/>
      <c r="F117" s="133"/>
      <c r="G117" s="97">
        <v>1620</v>
      </c>
    </row>
    <row r="118" spans="1:7" s="144" customFormat="1" ht="15" customHeight="1">
      <c r="A118" s="444"/>
      <c r="B118" s="445" t="s">
        <v>175</v>
      </c>
      <c r="C118" s="446"/>
      <c r="D118" s="447"/>
      <c r="E118" s="448"/>
      <c r="F118" s="449"/>
      <c r="G118" s="450">
        <v>1000</v>
      </c>
    </row>
    <row r="119" spans="1:7" s="144" customFormat="1" ht="15" customHeight="1" thickBot="1">
      <c r="A119" s="444"/>
      <c r="B119" s="445" t="s">
        <v>170</v>
      </c>
      <c r="C119" s="446"/>
      <c r="D119" s="447"/>
      <c r="E119" s="448"/>
      <c r="F119" s="449"/>
      <c r="G119" s="450">
        <v>620</v>
      </c>
    </row>
    <row r="120" spans="1:7" s="53" customFormat="1" ht="20.25" customHeight="1" thickBot="1" thickTop="1">
      <c r="A120" s="49"/>
      <c r="B120" s="111" t="s">
        <v>22</v>
      </c>
      <c r="C120" s="51"/>
      <c r="D120" s="52">
        <f>D11+D23+D28+D44+D54+D57+D77+D83+D88+D101+D109</f>
        <v>0</v>
      </c>
      <c r="E120" s="308">
        <f>E11+E23+E28+E44+E54+E57+E77+E83+E88+E101+E109</f>
        <v>3643852</v>
      </c>
      <c r="F120" s="307">
        <f>F11+F23+F28+F44+F54+F57+F77+F83+F88+F101+F109</f>
        <v>1483690</v>
      </c>
      <c r="G120" s="121">
        <f>G11+G23+G28+G44+G54+G57+G77+G83+G88+G101+G109</f>
        <v>3048120</v>
      </c>
    </row>
    <row r="121" spans="1:7" s="60" customFormat="1" ht="21" customHeight="1" thickBot="1" thickTop="1">
      <c r="A121" s="54"/>
      <c r="B121" s="55" t="s">
        <v>23</v>
      </c>
      <c r="C121" s="56"/>
      <c r="D121" s="57">
        <f>E120-D120</f>
        <v>3643852</v>
      </c>
      <c r="E121" s="58"/>
      <c r="F121" s="57">
        <f>G120-F120</f>
        <v>1564430</v>
      </c>
      <c r="G121" s="59"/>
    </row>
    <row r="122" s="61" customFormat="1" ht="13.5" thickTop="1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</sheetData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94">
      <selection activeCell="A91" sqref="A91:G91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29</v>
      </c>
      <c r="G1" s="3"/>
    </row>
    <row r="2" spans="1:7" ht="12.75" customHeight="1">
      <c r="A2" s="5"/>
      <c r="B2" s="6"/>
      <c r="C2" s="7"/>
      <c r="D2" s="7"/>
      <c r="F2" s="9" t="s">
        <v>327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325</v>
      </c>
      <c r="G4" s="9"/>
    </row>
    <row r="5" spans="1:7" s="15" customFormat="1" ht="53.25" customHeight="1">
      <c r="A5" s="11" t="s">
        <v>51</v>
      </c>
      <c r="B5" s="12"/>
      <c r="C5" s="13"/>
      <c r="D5" s="13"/>
      <c r="E5" s="14"/>
      <c r="F5" s="14"/>
      <c r="G5" s="14"/>
    </row>
    <row r="6" spans="1:7" s="15" customFormat="1" ht="13.5" customHeight="1" thickBot="1">
      <c r="A6" s="11"/>
      <c r="B6" s="12"/>
      <c r="C6" s="13"/>
      <c r="D6" s="13"/>
      <c r="E6" s="14"/>
      <c r="F6" s="10"/>
      <c r="G6" s="10" t="s">
        <v>24</v>
      </c>
    </row>
    <row r="7" spans="1:7" s="18" customFormat="1" ht="30" customHeight="1">
      <c r="A7" s="116" t="s">
        <v>3</v>
      </c>
      <c r="B7" s="16" t="s">
        <v>4</v>
      </c>
      <c r="C7" s="17" t="s">
        <v>5</v>
      </c>
      <c r="D7" s="62" t="s">
        <v>6</v>
      </c>
      <c r="E7" s="313"/>
      <c r="F7" s="62" t="s">
        <v>7</v>
      </c>
      <c r="G7" s="124"/>
    </row>
    <row r="8" spans="1:7" s="18" customFormat="1" ht="16.5" customHeight="1">
      <c r="A8" s="19" t="s">
        <v>8</v>
      </c>
      <c r="B8" s="20"/>
      <c r="C8" s="170" t="s">
        <v>9</v>
      </c>
      <c r="D8" s="168" t="s">
        <v>10</v>
      </c>
      <c r="E8" s="411" t="s">
        <v>11</v>
      </c>
      <c r="F8" s="309" t="s">
        <v>10</v>
      </c>
      <c r="G8" s="125" t="s">
        <v>11</v>
      </c>
    </row>
    <row r="9" spans="1:7" s="63" customFormat="1" ht="9.75" customHeight="1" thickBot="1">
      <c r="A9" s="267">
        <v>1</v>
      </c>
      <c r="B9" s="268">
        <v>2</v>
      </c>
      <c r="C9" s="268">
        <v>3</v>
      </c>
      <c r="D9" s="268">
        <v>4</v>
      </c>
      <c r="E9" s="412">
        <v>5</v>
      </c>
      <c r="F9" s="310">
        <v>6</v>
      </c>
      <c r="G9" s="269">
        <v>7</v>
      </c>
    </row>
    <row r="10" spans="1:7" s="63" customFormat="1" ht="15" customHeight="1" thickBot="1" thickTop="1">
      <c r="A10" s="408">
        <v>600</v>
      </c>
      <c r="B10" s="409" t="s">
        <v>25</v>
      </c>
      <c r="C10" s="86"/>
      <c r="D10" s="86"/>
      <c r="E10" s="472">
        <f>E11</f>
        <v>469485</v>
      </c>
      <c r="F10" s="410"/>
      <c r="G10" s="128">
        <f>G11</f>
        <v>1073700</v>
      </c>
    </row>
    <row r="11" spans="1:7" s="63" customFormat="1" ht="31.5" customHeight="1" thickTop="1">
      <c r="A11" s="413">
        <v>60015</v>
      </c>
      <c r="B11" s="414" t="s">
        <v>153</v>
      </c>
      <c r="C11" s="336" t="s">
        <v>20</v>
      </c>
      <c r="D11" s="336"/>
      <c r="E11" s="470">
        <f>SUM(E12:E16)</f>
        <v>469485</v>
      </c>
      <c r="F11" s="415"/>
      <c r="G11" s="126">
        <f>G12+G13</f>
        <v>1073700</v>
      </c>
    </row>
    <row r="12" spans="1:7" s="63" customFormat="1" ht="14.25" customHeight="1">
      <c r="A12" s="113" t="s">
        <v>78</v>
      </c>
      <c r="B12" s="73" t="s">
        <v>77</v>
      </c>
      <c r="C12" s="74"/>
      <c r="D12" s="74"/>
      <c r="E12" s="471"/>
      <c r="F12" s="407"/>
      <c r="G12" s="127">
        <v>23700</v>
      </c>
    </row>
    <row r="13" spans="1:7" s="63" customFormat="1" ht="19.5" customHeight="1">
      <c r="A13" s="113" t="s">
        <v>74</v>
      </c>
      <c r="B13" s="73" t="s">
        <v>323</v>
      </c>
      <c r="C13" s="74"/>
      <c r="D13" s="74"/>
      <c r="E13" s="471"/>
      <c r="F13" s="407"/>
      <c r="G13" s="127">
        <f>SUM(G14:G15)</f>
        <v>1050000</v>
      </c>
    </row>
    <row r="14" spans="1:7" s="195" customFormat="1" ht="12" customHeight="1">
      <c r="A14" s="723"/>
      <c r="B14" s="196" t="s">
        <v>321</v>
      </c>
      <c r="C14" s="724"/>
      <c r="D14" s="724"/>
      <c r="E14" s="725"/>
      <c r="F14" s="726"/>
      <c r="G14" s="328">
        <v>50000</v>
      </c>
    </row>
    <row r="15" spans="1:7" s="195" customFormat="1" ht="30" customHeight="1">
      <c r="A15" s="723"/>
      <c r="B15" s="196" t="s">
        <v>322</v>
      </c>
      <c r="C15" s="724"/>
      <c r="D15" s="724"/>
      <c r="E15" s="725"/>
      <c r="F15" s="726"/>
      <c r="G15" s="328">
        <v>1000000</v>
      </c>
    </row>
    <row r="16" spans="1:7" s="63" customFormat="1" ht="47.25" customHeight="1" thickBot="1">
      <c r="A16" s="113" t="s">
        <v>189</v>
      </c>
      <c r="B16" s="453" t="s">
        <v>206</v>
      </c>
      <c r="C16" s="74"/>
      <c r="D16" s="74"/>
      <c r="E16" s="316">
        <v>469485</v>
      </c>
      <c r="F16" s="407"/>
      <c r="G16" s="127"/>
    </row>
    <row r="17" spans="1:7" s="117" customFormat="1" ht="31.5" customHeight="1" thickBot="1" thickTop="1">
      <c r="A17" s="37">
        <v>754</v>
      </c>
      <c r="B17" s="38" t="s">
        <v>305</v>
      </c>
      <c r="C17" s="23" t="s">
        <v>306</v>
      </c>
      <c r="D17" s="24"/>
      <c r="E17" s="25"/>
      <c r="F17" s="363">
        <f>F18</f>
        <v>150000</v>
      </c>
      <c r="G17" s="329">
        <f>G18</f>
        <v>150000</v>
      </c>
    </row>
    <row r="18" spans="1:7" s="117" customFormat="1" ht="15" customHeight="1" thickTop="1">
      <c r="A18" s="658" t="s">
        <v>307</v>
      </c>
      <c r="B18" s="319" t="s">
        <v>308</v>
      </c>
      <c r="C18" s="659"/>
      <c r="D18" s="660"/>
      <c r="E18" s="514"/>
      <c r="F18" s="364">
        <f>SUM(F19:F20)</f>
        <v>150000</v>
      </c>
      <c r="G18" s="330">
        <f>SUM(G19:G20)</f>
        <v>150000</v>
      </c>
    </row>
    <row r="19" spans="1:7" s="67" customFormat="1" ht="15" customHeight="1">
      <c r="A19" s="661" t="s">
        <v>309</v>
      </c>
      <c r="B19" s="662" t="s">
        <v>310</v>
      </c>
      <c r="C19" s="663"/>
      <c r="D19" s="664"/>
      <c r="E19" s="665"/>
      <c r="F19" s="666"/>
      <c r="G19" s="667">
        <v>150000</v>
      </c>
    </row>
    <row r="20" spans="1:7" s="67" customFormat="1" ht="51.75" customHeight="1" thickBot="1">
      <c r="A20" s="72">
        <v>6170</v>
      </c>
      <c r="B20" s="73" t="s">
        <v>311</v>
      </c>
      <c r="C20" s="668"/>
      <c r="D20" s="395"/>
      <c r="E20" s="461"/>
      <c r="F20" s="40">
        <v>150000</v>
      </c>
      <c r="G20" s="669"/>
    </row>
    <row r="21" spans="1:7" s="117" customFormat="1" ht="16.5" customHeight="1" thickBot="1" thickTop="1">
      <c r="A21" s="180" t="s">
        <v>48</v>
      </c>
      <c r="B21" s="175" t="s">
        <v>49</v>
      </c>
      <c r="C21" s="91"/>
      <c r="D21" s="194">
        <f>D22+D24</f>
        <v>4190</v>
      </c>
      <c r="E21" s="384">
        <f>E22+E24</f>
        <v>1000000</v>
      </c>
      <c r="F21" s="720"/>
      <c r="G21" s="721"/>
    </row>
    <row r="22" spans="1:7" s="117" customFormat="1" ht="35.25" customHeight="1" thickTop="1">
      <c r="A22" s="181" t="s">
        <v>317</v>
      </c>
      <c r="B22" s="177" t="s">
        <v>318</v>
      </c>
      <c r="C22" s="114" t="s">
        <v>126</v>
      </c>
      <c r="D22" s="231"/>
      <c r="E22" s="417">
        <f>E23</f>
        <v>1000000</v>
      </c>
      <c r="F22" s="730"/>
      <c r="G22" s="477"/>
    </row>
    <row r="23" spans="1:7" s="117" customFormat="1" ht="84.75" customHeight="1">
      <c r="A23" s="420" t="s">
        <v>319</v>
      </c>
      <c r="B23" s="727" t="s">
        <v>320</v>
      </c>
      <c r="C23" s="728"/>
      <c r="D23" s="423"/>
      <c r="E23" s="383">
        <v>1000000</v>
      </c>
      <c r="F23" s="311"/>
      <c r="G23" s="127"/>
    </row>
    <row r="24" spans="1:7" s="117" customFormat="1" ht="14.25" customHeight="1">
      <c r="A24" s="181" t="s">
        <v>100</v>
      </c>
      <c r="B24" s="177" t="s">
        <v>101</v>
      </c>
      <c r="C24" s="114" t="s">
        <v>16</v>
      </c>
      <c r="D24" s="78">
        <f>D25</f>
        <v>4190</v>
      </c>
      <c r="E24" s="417"/>
      <c r="F24" s="729"/>
      <c r="G24" s="477"/>
    </row>
    <row r="25" spans="1:7" s="117" customFormat="1" ht="16.5" customHeight="1" thickBot="1">
      <c r="A25" s="113" t="s">
        <v>105</v>
      </c>
      <c r="B25" s="178" t="s">
        <v>63</v>
      </c>
      <c r="C25" s="81"/>
      <c r="D25" s="75">
        <f>3990+200</f>
        <v>4190</v>
      </c>
      <c r="E25" s="722"/>
      <c r="F25" s="311"/>
      <c r="G25" s="127"/>
    </row>
    <row r="26" spans="1:7" s="28" customFormat="1" ht="15" customHeight="1" thickBot="1" thickTop="1">
      <c r="A26" s="41">
        <v>801</v>
      </c>
      <c r="B26" s="42" t="s">
        <v>15</v>
      </c>
      <c r="C26" s="23" t="s">
        <v>16</v>
      </c>
      <c r="D26" s="64"/>
      <c r="E26" s="314">
        <f>E27+E34+E46+E53+E64</f>
        <v>154720</v>
      </c>
      <c r="F26" s="92"/>
      <c r="G26" s="27">
        <f>G27+G34+G46+G50+G53+G64</f>
        <v>215930</v>
      </c>
    </row>
    <row r="27" spans="1:7" s="28" customFormat="1" ht="18.75" customHeight="1" thickTop="1">
      <c r="A27" s="29">
        <v>80102</v>
      </c>
      <c r="B27" s="30" t="s">
        <v>68</v>
      </c>
      <c r="C27" s="45"/>
      <c r="D27" s="251"/>
      <c r="E27" s="315">
        <f>E28</f>
        <v>290</v>
      </c>
      <c r="F27" s="290"/>
      <c r="G27" s="252">
        <f>SUM(F29:G33)</f>
        <v>41800</v>
      </c>
    </row>
    <row r="28" spans="1:7" s="71" customFormat="1" ht="18" customHeight="1">
      <c r="A28" s="113" t="s">
        <v>79</v>
      </c>
      <c r="B28" s="73" t="s">
        <v>80</v>
      </c>
      <c r="C28" s="81"/>
      <c r="D28" s="397"/>
      <c r="E28" s="316">
        <v>290</v>
      </c>
      <c r="F28" s="258"/>
      <c r="G28" s="127"/>
    </row>
    <row r="29" spans="1:7" s="71" customFormat="1" ht="18" customHeight="1">
      <c r="A29" s="113" t="s">
        <v>95</v>
      </c>
      <c r="B29" s="73" t="s">
        <v>17</v>
      </c>
      <c r="C29" s="81"/>
      <c r="D29" s="264"/>
      <c r="E29" s="316"/>
      <c r="F29" s="258"/>
      <c r="G29" s="127">
        <v>15700</v>
      </c>
    </row>
    <row r="30" spans="1:7" s="71" customFormat="1" ht="30" customHeight="1">
      <c r="A30" s="113" t="s">
        <v>147</v>
      </c>
      <c r="B30" s="73" t="s">
        <v>156</v>
      </c>
      <c r="C30" s="81"/>
      <c r="D30" s="264"/>
      <c r="E30" s="316"/>
      <c r="F30" s="258"/>
      <c r="G30" s="127">
        <v>9500</v>
      </c>
    </row>
    <row r="31" spans="1:7" s="71" customFormat="1" ht="18" customHeight="1">
      <c r="A31" s="486" t="s">
        <v>13</v>
      </c>
      <c r="B31" s="441" t="s">
        <v>14</v>
      </c>
      <c r="C31" s="506"/>
      <c r="D31" s="398"/>
      <c r="E31" s="507"/>
      <c r="F31" s="376"/>
      <c r="G31" s="508">
        <v>2000</v>
      </c>
    </row>
    <row r="32" spans="1:7" s="71" customFormat="1" ht="29.25" customHeight="1">
      <c r="A32" s="113" t="s">
        <v>98</v>
      </c>
      <c r="B32" s="73" t="s">
        <v>148</v>
      </c>
      <c r="C32" s="81"/>
      <c r="D32" s="264"/>
      <c r="E32" s="316"/>
      <c r="F32" s="258"/>
      <c r="G32" s="127">
        <v>5200</v>
      </c>
    </row>
    <row r="33" spans="1:7" s="71" customFormat="1" ht="31.5" customHeight="1">
      <c r="A33" s="113" t="s">
        <v>145</v>
      </c>
      <c r="B33" s="73" t="s">
        <v>149</v>
      </c>
      <c r="C33" s="81"/>
      <c r="D33" s="398"/>
      <c r="E33" s="316"/>
      <c r="F33" s="258"/>
      <c r="G33" s="127">
        <v>9400</v>
      </c>
    </row>
    <row r="34" spans="1:7" s="71" customFormat="1" ht="15.75" customHeight="1">
      <c r="A34" s="29">
        <v>80120</v>
      </c>
      <c r="B34" s="30" t="s">
        <v>70</v>
      </c>
      <c r="C34" s="31"/>
      <c r="D34" s="32"/>
      <c r="E34" s="33">
        <f>SUM(E35:E39)</f>
        <v>126000</v>
      </c>
      <c r="F34" s="262"/>
      <c r="G34" s="129">
        <f>SUM(G35:G45)</f>
        <v>130030</v>
      </c>
    </row>
    <row r="35" spans="1:7" s="71" customFormat="1" ht="17.25" customHeight="1">
      <c r="A35" s="113" t="s">
        <v>61</v>
      </c>
      <c r="B35" s="73" t="s">
        <v>62</v>
      </c>
      <c r="C35" s="81"/>
      <c r="D35" s="260"/>
      <c r="E35" s="234">
        <v>100</v>
      </c>
      <c r="F35" s="224"/>
      <c r="G35" s="127"/>
    </row>
    <row r="36" spans="1:7" s="71" customFormat="1" ht="30" customHeight="1">
      <c r="A36" s="113" t="s">
        <v>104</v>
      </c>
      <c r="B36" s="73" t="s">
        <v>155</v>
      </c>
      <c r="C36" s="81"/>
      <c r="D36" s="233"/>
      <c r="E36" s="234">
        <v>124000</v>
      </c>
      <c r="F36" s="75"/>
      <c r="G36" s="127"/>
    </row>
    <row r="37" spans="1:7" s="71" customFormat="1" ht="15.75" customHeight="1">
      <c r="A37" s="113" t="s">
        <v>106</v>
      </c>
      <c r="B37" s="73" t="s">
        <v>167</v>
      </c>
      <c r="C37" s="81"/>
      <c r="D37" s="233"/>
      <c r="E37" s="234">
        <v>1730</v>
      </c>
      <c r="F37" s="75"/>
      <c r="G37" s="127"/>
    </row>
    <row r="38" spans="1:7" s="71" customFormat="1" ht="14.25" customHeight="1">
      <c r="A38" s="113" t="s">
        <v>105</v>
      </c>
      <c r="B38" s="73" t="s">
        <v>63</v>
      </c>
      <c r="C38" s="81"/>
      <c r="D38" s="233"/>
      <c r="E38" s="234">
        <f>10+100</f>
        <v>110</v>
      </c>
      <c r="F38" s="75"/>
      <c r="G38" s="127"/>
    </row>
    <row r="39" spans="1:7" s="71" customFormat="1" ht="15" customHeight="1">
      <c r="A39" s="113" t="s">
        <v>79</v>
      </c>
      <c r="B39" s="73" t="s">
        <v>80</v>
      </c>
      <c r="C39" s="81"/>
      <c r="D39" s="264"/>
      <c r="E39" s="316">
        <v>60</v>
      </c>
      <c r="F39" s="258"/>
      <c r="G39" s="127"/>
    </row>
    <row r="40" spans="1:7" s="71" customFormat="1" ht="15.75" customHeight="1">
      <c r="A40" s="113" t="s">
        <v>95</v>
      </c>
      <c r="B40" s="73" t="s">
        <v>17</v>
      </c>
      <c r="C40" s="81"/>
      <c r="D40" s="264"/>
      <c r="E40" s="316"/>
      <c r="F40" s="258"/>
      <c r="G40" s="127">
        <f>13300+4300</f>
        <v>17600</v>
      </c>
    </row>
    <row r="41" spans="1:7" s="71" customFormat="1" ht="15.75" customHeight="1">
      <c r="A41" s="113" t="s">
        <v>78</v>
      </c>
      <c r="B41" s="73" t="s">
        <v>77</v>
      </c>
      <c r="C41" s="81"/>
      <c r="D41" s="264"/>
      <c r="E41" s="316"/>
      <c r="F41" s="258"/>
      <c r="G41" s="127">
        <v>3130</v>
      </c>
    </row>
    <row r="42" spans="1:7" s="71" customFormat="1" ht="15.75" customHeight="1">
      <c r="A42" s="113" t="s">
        <v>13</v>
      </c>
      <c r="B42" s="73" t="s">
        <v>14</v>
      </c>
      <c r="C42" s="81"/>
      <c r="D42" s="264"/>
      <c r="E42" s="316"/>
      <c r="F42" s="258"/>
      <c r="G42" s="127">
        <v>44400</v>
      </c>
    </row>
    <row r="43" spans="1:7" s="71" customFormat="1" ht="15.75" customHeight="1">
      <c r="A43" s="113" t="s">
        <v>107</v>
      </c>
      <c r="B43" s="73" t="s">
        <v>108</v>
      </c>
      <c r="C43" s="81"/>
      <c r="D43" s="264"/>
      <c r="E43" s="316"/>
      <c r="F43" s="258"/>
      <c r="G43" s="127">
        <v>4600</v>
      </c>
    </row>
    <row r="44" spans="1:7" s="71" customFormat="1" ht="30" customHeight="1">
      <c r="A44" s="113" t="s">
        <v>98</v>
      </c>
      <c r="B44" s="73" t="s">
        <v>99</v>
      </c>
      <c r="C44" s="81"/>
      <c r="D44" s="264"/>
      <c r="E44" s="316"/>
      <c r="F44" s="258"/>
      <c r="G44" s="127">
        <v>4500</v>
      </c>
    </row>
    <row r="45" spans="1:7" s="71" customFormat="1" ht="15.75" customHeight="1">
      <c r="A45" s="113" t="s">
        <v>74</v>
      </c>
      <c r="B45" s="73" t="s">
        <v>21</v>
      </c>
      <c r="C45" s="81"/>
      <c r="D45" s="264"/>
      <c r="E45" s="316"/>
      <c r="F45" s="258"/>
      <c r="G45" s="127">
        <v>55800</v>
      </c>
    </row>
    <row r="46" spans="1:7" s="28" customFormat="1" ht="15.75" customHeight="1">
      <c r="A46" s="253">
        <v>80130</v>
      </c>
      <c r="B46" s="254" t="s">
        <v>71</v>
      </c>
      <c r="C46" s="114"/>
      <c r="D46" s="229"/>
      <c r="E46" s="230">
        <f>E47</f>
        <v>2150</v>
      </c>
      <c r="F46" s="78"/>
      <c r="G46" s="130">
        <f>G48+G49</f>
        <v>14100</v>
      </c>
    </row>
    <row r="47" spans="1:7" s="28" customFormat="1" ht="15.75" customHeight="1">
      <c r="A47" s="113" t="s">
        <v>79</v>
      </c>
      <c r="B47" s="73" t="s">
        <v>80</v>
      </c>
      <c r="C47" s="81"/>
      <c r="D47" s="260"/>
      <c r="E47" s="401">
        <f>750+1400</f>
        <v>2150</v>
      </c>
      <c r="F47" s="224"/>
      <c r="G47" s="127"/>
    </row>
    <row r="48" spans="1:7" s="28" customFormat="1" ht="15.75" customHeight="1">
      <c r="A48" s="113" t="s">
        <v>95</v>
      </c>
      <c r="B48" s="73" t="s">
        <v>17</v>
      </c>
      <c r="C48" s="81"/>
      <c r="D48" s="233"/>
      <c r="E48" s="234"/>
      <c r="F48" s="75"/>
      <c r="G48" s="127">
        <v>7200</v>
      </c>
    </row>
    <row r="49" spans="1:7" s="28" customFormat="1" ht="31.5" customHeight="1">
      <c r="A49" s="113" t="s">
        <v>98</v>
      </c>
      <c r="B49" s="73" t="s">
        <v>99</v>
      </c>
      <c r="C49" s="81"/>
      <c r="D49" s="233"/>
      <c r="E49" s="234"/>
      <c r="F49" s="75"/>
      <c r="G49" s="127">
        <v>6900</v>
      </c>
    </row>
    <row r="50" spans="1:7" s="28" customFormat="1" ht="18.75" customHeight="1">
      <c r="A50" s="181" t="s">
        <v>150</v>
      </c>
      <c r="B50" s="69" t="s">
        <v>151</v>
      </c>
      <c r="C50" s="114"/>
      <c r="D50" s="229"/>
      <c r="E50" s="230"/>
      <c r="F50" s="83"/>
      <c r="G50" s="130">
        <f>G51+G52</f>
        <v>2500</v>
      </c>
    </row>
    <row r="51" spans="1:7" s="28" customFormat="1" ht="15.75" customHeight="1">
      <c r="A51" s="113" t="s">
        <v>95</v>
      </c>
      <c r="B51" s="73" t="s">
        <v>17</v>
      </c>
      <c r="C51" s="81"/>
      <c r="D51" s="260"/>
      <c r="E51" s="401"/>
      <c r="F51" s="224"/>
      <c r="G51" s="127">
        <v>2000</v>
      </c>
    </row>
    <row r="52" spans="1:7" s="28" customFormat="1" ht="27.75" customHeight="1">
      <c r="A52" s="113" t="s">
        <v>98</v>
      </c>
      <c r="B52" s="73" t="s">
        <v>99</v>
      </c>
      <c r="C52" s="81"/>
      <c r="D52" s="402"/>
      <c r="E52" s="403"/>
      <c r="F52" s="375"/>
      <c r="G52" s="127">
        <v>500</v>
      </c>
    </row>
    <row r="53" spans="1:7" s="71" customFormat="1" ht="20.25" customHeight="1">
      <c r="A53" s="181" t="s">
        <v>102</v>
      </c>
      <c r="B53" s="69" t="s">
        <v>103</v>
      </c>
      <c r="C53" s="114"/>
      <c r="D53" s="400"/>
      <c r="E53" s="399">
        <f>SUM(E54:E56)</f>
        <v>26280</v>
      </c>
      <c r="F53" s="83"/>
      <c r="G53" s="130">
        <f>SUM(G57:G63)</f>
        <v>23500</v>
      </c>
    </row>
    <row r="54" spans="1:7" s="71" customFormat="1" ht="28.5" customHeight="1">
      <c r="A54" s="113" t="s">
        <v>104</v>
      </c>
      <c r="B54" s="73" t="s">
        <v>155</v>
      </c>
      <c r="C54" s="81"/>
      <c r="D54" s="120"/>
      <c r="E54" s="174">
        <v>23500</v>
      </c>
      <c r="F54" s="258"/>
      <c r="G54" s="127"/>
    </row>
    <row r="55" spans="1:7" s="71" customFormat="1" ht="15.75" customHeight="1">
      <c r="A55" s="113" t="s">
        <v>105</v>
      </c>
      <c r="B55" s="73" t="s">
        <v>63</v>
      </c>
      <c r="C55" s="81"/>
      <c r="D55" s="120"/>
      <c r="E55" s="174">
        <v>10</v>
      </c>
      <c r="F55" s="258"/>
      <c r="G55" s="127"/>
    </row>
    <row r="56" spans="1:7" s="71" customFormat="1" ht="16.5" customHeight="1">
      <c r="A56" s="113" t="s">
        <v>79</v>
      </c>
      <c r="B56" s="73" t="s">
        <v>80</v>
      </c>
      <c r="C56" s="81"/>
      <c r="D56" s="120"/>
      <c r="E56" s="174">
        <v>2770</v>
      </c>
      <c r="F56" s="258"/>
      <c r="G56" s="127"/>
    </row>
    <row r="57" spans="1:7" s="71" customFormat="1" ht="18" customHeight="1">
      <c r="A57" s="113" t="s">
        <v>95</v>
      </c>
      <c r="B57" s="73" t="s">
        <v>17</v>
      </c>
      <c r="C57" s="81"/>
      <c r="D57" s="120"/>
      <c r="E57" s="174"/>
      <c r="F57" s="258"/>
      <c r="G57" s="127">
        <v>5200</v>
      </c>
    </row>
    <row r="58" spans="1:7" s="71" customFormat="1" ht="18" customHeight="1">
      <c r="A58" s="113" t="s">
        <v>78</v>
      </c>
      <c r="B58" s="73" t="s">
        <v>77</v>
      </c>
      <c r="C58" s="81"/>
      <c r="D58" s="120"/>
      <c r="E58" s="174"/>
      <c r="F58" s="258"/>
      <c r="G58" s="127">
        <v>2000</v>
      </c>
    </row>
    <row r="59" spans="1:7" s="71" customFormat="1" ht="15.75" customHeight="1">
      <c r="A59" s="113" t="s">
        <v>13</v>
      </c>
      <c r="B59" s="73" t="s">
        <v>14</v>
      </c>
      <c r="C59" s="81"/>
      <c r="D59" s="120"/>
      <c r="E59" s="174"/>
      <c r="F59" s="258"/>
      <c r="G59" s="127">
        <v>7000</v>
      </c>
    </row>
    <row r="60" spans="1:7" s="71" customFormat="1" ht="28.5" customHeight="1">
      <c r="A60" s="113" t="s">
        <v>109</v>
      </c>
      <c r="B60" s="73" t="s">
        <v>157</v>
      </c>
      <c r="C60" s="81"/>
      <c r="D60" s="120"/>
      <c r="E60" s="174"/>
      <c r="F60" s="258"/>
      <c r="G60" s="127">
        <v>1000</v>
      </c>
    </row>
    <row r="61" spans="1:7" s="71" customFormat="1" ht="28.5" customHeight="1">
      <c r="A61" s="113" t="s">
        <v>110</v>
      </c>
      <c r="B61" s="73" t="s">
        <v>111</v>
      </c>
      <c r="C61" s="81"/>
      <c r="D61" s="120"/>
      <c r="E61" s="174"/>
      <c r="F61" s="258"/>
      <c r="G61" s="127">
        <v>1500</v>
      </c>
    </row>
    <row r="62" spans="1:7" s="71" customFormat="1" ht="31.5" customHeight="1">
      <c r="A62" s="113" t="s">
        <v>112</v>
      </c>
      <c r="B62" s="73" t="s">
        <v>113</v>
      </c>
      <c r="C62" s="81"/>
      <c r="D62" s="120"/>
      <c r="E62" s="174"/>
      <c r="F62" s="258"/>
      <c r="G62" s="127">
        <v>1000</v>
      </c>
    </row>
    <row r="63" spans="1:7" s="71" customFormat="1" ht="28.5" customHeight="1">
      <c r="A63" s="113" t="s">
        <v>98</v>
      </c>
      <c r="B63" s="73" t="s">
        <v>99</v>
      </c>
      <c r="C63" s="81"/>
      <c r="D63" s="120"/>
      <c r="E63" s="174"/>
      <c r="F63" s="258"/>
      <c r="G63" s="127">
        <v>5800</v>
      </c>
    </row>
    <row r="64" spans="1:7" s="28" customFormat="1" ht="18" customHeight="1">
      <c r="A64" s="68">
        <v>80195</v>
      </c>
      <c r="B64" s="69" t="s">
        <v>12</v>
      </c>
      <c r="C64" s="31"/>
      <c r="D64" s="171"/>
      <c r="E64" s="317"/>
      <c r="F64" s="93"/>
      <c r="G64" s="129">
        <f>G65</f>
        <v>4000</v>
      </c>
    </row>
    <row r="65" spans="1:7" s="28" customFormat="1" ht="16.5" customHeight="1">
      <c r="A65" s="367">
        <v>4300</v>
      </c>
      <c r="B65" s="368" t="s">
        <v>14</v>
      </c>
      <c r="C65" s="736"/>
      <c r="D65" s="737"/>
      <c r="E65" s="738"/>
      <c r="F65" s="371"/>
      <c r="G65" s="477">
        <v>4000</v>
      </c>
    </row>
    <row r="66" spans="1:7" s="28" customFormat="1" ht="33.75" customHeight="1" thickBot="1">
      <c r="A66" s="731">
        <v>853</v>
      </c>
      <c r="B66" s="732" t="s">
        <v>26</v>
      </c>
      <c r="C66" s="733" t="s">
        <v>27</v>
      </c>
      <c r="D66" s="484"/>
      <c r="E66" s="483">
        <f>E67</f>
        <v>20121</v>
      </c>
      <c r="F66" s="734"/>
      <c r="G66" s="735">
        <f>G67</f>
        <v>67070</v>
      </c>
    </row>
    <row r="67" spans="1:7" s="28" customFormat="1" ht="33" customHeight="1" thickTop="1">
      <c r="A67" s="68">
        <v>85311</v>
      </c>
      <c r="B67" s="69" t="s">
        <v>158</v>
      </c>
      <c r="C67" s="77"/>
      <c r="D67" s="78"/>
      <c r="E67" s="173">
        <f>E68</f>
        <v>20121</v>
      </c>
      <c r="F67" s="103"/>
      <c r="G67" s="100">
        <f>SUM(G69:G69)</f>
        <v>67070</v>
      </c>
    </row>
    <row r="68" spans="1:7" s="28" customFormat="1" ht="46.5" customHeight="1">
      <c r="A68" s="222">
        <v>2320</v>
      </c>
      <c r="B68" s="670" t="s">
        <v>159</v>
      </c>
      <c r="C68" s="296"/>
      <c r="D68" s="224"/>
      <c r="E68" s="297">
        <v>20121</v>
      </c>
      <c r="F68" s="226"/>
      <c r="G68" s="199"/>
    </row>
    <row r="69" spans="1:7" s="28" customFormat="1" ht="31.5" customHeight="1" thickBot="1">
      <c r="A69" s="72">
        <v>2580</v>
      </c>
      <c r="B69" s="298" t="s">
        <v>89</v>
      </c>
      <c r="C69" s="74"/>
      <c r="D69" s="75"/>
      <c r="E69" s="258"/>
      <c r="F69" s="256"/>
      <c r="G69" s="98">
        <v>67070</v>
      </c>
    </row>
    <row r="70" spans="1:7" s="67" customFormat="1" ht="18.75" customHeight="1" thickBot="1" thickTop="1">
      <c r="A70" s="37">
        <v>854</v>
      </c>
      <c r="B70" s="38" t="s">
        <v>72</v>
      </c>
      <c r="C70" s="23" t="s">
        <v>16</v>
      </c>
      <c r="D70" s="739"/>
      <c r="E70" s="255">
        <f>E71+E77+E73</f>
        <v>9100</v>
      </c>
      <c r="F70" s="739">
        <f>F79</f>
        <v>4000</v>
      </c>
      <c r="G70" s="740">
        <f>G73</f>
        <v>2000</v>
      </c>
    </row>
    <row r="71" spans="1:7" s="67" customFormat="1" ht="18.75" customHeight="1" thickTop="1">
      <c r="A71" s="511">
        <v>85403</v>
      </c>
      <c r="B71" s="512" t="s">
        <v>166</v>
      </c>
      <c r="C71" s="45"/>
      <c r="D71" s="513"/>
      <c r="E71" s="514">
        <v>100</v>
      </c>
      <c r="F71" s="513"/>
      <c r="G71" s="306"/>
    </row>
    <row r="72" spans="1:7" s="67" customFormat="1" ht="18.75" customHeight="1">
      <c r="A72" s="486" t="s">
        <v>105</v>
      </c>
      <c r="B72" s="509" t="s">
        <v>63</v>
      </c>
      <c r="C72" s="506"/>
      <c r="D72" s="510"/>
      <c r="E72" s="403">
        <v>100</v>
      </c>
      <c r="F72" s="510"/>
      <c r="G72" s="491"/>
    </row>
    <row r="73" spans="1:7" s="67" customFormat="1" ht="30.75" customHeight="1">
      <c r="A73" s="425">
        <v>85406</v>
      </c>
      <c r="B73" s="426" t="s">
        <v>152</v>
      </c>
      <c r="C73" s="427"/>
      <c r="D73" s="428"/>
      <c r="E73" s="429">
        <v>4600</v>
      </c>
      <c r="F73" s="428"/>
      <c r="G73" s="430">
        <f>G76</f>
        <v>2000</v>
      </c>
    </row>
    <row r="74" spans="1:7" s="67" customFormat="1" ht="18" customHeight="1">
      <c r="A74" s="113" t="s">
        <v>106</v>
      </c>
      <c r="B74" s="80" t="s">
        <v>167</v>
      </c>
      <c r="C74" s="81"/>
      <c r="D74" s="406"/>
      <c r="E74" s="234">
        <v>1200</v>
      </c>
      <c r="F74" s="406"/>
      <c r="G74" s="76"/>
    </row>
    <row r="75" spans="1:7" s="67" customFormat="1" ht="18" customHeight="1">
      <c r="A75" s="113" t="s">
        <v>79</v>
      </c>
      <c r="B75" s="80" t="s">
        <v>203</v>
      </c>
      <c r="C75" s="81"/>
      <c r="D75" s="406"/>
      <c r="E75" s="234">
        <v>3400</v>
      </c>
      <c r="F75" s="406"/>
      <c r="G75" s="76"/>
    </row>
    <row r="76" spans="1:7" s="67" customFormat="1" ht="32.25" customHeight="1">
      <c r="A76" s="405">
        <v>4750</v>
      </c>
      <c r="B76" s="73" t="s">
        <v>99</v>
      </c>
      <c r="C76" s="81"/>
      <c r="D76" s="406"/>
      <c r="E76" s="234"/>
      <c r="F76" s="406"/>
      <c r="G76" s="76">
        <v>2000</v>
      </c>
    </row>
    <row r="77" spans="1:7" s="67" customFormat="1" ht="18" customHeight="1">
      <c r="A77" s="253">
        <v>85410</v>
      </c>
      <c r="B77" s="69" t="s">
        <v>190</v>
      </c>
      <c r="C77" s="114"/>
      <c r="D77" s="393"/>
      <c r="E77" s="230">
        <f>E78</f>
        <v>4400</v>
      </c>
      <c r="F77" s="393"/>
      <c r="G77" s="79"/>
    </row>
    <row r="78" spans="1:7" s="67" customFormat="1" ht="17.25" customHeight="1">
      <c r="A78" s="113" t="s">
        <v>79</v>
      </c>
      <c r="B78" s="80" t="s">
        <v>80</v>
      </c>
      <c r="C78" s="81"/>
      <c r="D78" s="406"/>
      <c r="E78" s="234">
        <v>4400</v>
      </c>
      <c r="F78" s="406"/>
      <c r="G78" s="76"/>
    </row>
    <row r="79" spans="1:7" s="67" customFormat="1" ht="18.75" customHeight="1">
      <c r="A79" s="46">
        <v>85415</v>
      </c>
      <c r="B79" s="47" t="s">
        <v>192</v>
      </c>
      <c r="C79" s="31"/>
      <c r="D79" s="261"/>
      <c r="E79" s="33"/>
      <c r="F79" s="262">
        <f>F80</f>
        <v>4000</v>
      </c>
      <c r="G79" s="129"/>
    </row>
    <row r="80" spans="1:7" s="67" customFormat="1" ht="17.25" customHeight="1" thickBot="1">
      <c r="A80" s="72">
        <v>3240</v>
      </c>
      <c r="B80" s="73" t="s">
        <v>118</v>
      </c>
      <c r="C80" s="81"/>
      <c r="D80" s="258"/>
      <c r="E80" s="174"/>
      <c r="F80" s="258">
        <v>4000</v>
      </c>
      <c r="G80" s="127"/>
    </row>
    <row r="81" spans="1:7" s="67" customFormat="1" ht="32.25" customHeight="1" thickBot="1" thickTop="1">
      <c r="A81" s="84">
        <v>900</v>
      </c>
      <c r="B81" s="85" t="s">
        <v>83</v>
      </c>
      <c r="C81" s="91" t="s">
        <v>20</v>
      </c>
      <c r="D81" s="94"/>
      <c r="E81" s="237"/>
      <c r="F81" s="94"/>
      <c r="G81" s="128">
        <f>G82+G84+G86</f>
        <v>231600</v>
      </c>
    </row>
    <row r="82" spans="1:7" s="67" customFormat="1" ht="17.25" customHeight="1" thickTop="1">
      <c r="A82" s="334">
        <v>90001</v>
      </c>
      <c r="B82" s="335" t="s">
        <v>75</v>
      </c>
      <c r="C82" s="88"/>
      <c r="D82" s="337"/>
      <c r="E82" s="416"/>
      <c r="F82" s="337"/>
      <c r="G82" s="126">
        <f>G83</f>
        <v>46100</v>
      </c>
    </row>
    <row r="83" spans="1:7" s="67" customFormat="1" ht="13.5" customHeight="1">
      <c r="A83" s="72">
        <v>4300</v>
      </c>
      <c r="B83" s="73" t="s">
        <v>14</v>
      </c>
      <c r="C83" s="81"/>
      <c r="D83" s="258"/>
      <c r="E83" s="174"/>
      <c r="F83" s="258"/>
      <c r="G83" s="127">
        <v>46100</v>
      </c>
    </row>
    <row r="84" spans="1:7" s="67" customFormat="1" ht="19.5" customHeight="1">
      <c r="A84" s="68">
        <v>90003</v>
      </c>
      <c r="B84" s="69" t="s">
        <v>76</v>
      </c>
      <c r="C84" s="114"/>
      <c r="D84" s="83"/>
      <c r="E84" s="173"/>
      <c r="F84" s="83"/>
      <c r="G84" s="130">
        <f>G85</f>
        <v>85500</v>
      </c>
    </row>
    <row r="85" spans="1:7" s="67" customFormat="1" ht="17.25" customHeight="1">
      <c r="A85" s="72">
        <v>4300</v>
      </c>
      <c r="B85" s="73" t="s">
        <v>14</v>
      </c>
      <c r="C85" s="81"/>
      <c r="D85" s="258"/>
      <c r="E85" s="174"/>
      <c r="F85" s="258"/>
      <c r="G85" s="127">
        <v>85500</v>
      </c>
    </row>
    <row r="86" spans="1:7" s="67" customFormat="1" ht="20.25" customHeight="1">
      <c r="A86" s="68">
        <v>90004</v>
      </c>
      <c r="B86" s="69" t="s">
        <v>315</v>
      </c>
      <c r="C86" s="114"/>
      <c r="D86" s="83"/>
      <c r="E86" s="173"/>
      <c r="F86" s="83"/>
      <c r="G86" s="130">
        <f>G87</f>
        <v>100000</v>
      </c>
    </row>
    <row r="87" spans="1:7" s="67" customFormat="1" ht="21" customHeight="1" thickBot="1">
      <c r="A87" s="72">
        <v>4300</v>
      </c>
      <c r="B87" s="73" t="s">
        <v>14</v>
      </c>
      <c r="C87" s="404"/>
      <c r="D87" s="258"/>
      <c r="E87" s="174"/>
      <c r="F87" s="258"/>
      <c r="G87" s="127">
        <v>100000</v>
      </c>
    </row>
    <row r="88" spans="1:7" s="67" customFormat="1" ht="33" customHeight="1" thickBot="1" thickTop="1">
      <c r="A88" s="235">
        <v>921</v>
      </c>
      <c r="B88" s="236" t="s">
        <v>18</v>
      </c>
      <c r="C88" s="86" t="s">
        <v>27</v>
      </c>
      <c r="D88" s="194"/>
      <c r="E88" s="237">
        <f>E93</f>
        <v>200000</v>
      </c>
      <c r="F88" s="87"/>
      <c r="G88" s="128">
        <f>G89+G91+G93</f>
        <v>267600</v>
      </c>
    </row>
    <row r="89" spans="1:7" s="204" customFormat="1" ht="17.25" customHeight="1" thickTop="1">
      <c r="A89" s="334">
        <v>92106</v>
      </c>
      <c r="B89" s="335" t="s">
        <v>313</v>
      </c>
      <c r="C89" s="336"/>
      <c r="D89" s="293"/>
      <c r="E89" s="337"/>
      <c r="F89" s="250"/>
      <c r="G89" s="338">
        <f>G90</f>
        <v>60600</v>
      </c>
    </row>
    <row r="90" spans="1:7" s="204" customFormat="1" ht="59.25" customHeight="1">
      <c r="A90" s="367">
        <v>2480</v>
      </c>
      <c r="B90" s="368" t="s">
        <v>177</v>
      </c>
      <c r="C90" s="369"/>
      <c r="D90" s="370"/>
      <c r="E90" s="371"/>
      <c r="F90" s="372"/>
      <c r="G90" s="373">
        <v>60600</v>
      </c>
    </row>
    <row r="91" spans="1:7" s="204" customFormat="1" ht="18.75" customHeight="1">
      <c r="A91" s="68">
        <v>92108</v>
      </c>
      <c r="B91" s="69" t="s">
        <v>314</v>
      </c>
      <c r="C91" s="77"/>
      <c r="D91" s="78"/>
      <c r="E91" s="83"/>
      <c r="F91" s="103"/>
      <c r="G91" s="100">
        <f>G92</f>
        <v>7000</v>
      </c>
    </row>
    <row r="92" spans="1:7" s="204" customFormat="1" ht="55.5" customHeight="1">
      <c r="A92" s="367">
        <v>2480</v>
      </c>
      <c r="B92" s="368" t="s">
        <v>211</v>
      </c>
      <c r="C92" s="369"/>
      <c r="D92" s="370"/>
      <c r="E92" s="371"/>
      <c r="F92" s="372"/>
      <c r="G92" s="373">
        <v>7000</v>
      </c>
    </row>
    <row r="93" spans="1:8" s="67" customFormat="1" ht="15" customHeight="1">
      <c r="A93" s="108">
        <v>92116</v>
      </c>
      <c r="B93" s="69" t="s">
        <v>31</v>
      </c>
      <c r="C93" s="136"/>
      <c r="D93" s="77"/>
      <c r="E93" s="173">
        <f>E94</f>
        <v>200000</v>
      </c>
      <c r="F93" s="83"/>
      <c r="G93" s="130">
        <f>SUM(G95)</f>
        <v>200000</v>
      </c>
      <c r="H93" s="28"/>
    </row>
    <row r="94" spans="1:7" s="28" customFormat="1" ht="65.25" customHeight="1">
      <c r="A94" s="222">
        <v>2120</v>
      </c>
      <c r="B94" s="294" t="s">
        <v>312</v>
      </c>
      <c r="C94" s="295"/>
      <c r="D94" s="296"/>
      <c r="E94" s="297">
        <v>200000</v>
      </c>
      <c r="F94" s="225"/>
      <c r="G94" s="265"/>
    </row>
    <row r="95" spans="1:8" s="28" customFormat="1" ht="30" customHeight="1" thickBot="1">
      <c r="A95" s="118">
        <v>2480</v>
      </c>
      <c r="B95" s="119" t="s">
        <v>160</v>
      </c>
      <c r="C95" s="266"/>
      <c r="D95" s="74"/>
      <c r="E95" s="174"/>
      <c r="F95" s="75"/>
      <c r="G95" s="127">
        <v>200000</v>
      </c>
      <c r="H95" s="195"/>
    </row>
    <row r="96" spans="1:8" s="195" customFormat="1" ht="18.75" thickBot="1" thickTop="1">
      <c r="A96" s="49"/>
      <c r="B96" s="50" t="s">
        <v>22</v>
      </c>
      <c r="C96" s="51"/>
      <c r="D96" s="307">
        <f>D10+D21+D26+D66+D70+D81+D88+D17</f>
        <v>4190</v>
      </c>
      <c r="E96" s="671">
        <f>E10+E21+E26+E66+E70+E81+E88+E17</f>
        <v>1853426</v>
      </c>
      <c r="F96" s="672">
        <f>F10+F21+F26+F66+F70+F81+F88+F17</f>
        <v>154000</v>
      </c>
      <c r="G96" s="121">
        <f>G10+G21+G26+G66+G70+G81+G88+G17</f>
        <v>2007900</v>
      </c>
      <c r="H96" s="53"/>
    </row>
    <row r="97" spans="1:8" s="53" customFormat="1" ht="19.5" customHeight="1" thickBot="1" thickTop="1">
      <c r="A97" s="54"/>
      <c r="B97" s="55" t="s">
        <v>23</v>
      </c>
      <c r="C97" s="55"/>
      <c r="D97" s="172">
        <f>E96-D96</f>
        <v>1849236</v>
      </c>
      <c r="E97" s="58"/>
      <c r="F97" s="312">
        <f>G96-F96</f>
        <v>1853900</v>
      </c>
      <c r="G97" s="131"/>
      <c r="H97" s="61"/>
    </row>
    <row r="98" s="61" customFormat="1" ht="18" customHeight="1" thickTop="1"/>
    <row r="99" s="61" customFormat="1" ht="12.75">
      <c r="E99" s="65"/>
    </row>
    <row r="100" s="61" customFormat="1" ht="12.75">
      <c r="E100" s="66"/>
    </row>
    <row r="101" s="61" customFormat="1" ht="12.75">
      <c r="E101" s="66"/>
    </row>
    <row r="102" spans="1:8" s="61" customFormat="1" ht="15.75">
      <c r="A102" s="1"/>
      <c r="B102" s="1"/>
      <c r="C102" s="1"/>
      <c r="D102" s="1"/>
      <c r="E102" s="1"/>
      <c r="F102" s="1"/>
      <c r="G102" s="1"/>
      <c r="H102" s="1"/>
    </row>
  </sheetData>
  <printOptions horizontalCentered="1"/>
  <pageMargins left="0" right="0" top="0.984251968503937" bottom="0.4330708661417323" header="0.6692913385826772" footer="0.35433070866141736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5" sqref="C5"/>
    </sheetView>
  </sheetViews>
  <sheetFormatPr defaultColWidth="9.00390625" defaultRowHeight="12.75"/>
  <cols>
    <col min="1" max="1" width="7.875" style="143" customWidth="1"/>
    <col min="2" max="2" width="47.875" style="143" customWidth="1"/>
    <col min="3" max="3" width="15.75390625" style="143" customWidth="1"/>
    <col min="4" max="4" width="15.125" style="143" customWidth="1"/>
    <col min="5" max="16384" width="9.125" style="143" customWidth="1"/>
  </cols>
  <sheetData>
    <row r="1" ht="12.75">
      <c r="C1" s="144" t="s">
        <v>50</v>
      </c>
    </row>
    <row r="2" ht="14.25" customHeight="1">
      <c r="C2" s="9" t="s">
        <v>327</v>
      </c>
    </row>
    <row r="3" spans="1:4" ht="15.75" customHeight="1">
      <c r="A3" s="145"/>
      <c r="B3" s="145"/>
      <c r="C3" s="9" t="s">
        <v>1</v>
      </c>
      <c r="D3" s="146"/>
    </row>
    <row r="4" spans="1:4" ht="13.5" customHeight="1">
      <c r="A4" s="145"/>
      <c r="B4" s="145"/>
      <c r="C4" s="9" t="s">
        <v>325</v>
      </c>
      <c r="D4" s="146"/>
    </row>
    <row r="5" spans="1:4" ht="24" customHeight="1">
      <c r="A5" s="145"/>
      <c r="B5" s="145"/>
      <c r="C5" s="147"/>
      <c r="D5" s="146"/>
    </row>
    <row r="6" spans="1:4" s="209" customFormat="1" ht="15.75" customHeight="1">
      <c r="A6" s="148" t="s">
        <v>32</v>
      </c>
      <c r="B6" s="148"/>
      <c r="C6" s="148"/>
      <c r="D6" s="208"/>
    </row>
    <row r="7" spans="1:4" s="209" customFormat="1" ht="15.75" customHeight="1">
      <c r="A7" s="148" t="s">
        <v>33</v>
      </c>
      <c r="B7" s="148"/>
      <c r="C7" s="208"/>
      <c r="D7" s="208"/>
    </row>
    <row r="8" spans="1:4" s="209" customFormat="1" ht="15.75" customHeight="1">
      <c r="A8" s="149" t="s">
        <v>85</v>
      </c>
      <c r="B8" s="148"/>
      <c r="C8" s="208"/>
      <c r="D8" s="208"/>
    </row>
    <row r="9" spans="1:4" s="209" customFormat="1" ht="15.75" customHeight="1">
      <c r="A9" s="148" t="s">
        <v>56</v>
      </c>
      <c r="B9" s="148"/>
      <c r="C9" s="208"/>
      <c r="D9" s="208"/>
    </row>
    <row r="10" ht="20.25" customHeight="1" thickBot="1">
      <c r="D10" s="150" t="s">
        <v>24</v>
      </c>
    </row>
    <row r="11" spans="1:4" ht="40.5" customHeight="1" thickBot="1">
      <c r="A11" s="182" t="s">
        <v>34</v>
      </c>
      <c r="B11" s="183" t="s">
        <v>35</v>
      </c>
      <c r="C11" s="183" t="s">
        <v>36</v>
      </c>
      <c r="D11" s="220" t="s">
        <v>37</v>
      </c>
    </row>
    <row r="12" spans="1:4" ht="15" thickBot="1" thickTop="1">
      <c r="A12" s="217">
        <v>1</v>
      </c>
      <c r="B12" s="218">
        <v>2</v>
      </c>
      <c r="C12" s="218">
        <v>3</v>
      </c>
      <c r="D12" s="219">
        <v>4</v>
      </c>
    </row>
    <row r="13" spans="1:4" ht="32.25" thickTop="1">
      <c r="A13" s="184">
        <v>952</v>
      </c>
      <c r="B13" s="151" t="s">
        <v>84</v>
      </c>
      <c r="C13" s="152">
        <f>SUM(C16:C19)</f>
        <v>20000000</v>
      </c>
      <c r="D13" s="185"/>
    </row>
    <row r="14" spans="1:4" ht="12.75">
      <c r="A14" s="186"/>
      <c r="B14" s="153" t="s">
        <v>38</v>
      </c>
      <c r="C14" s="154"/>
      <c r="D14" s="185"/>
    </row>
    <row r="15" spans="1:4" ht="3.75" customHeight="1">
      <c r="A15" s="186"/>
      <c r="B15" s="153"/>
      <c r="C15" s="154"/>
      <c r="D15" s="185"/>
    </row>
    <row r="16" spans="1:4" ht="15.75">
      <c r="A16" s="186"/>
      <c r="B16" s="155" t="s">
        <v>39</v>
      </c>
      <c r="C16" s="156">
        <v>20000000</v>
      </c>
      <c r="D16" s="187"/>
    </row>
    <row r="17" spans="1:4" ht="9" customHeight="1">
      <c r="A17" s="186"/>
      <c r="B17" s="155"/>
      <c r="C17" s="156"/>
      <c r="D17" s="187"/>
    </row>
    <row r="18" spans="1:4" ht="9" customHeight="1">
      <c r="A18" s="186"/>
      <c r="B18" s="155"/>
      <c r="C18" s="210"/>
      <c r="D18" s="185"/>
    </row>
    <row r="19" spans="1:4" ht="9" customHeight="1">
      <c r="A19" s="186"/>
      <c r="B19" s="155"/>
      <c r="C19" s="210"/>
      <c r="D19" s="187"/>
    </row>
    <row r="20" spans="1:4" ht="15.75">
      <c r="A20" s="184">
        <v>955</v>
      </c>
      <c r="B20" s="157" t="s">
        <v>40</v>
      </c>
      <c r="C20" s="158">
        <f>11597175+110000+13273386+150000-2189931+500000+200000+86000-50000+80000+300000</f>
        <v>24056630</v>
      </c>
      <c r="D20" s="188"/>
    </row>
    <row r="21" spans="1:4" ht="15.75">
      <c r="A21" s="186"/>
      <c r="B21" s="159"/>
      <c r="C21" s="160"/>
      <c r="D21" s="187"/>
    </row>
    <row r="22" spans="1:4" ht="63">
      <c r="A22" s="184">
        <v>963</v>
      </c>
      <c r="B22" s="478" t="s">
        <v>198</v>
      </c>
      <c r="C22" s="161"/>
      <c r="D22" s="492">
        <f>SUM(D23)</f>
        <v>1000827</v>
      </c>
    </row>
    <row r="23" spans="1:4" ht="12.75">
      <c r="A23" s="495"/>
      <c r="B23" s="493" t="s">
        <v>199</v>
      </c>
      <c r="C23" s="212"/>
      <c r="D23" s="216">
        <f>786953+213874</f>
        <v>1000827</v>
      </c>
    </row>
    <row r="24" spans="1:4" ht="12.75">
      <c r="A24" s="494"/>
      <c r="B24" s="493"/>
      <c r="C24" s="212"/>
      <c r="D24" s="216"/>
    </row>
    <row r="25" spans="1:4" ht="15.75">
      <c r="A25" s="184">
        <v>992</v>
      </c>
      <c r="B25" s="157" t="s">
        <v>41</v>
      </c>
      <c r="C25" s="161"/>
      <c r="D25" s="189">
        <f>SUM(D27:D31)</f>
        <v>9101900</v>
      </c>
    </row>
    <row r="26" spans="1:4" ht="15.75">
      <c r="A26" s="186"/>
      <c r="B26" s="153" t="s">
        <v>38</v>
      </c>
      <c r="C26" s="161"/>
      <c r="D26" s="190"/>
    </row>
    <row r="27" spans="1:4" ht="15.75" customHeight="1">
      <c r="A27" s="186"/>
      <c r="B27" s="211" t="s">
        <v>42</v>
      </c>
      <c r="C27" s="214"/>
      <c r="D27" s="215">
        <v>916400</v>
      </c>
    </row>
    <row r="28" spans="1:4" ht="15.75" customHeight="1">
      <c r="A28" s="186"/>
      <c r="B28" s="211" t="s">
        <v>43</v>
      </c>
      <c r="C28" s="214"/>
      <c r="D28" s="215">
        <v>5077000</v>
      </c>
    </row>
    <row r="29" spans="1:4" ht="15.75" customHeight="1">
      <c r="A29" s="186"/>
      <c r="B29" s="211" t="s">
        <v>55</v>
      </c>
      <c r="C29" s="212"/>
      <c r="D29" s="216">
        <v>1666700</v>
      </c>
    </row>
    <row r="30" spans="1:4" ht="15.75" customHeight="1">
      <c r="A30" s="186"/>
      <c r="B30" s="213" t="s">
        <v>44</v>
      </c>
      <c r="C30" s="212"/>
      <c r="D30" s="216">
        <v>200000</v>
      </c>
    </row>
    <row r="31" spans="1:4" ht="18" customHeight="1" thickBot="1">
      <c r="A31" s="186"/>
      <c r="B31" s="213" t="s">
        <v>45</v>
      </c>
      <c r="C31" s="212"/>
      <c r="D31" s="216">
        <v>1241800</v>
      </c>
    </row>
    <row r="32" spans="1:4" ht="22.5" customHeight="1" thickBot="1" thickTop="1">
      <c r="A32" s="191"/>
      <c r="B32" s="162" t="s">
        <v>46</v>
      </c>
      <c r="C32" s="163">
        <f>C20+C13+C21</f>
        <v>44056630</v>
      </c>
      <c r="D32" s="192">
        <f>D25+D22</f>
        <v>10102727</v>
      </c>
    </row>
    <row r="33" spans="1:4" ht="19.5" thickBot="1" thickTop="1">
      <c r="A33" s="191"/>
      <c r="B33" s="162" t="s">
        <v>47</v>
      </c>
      <c r="C33" s="221">
        <f>D32-C32</f>
        <v>-33953903</v>
      </c>
      <c r="D33" s="193"/>
    </row>
    <row r="34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F3" sqref="F3"/>
    </sheetView>
  </sheetViews>
  <sheetFormatPr defaultColWidth="9.00390625" defaultRowHeight="12.75"/>
  <cols>
    <col min="1" max="1" width="5.875" style="515" customWidth="1"/>
    <col min="2" max="2" width="9.625" style="516" customWidth="1"/>
    <col min="3" max="3" width="47.75390625" style="519" customWidth="1"/>
    <col min="4" max="4" width="13.25390625" style="517" hidden="1" customWidth="1"/>
    <col min="5" max="5" width="11.75390625" style="533" customWidth="1"/>
    <col min="6" max="6" width="10.375" style="519" customWidth="1"/>
    <col min="7" max="7" width="11.75390625" style="519" customWidth="1"/>
    <col min="8" max="8" width="14.375" style="519" customWidth="1"/>
    <col min="9" max="16384" width="9.125" style="519" customWidth="1"/>
  </cols>
  <sheetData>
    <row r="1" spans="3:6" ht="13.5">
      <c r="C1" s="270"/>
      <c r="E1" s="518"/>
      <c r="F1" s="144" t="s">
        <v>81</v>
      </c>
    </row>
    <row r="2" spans="3:6" ht="13.5">
      <c r="C2" s="520"/>
      <c r="E2" s="518"/>
      <c r="F2" s="9" t="s">
        <v>328</v>
      </c>
    </row>
    <row r="3" spans="1:6" s="523" customFormat="1" ht="12.75" customHeight="1">
      <c r="A3" s="521"/>
      <c r="B3" s="522"/>
      <c r="C3" s="520"/>
      <c r="E3" s="524"/>
      <c r="F3" s="9" t="s">
        <v>1</v>
      </c>
    </row>
    <row r="4" spans="1:6" s="523" customFormat="1" ht="15" customHeight="1">
      <c r="A4" s="521"/>
      <c r="B4" s="522"/>
      <c r="C4" s="520"/>
      <c r="E4" s="524"/>
      <c r="F4" s="9" t="s">
        <v>325</v>
      </c>
    </row>
    <row r="5" spans="1:6" s="523" customFormat="1" ht="11.25" customHeight="1">
      <c r="A5" s="521"/>
      <c r="B5" s="522"/>
      <c r="C5" s="520"/>
      <c r="E5" s="524"/>
      <c r="F5" s="9"/>
    </row>
    <row r="6" spans="1:7" s="528" customFormat="1" ht="18" customHeight="1">
      <c r="A6" s="527" t="s">
        <v>300</v>
      </c>
      <c r="B6" s="654"/>
      <c r="C6" s="527"/>
      <c r="D6" s="655"/>
      <c r="E6" s="656"/>
      <c r="F6" s="655"/>
      <c r="G6" s="655"/>
    </row>
    <row r="7" spans="1:7" s="528" customFormat="1" ht="18" customHeight="1">
      <c r="A7" s="527" t="s">
        <v>301</v>
      </c>
      <c r="B7" s="654"/>
      <c r="C7" s="527"/>
      <c r="D7" s="655"/>
      <c r="E7" s="656"/>
      <c r="F7" s="655"/>
      <c r="G7" s="655"/>
    </row>
    <row r="8" spans="1:7" s="528" customFormat="1" ht="18" customHeight="1">
      <c r="A8" s="527" t="s">
        <v>302</v>
      </c>
      <c r="B8" s="654"/>
      <c r="C8" s="527"/>
      <c r="D8" s="657"/>
      <c r="E8" s="656"/>
      <c r="F8" s="655"/>
      <c r="G8" s="655"/>
    </row>
    <row r="9" spans="1:5" s="528" customFormat="1" ht="15.75" customHeight="1">
      <c r="A9" s="525"/>
      <c r="B9" s="526"/>
      <c r="C9" s="527"/>
      <c r="D9" s="530"/>
      <c r="E9" s="529"/>
    </row>
    <row r="10" spans="1:7" ht="12.75" customHeight="1" thickBot="1">
      <c r="A10" s="515" t="s">
        <v>212</v>
      </c>
      <c r="C10" s="238"/>
      <c r="E10" s="531"/>
      <c r="G10" s="531" t="s">
        <v>24</v>
      </c>
    </row>
    <row r="11" ht="8.25" customHeight="1" hidden="1">
      <c r="B11" s="532"/>
    </row>
    <row r="12" spans="1:7" s="534" customFormat="1" ht="38.25" customHeight="1" thickBot="1">
      <c r="A12" s="673" t="s">
        <v>213</v>
      </c>
      <c r="B12" s="674" t="s">
        <v>214</v>
      </c>
      <c r="C12" s="675" t="s">
        <v>35</v>
      </c>
      <c r="D12" s="676" t="s">
        <v>215</v>
      </c>
      <c r="E12" s="677" t="s">
        <v>216</v>
      </c>
      <c r="F12" s="678" t="s">
        <v>217</v>
      </c>
      <c r="G12" s="679" t="s">
        <v>218</v>
      </c>
    </row>
    <row r="13" spans="1:7" s="538" customFormat="1" ht="12.75" customHeight="1" thickBot="1" thickTop="1">
      <c r="A13" s="680">
        <v>1</v>
      </c>
      <c r="B13" s="535" t="s">
        <v>219</v>
      </c>
      <c r="C13" s="536">
        <v>3</v>
      </c>
      <c r="D13" s="536">
        <v>4</v>
      </c>
      <c r="E13" s="537">
        <v>4</v>
      </c>
      <c r="F13" s="536">
        <v>5</v>
      </c>
      <c r="G13" s="681">
        <v>6</v>
      </c>
    </row>
    <row r="14" spans="1:7" s="538" customFormat="1" ht="30.75" customHeight="1" thickBot="1" thickTop="1">
      <c r="A14" s="682" t="s">
        <v>58</v>
      </c>
      <c r="B14" s="535"/>
      <c r="C14" s="539" t="s">
        <v>220</v>
      </c>
      <c r="D14" s="536"/>
      <c r="E14" s="540">
        <v>1335854</v>
      </c>
      <c r="F14" s="541"/>
      <c r="G14" s="683">
        <f>E14+F14</f>
        <v>1335854</v>
      </c>
    </row>
    <row r="15" spans="1:7" s="546" customFormat="1" ht="24.75" customHeight="1" thickBot="1" thickTop="1">
      <c r="A15" s="682" t="s">
        <v>59</v>
      </c>
      <c r="B15" s="542" t="s">
        <v>221</v>
      </c>
      <c r="C15" s="543" t="s">
        <v>222</v>
      </c>
      <c r="D15" s="544">
        <f>SUM(D16:D17)</f>
        <v>629047</v>
      </c>
      <c r="E15" s="545">
        <f>SUM(E16:E18)</f>
        <v>664146</v>
      </c>
      <c r="F15" s="544">
        <f>SUM(F16:F18)</f>
        <v>0</v>
      </c>
      <c r="G15" s="684">
        <f>E15+F15</f>
        <v>664146</v>
      </c>
    </row>
    <row r="16" spans="1:7" s="523" customFormat="1" ht="29.25" customHeight="1" thickTop="1">
      <c r="A16" s="685"/>
      <c r="B16" s="547" t="s">
        <v>60</v>
      </c>
      <c r="C16" s="548" t="s">
        <v>210</v>
      </c>
      <c r="D16" s="549">
        <v>594047</v>
      </c>
      <c r="E16" s="550">
        <v>3000</v>
      </c>
      <c r="F16" s="551">
        <v>7000</v>
      </c>
      <c r="G16" s="686">
        <f>E16+F16</f>
        <v>10000</v>
      </c>
    </row>
    <row r="17" spans="1:7" s="523" customFormat="1" ht="17.25" customHeight="1">
      <c r="A17" s="685"/>
      <c r="B17" s="552" t="s">
        <v>61</v>
      </c>
      <c r="C17" s="553" t="s">
        <v>62</v>
      </c>
      <c r="D17" s="554">
        <v>35000</v>
      </c>
      <c r="E17" s="555">
        <v>616146</v>
      </c>
      <c r="F17" s="551">
        <v>3000</v>
      </c>
      <c r="G17" s="686">
        <f>E17+F17</f>
        <v>619146</v>
      </c>
    </row>
    <row r="18" spans="1:7" s="523" customFormat="1" ht="17.25" customHeight="1" thickBot="1">
      <c r="A18" s="685"/>
      <c r="B18" s="552" t="s">
        <v>105</v>
      </c>
      <c r="C18" s="553" t="s">
        <v>63</v>
      </c>
      <c r="D18" s="554"/>
      <c r="E18" s="555">
        <v>45000</v>
      </c>
      <c r="F18" s="551">
        <v>-10000</v>
      </c>
      <c r="G18" s="686">
        <f>E18+F18</f>
        <v>35000</v>
      </c>
    </row>
    <row r="19" spans="1:7" s="546" customFormat="1" ht="21" customHeight="1" thickBot="1" thickTop="1">
      <c r="A19" s="687" t="s">
        <v>64</v>
      </c>
      <c r="B19" s="556"/>
      <c r="C19" s="539" t="s">
        <v>223</v>
      </c>
      <c r="D19" s="540"/>
      <c r="E19" s="545">
        <f>E14+E15</f>
        <v>2000000</v>
      </c>
      <c r="F19" s="544">
        <f>F14+F15</f>
        <v>0</v>
      </c>
      <c r="G19" s="688">
        <f>G14+G15</f>
        <v>2000000</v>
      </c>
    </row>
    <row r="20" spans="1:7" s="546" customFormat="1" ht="25.5" customHeight="1" thickBot="1" thickTop="1">
      <c r="A20" s="689" t="s">
        <v>65</v>
      </c>
      <c r="B20" s="542" t="s">
        <v>221</v>
      </c>
      <c r="C20" s="543" t="s">
        <v>66</v>
      </c>
      <c r="D20" s="544" t="e">
        <f>D21+D32+#REF!+D47</f>
        <v>#REF!</v>
      </c>
      <c r="E20" s="545">
        <f>E21+E32+E47+E60</f>
        <v>2000000</v>
      </c>
      <c r="F20" s="545">
        <f>F21+F32+F47+F60</f>
        <v>0</v>
      </c>
      <c r="G20" s="688">
        <f>G21+G32+G47+G60</f>
        <v>2000000</v>
      </c>
    </row>
    <row r="21" spans="1:7" s="561" customFormat="1" ht="18.75" customHeight="1" thickTop="1">
      <c r="A21" s="690" t="s">
        <v>224</v>
      </c>
      <c r="B21" s="557"/>
      <c r="C21" s="558" t="s">
        <v>225</v>
      </c>
      <c r="D21" s="559">
        <f>SUM(D27:D30)</f>
        <v>113000</v>
      </c>
      <c r="E21" s="560">
        <f>E22+E23+E28+E30</f>
        <v>155500</v>
      </c>
      <c r="F21" s="560">
        <f>F22+F23+F28+F30</f>
        <v>3000</v>
      </c>
      <c r="G21" s="691">
        <f>G22+G23+G28+G30</f>
        <v>158500</v>
      </c>
    </row>
    <row r="22" spans="1:7" s="561" customFormat="1" ht="25.5">
      <c r="A22" s="692"/>
      <c r="B22" s="562">
        <v>2440</v>
      </c>
      <c r="C22" s="563" t="s">
        <v>226</v>
      </c>
      <c r="D22" s="564"/>
      <c r="E22" s="565">
        <v>0</v>
      </c>
      <c r="F22" s="566">
        <f>3000+10000</f>
        <v>13000</v>
      </c>
      <c r="G22" s="693">
        <f>E22+F22</f>
        <v>13000</v>
      </c>
    </row>
    <row r="23" spans="1:7" s="561" customFormat="1" ht="42" customHeight="1">
      <c r="A23" s="692"/>
      <c r="B23" s="567">
        <v>2450</v>
      </c>
      <c r="C23" s="568" t="s">
        <v>227</v>
      </c>
      <c r="D23" s="569"/>
      <c r="E23" s="554">
        <v>50000</v>
      </c>
      <c r="F23" s="551">
        <v>-10000</v>
      </c>
      <c r="G23" s="686">
        <f>E23+F23</f>
        <v>40000</v>
      </c>
    </row>
    <row r="24" spans="1:7" s="561" customFormat="1" ht="13.5" customHeight="1" hidden="1">
      <c r="A24" s="692"/>
      <c r="B24" s="567"/>
      <c r="C24" s="570" t="s">
        <v>38</v>
      </c>
      <c r="D24" s="569"/>
      <c r="E24" s="554"/>
      <c r="F24" s="571"/>
      <c r="G24" s="686">
        <f aca="true" t="shared" si="0" ref="G24:G30">E24+F24</f>
        <v>0</v>
      </c>
    </row>
    <row r="25" spans="1:7" s="561" customFormat="1" ht="39" customHeight="1" hidden="1">
      <c r="A25" s="692"/>
      <c r="B25" s="567"/>
      <c r="C25" s="572" t="s">
        <v>228</v>
      </c>
      <c r="D25" s="569"/>
      <c r="E25" s="573">
        <v>25000</v>
      </c>
      <c r="F25" s="571"/>
      <c r="G25" s="686">
        <f t="shared" si="0"/>
        <v>25000</v>
      </c>
    </row>
    <row r="26" spans="1:7" s="561" customFormat="1" ht="40.5" customHeight="1" hidden="1">
      <c r="A26" s="692"/>
      <c r="B26" s="567"/>
      <c r="C26" s="572" t="s">
        <v>229</v>
      </c>
      <c r="D26" s="569"/>
      <c r="E26" s="573">
        <v>10000</v>
      </c>
      <c r="F26" s="571"/>
      <c r="G26" s="686">
        <f t="shared" si="0"/>
        <v>10000</v>
      </c>
    </row>
    <row r="27" spans="1:7" s="561" customFormat="1" ht="39.75" customHeight="1" hidden="1">
      <c r="A27" s="692"/>
      <c r="B27" s="567"/>
      <c r="C27" s="572" t="s">
        <v>230</v>
      </c>
      <c r="D27" s="574">
        <v>50000</v>
      </c>
      <c r="E27" s="573">
        <v>10000</v>
      </c>
      <c r="F27" s="571"/>
      <c r="G27" s="686">
        <f t="shared" si="0"/>
        <v>10000</v>
      </c>
    </row>
    <row r="28" spans="1:7" s="523" customFormat="1" ht="15" customHeight="1">
      <c r="A28" s="694"/>
      <c r="B28" s="575" t="s">
        <v>95</v>
      </c>
      <c r="C28" s="576" t="s">
        <v>17</v>
      </c>
      <c r="D28" s="577">
        <v>37600</v>
      </c>
      <c r="E28" s="578">
        <v>65500</v>
      </c>
      <c r="F28" s="579"/>
      <c r="G28" s="693">
        <f t="shared" si="0"/>
        <v>65500</v>
      </c>
    </row>
    <row r="29" spans="1:7" s="523" customFormat="1" ht="14.25" customHeight="1" hidden="1">
      <c r="A29" s="694"/>
      <c r="B29" s="580"/>
      <c r="C29" s="581" t="s">
        <v>231</v>
      </c>
      <c r="D29" s="582"/>
      <c r="E29" s="583">
        <v>6500</v>
      </c>
      <c r="F29" s="551"/>
      <c r="G29" s="686">
        <f t="shared" si="0"/>
        <v>6500</v>
      </c>
    </row>
    <row r="30" spans="1:7" s="523" customFormat="1" ht="15.75" customHeight="1">
      <c r="A30" s="694"/>
      <c r="B30" s="552" t="s">
        <v>13</v>
      </c>
      <c r="C30" s="553" t="s">
        <v>14</v>
      </c>
      <c r="D30" s="574">
        <v>25400</v>
      </c>
      <c r="E30" s="554">
        <v>40000</v>
      </c>
      <c r="F30" s="551"/>
      <c r="G30" s="686">
        <f t="shared" si="0"/>
        <v>40000</v>
      </c>
    </row>
    <row r="31" spans="1:7" s="523" customFormat="1" ht="12.75" customHeight="1" hidden="1">
      <c r="A31" s="694"/>
      <c r="B31" s="552"/>
      <c r="C31" s="581" t="s">
        <v>232</v>
      </c>
      <c r="D31" s="582"/>
      <c r="E31" s="583">
        <v>5000</v>
      </c>
      <c r="F31" s="551"/>
      <c r="G31" s="686"/>
    </row>
    <row r="32" spans="1:7" s="561" customFormat="1" ht="35.25" customHeight="1">
      <c r="A32" s="695" t="s">
        <v>233</v>
      </c>
      <c r="B32" s="584"/>
      <c r="C32" s="585" t="s">
        <v>234</v>
      </c>
      <c r="D32" s="564">
        <f>SUM(D34:D45)</f>
        <v>508000</v>
      </c>
      <c r="E32" s="586">
        <f>E33+E34+E46</f>
        <v>613000</v>
      </c>
      <c r="F32" s="586">
        <f>F33+F34+F46</f>
        <v>3000</v>
      </c>
      <c r="G32" s="696">
        <f>G33+G34+G46</f>
        <v>616000</v>
      </c>
    </row>
    <row r="33" spans="1:7" s="561" customFormat="1" ht="54" customHeight="1">
      <c r="A33" s="697"/>
      <c r="B33" s="567">
        <v>2450</v>
      </c>
      <c r="C33" s="548" t="s">
        <v>235</v>
      </c>
      <c r="D33" s="587">
        <v>0</v>
      </c>
      <c r="E33" s="549">
        <v>20000</v>
      </c>
      <c r="F33" s="551"/>
      <c r="G33" s="686">
        <f>E33+F33</f>
        <v>20000</v>
      </c>
    </row>
    <row r="34" spans="1:7" s="523" customFormat="1" ht="15.75" customHeight="1">
      <c r="A34" s="698"/>
      <c r="B34" s="575" t="s">
        <v>13</v>
      </c>
      <c r="C34" s="576" t="s">
        <v>14</v>
      </c>
      <c r="D34" s="577">
        <v>234000</v>
      </c>
      <c r="E34" s="565">
        <v>425000</v>
      </c>
      <c r="F34" s="579">
        <v>3000</v>
      </c>
      <c r="G34" s="693">
        <f aca="true" t="shared" si="1" ref="G34:G46">E34+F34</f>
        <v>428000</v>
      </c>
    </row>
    <row r="35" spans="1:7" s="523" customFormat="1" ht="12" customHeight="1" hidden="1">
      <c r="A35" s="698"/>
      <c r="B35" s="552"/>
      <c r="C35" s="570" t="s">
        <v>38</v>
      </c>
      <c r="D35" s="574"/>
      <c r="E35" s="554"/>
      <c r="F35" s="551"/>
      <c r="G35" s="686">
        <f t="shared" si="1"/>
        <v>0</v>
      </c>
    </row>
    <row r="36" spans="1:7" s="523" customFormat="1" ht="24.75" customHeight="1" hidden="1">
      <c r="A36" s="699"/>
      <c r="B36" s="588"/>
      <c r="C36" s="239" t="s">
        <v>236</v>
      </c>
      <c r="D36" s="589">
        <v>60000</v>
      </c>
      <c r="E36" s="573">
        <v>60000</v>
      </c>
      <c r="F36" s="590"/>
      <c r="G36" s="686">
        <f t="shared" si="1"/>
        <v>60000</v>
      </c>
    </row>
    <row r="37" spans="1:7" s="523" customFormat="1" ht="26.25" customHeight="1" hidden="1">
      <c r="A37" s="699"/>
      <c r="B37" s="588"/>
      <c r="C37" s="239" t="s">
        <v>237</v>
      </c>
      <c r="D37" s="589">
        <v>20000</v>
      </c>
      <c r="E37" s="573">
        <v>20000</v>
      </c>
      <c r="F37" s="590"/>
      <c r="G37" s="686">
        <f t="shared" si="1"/>
        <v>20000</v>
      </c>
    </row>
    <row r="38" spans="1:7" s="523" customFormat="1" ht="26.25" customHeight="1" hidden="1">
      <c r="A38" s="699"/>
      <c r="B38" s="588"/>
      <c r="C38" s="239" t="s">
        <v>238</v>
      </c>
      <c r="D38" s="589">
        <v>80000</v>
      </c>
      <c r="E38" s="573">
        <v>80000</v>
      </c>
      <c r="F38" s="590"/>
      <c r="G38" s="686">
        <f t="shared" si="1"/>
        <v>80000</v>
      </c>
    </row>
    <row r="39" spans="1:7" s="523" customFormat="1" ht="26.25" customHeight="1" hidden="1">
      <c r="A39" s="700"/>
      <c r="B39" s="591"/>
      <c r="C39" s="240" t="s">
        <v>239</v>
      </c>
      <c r="D39" s="589">
        <v>20000</v>
      </c>
      <c r="E39" s="583">
        <v>20000</v>
      </c>
      <c r="F39" s="590"/>
      <c r="G39" s="686">
        <f t="shared" si="1"/>
        <v>20000</v>
      </c>
    </row>
    <row r="40" spans="1:7" s="523" customFormat="1" ht="16.5" customHeight="1" hidden="1">
      <c r="A40" s="699"/>
      <c r="B40" s="588"/>
      <c r="C40" s="239" t="s">
        <v>240</v>
      </c>
      <c r="D40" s="592">
        <v>20000</v>
      </c>
      <c r="E40" s="573">
        <v>20000</v>
      </c>
      <c r="F40" s="590"/>
      <c r="G40" s="686">
        <f t="shared" si="1"/>
        <v>20000</v>
      </c>
    </row>
    <row r="41" spans="1:7" s="523" customFormat="1" ht="15.75" customHeight="1" hidden="1">
      <c r="A41" s="699"/>
      <c r="B41" s="588"/>
      <c r="C41" s="239" t="s">
        <v>241</v>
      </c>
      <c r="D41" s="589">
        <v>14000</v>
      </c>
      <c r="E41" s="573">
        <v>14000</v>
      </c>
      <c r="F41" s="590"/>
      <c r="G41" s="686">
        <f t="shared" si="1"/>
        <v>14000</v>
      </c>
    </row>
    <row r="42" spans="1:7" s="523" customFormat="1" ht="15.75" customHeight="1" hidden="1">
      <c r="A42" s="699"/>
      <c r="B42" s="588"/>
      <c r="C42" s="239" t="s">
        <v>242</v>
      </c>
      <c r="D42" s="593">
        <v>20000</v>
      </c>
      <c r="E42" s="573">
        <v>20000</v>
      </c>
      <c r="F42" s="590"/>
      <c r="G42" s="686">
        <f t="shared" si="1"/>
        <v>20000</v>
      </c>
    </row>
    <row r="43" spans="1:7" s="523" customFormat="1" ht="26.25" customHeight="1" hidden="1">
      <c r="A43" s="699"/>
      <c r="B43" s="588"/>
      <c r="C43" s="239" t="s">
        <v>243</v>
      </c>
      <c r="D43" s="593">
        <v>15000</v>
      </c>
      <c r="E43" s="573">
        <v>15000</v>
      </c>
      <c r="F43" s="590"/>
      <c r="G43" s="686">
        <f t="shared" si="1"/>
        <v>15000</v>
      </c>
    </row>
    <row r="44" spans="1:7" s="523" customFormat="1" ht="30" customHeight="1" hidden="1">
      <c r="A44" s="699"/>
      <c r="B44" s="588"/>
      <c r="C44" s="239" t="s">
        <v>244</v>
      </c>
      <c r="D44" s="593">
        <v>20000</v>
      </c>
      <c r="E44" s="573">
        <v>20000</v>
      </c>
      <c r="F44" s="590"/>
      <c r="G44" s="686">
        <f t="shared" si="1"/>
        <v>20000</v>
      </c>
    </row>
    <row r="45" spans="1:7" s="523" customFormat="1" ht="27" customHeight="1" hidden="1">
      <c r="A45" s="699"/>
      <c r="B45" s="591"/>
      <c r="C45" s="240" t="s">
        <v>245</v>
      </c>
      <c r="D45" s="593">
        <v>5000</v>
      </c>
      <c r="E45" s="583">
        <v>5000</v>
      </c>
      <c r="F45" s="590"/>
      <c r="G45" s="686">
        <f t="shared" si="1"/>
        <v>5000</v>
      </c>
    </row>
    <row r="46" spans="1:7" s="523" customFormat="1" ht="30" customHeight="1">
      <c r="A46" s="699"/>
      <c r="B46" s="580" t="s">
        <v>246</v>
      </c>
      <c r="C46" s="594" t="s">
        <v>247</v>
      </c>
      <c r="D46" s="595"/>
      <c r="E46" s="596">
        <v>168000</v>
      </c>
      <c r="F46" s="551"/>
      <c r="G46" s="686">
        <f t="shared" si="1"/>
        <v>168000</v>
      </c>
    </row>
    <row r="47" spans="1:7" s="561" customFormat="1" ht="32.25" customHeight="1">
      <c r="A47" s="695" t="s">
        <v>248</v>
      </c>
      <c r="B47" s="584"/>
      <c r="C47" s="597" t="s">
        <v>249</v>
      </c>
      <c r="D47" s="564">
        <f>SUM(D49:D53)</f>
        <v>270000</v>
      </c>
      <c r="E47" s="586">
        <f>E48+E49+E53</f>
        <v>715000</v>
      </c>
      <c r="F47" s="586">
        <f>F48+F49+F53</f>
        <v>-4000</v>
      </c>
      <c r="G47" s="696">
        <f>G48+G49+G53</f>
        <v>711000</v>
      </c>
    </row>
    <row r="48" spans="1:7" s="561" customFormat="1" ht="43.5" customHeight="1">
      <c r="A48" s="697"/>
      <c r="B48" s="567">
        <v>2450</v>
      </c>
      <c r="C48" s="548" t="s">
        <v>227</v>
      </c>
      <c r="D48" s="587">
        <v>0</v>
      </c>
      <c r="E48" s="549">
        <v>15000</v>
      </c>
      <c r="F48" s="551">
        <v>26000</v>
      </c>
      <c r="G48" s="686">
        <f aca="true" t="shared" si="2" ref="G48:G53">E48+F48</f>
        <v>41000</v>
      </c>
    </row>
    <row r="49" spans="1:7" s="561" customFormat="1" ht="15.75" customHeight="1">
      <c r="A49" s="698"/>
      <c r="B49" s="575" t="s">
        <v>13</v>
      </c>
      <c r="C49" s="563" t="s">
        <v>14</v>
      </c>
      <c r="D49" s="577">
        <v>70000</v>
      </c>
      <c r="E49" s="565">
        <v>420000</v>
      </c>
      <c r="F49" s="579">
        <v>-30000</v>
      </c>
      <c r="G49" s="693">
        <f t="shared" si="2"/>
        <v>390000</v>
      </c>
    </row>
    <row r="50" spans="1:7" s="561" customFormat="1" ht="10.5" customHeight="1" hidden="1">
      <c r="A50" s="698"/>
      <c r="B50" s="598"/>
      <c r="C50" s="570" t="s">
        <v>38</v>
      </c>
      <c r="D50" s="574"/>
      <c r="E50" s="554"/>
      <c r="F50" s="551"/>
      <c r="G50" s="686">
        <f t="shared" si="2"/>
        <v>0</v>
      </c>
    </row>
    <row r="51" spans="1:7" s="561" customFormat="1" ht="27" customHeight="1" hidden="1">
      <c r="A51" s="698"/>
      <c r="B51" s="598"/>
      <c r="C51" s="239" t="s">
        <v>250</v>
      </c>
      <c r="D51" s="574"/>
      <c r="E51" s="573">
        <v>10000</v>
      </c>
      <c r="F51" s="551"/>
      <c r="G51" s="686">
        <f t="shared" si="2"/>
        <v>10000</v>
      </c>
    </row>
    <row r="52" spans="1:7" s="561" customFormat="1" ht="17.25" customHeight="1" hidden="1">
      <c r="A52" s="698"/>
      <c r="B52" s="598"/>
      <c r="C52" s="240" t="s">
        <v>251</v>
      </c>
      <c r="D52" s="582"/>
      <c r="E52" s="583">
        <v>20000</v>
      </c>
      <c r="F52" s="551"/>
      <c r="G52" s="686">
        <f t="shared" si="2"/>
        <v>20000</v>
      </c>
    </row>
    <row r="53" spans="1:7" s="561" customFormat="1" ht="37.5" customHeight="1">
      <c r="A53" s="701"/>
      <c r="B53" s="575" t="s">
        <v>252</v>
      </c>
      <c r="C53" s="599" t="s">
        <v>253</v>
      </c>
      <c r="D53" s="582">
        <v>200000</v>
      </c>
      <c r="E53" s="596">
        <v>280000</v>
      </c>
      <c r="F53" s="600"/>
      <c r="G53" s="702">
        <f t="shared" si="2"/>
        <v>280000</v>
      </c>
    </row>
    <row r="54" spans="1:7" s="561" customFormat="1" ht="15.75" customHeight="1" hidden="1">
      <c r="A54" s="698"/>
      <c r="B54" s="588"/>
      <c r="C54" s="601" t="s">
        <v>38</v>
      </c>
      <c r="D54" s="602"/>
      <c r="E54" s="573"/>
      <c r="F54" s="571"/>
      <c r="G54" s="703"/>
    </row>
    <row r="55" spans="1:7" s="561" customFormat="1" ht="26.25" customHeight="1" hidden="1">
      <c r="A55" s="698"/>
      <c r="B55" s="588"/>
      <c r="C55" s="239" t="s">
        <v>254</v>
      </c>
      <c r="D55" s="603">
        <v>50000</v>
      </c>
      <c r="E55" s="573">
        <v>50000</v>
      </c>
      <c r="F55" s="571"/>
      <c r="G55" s="703"/>
    </row>
    <row r="56" spans="1:7" s="561" customFormat="1" ht="17.25" customHeight="1" hidden="1">
      <c r="A56" s="698"/>
      <c r="B56" s="588"/>
      <c r="C56" s="239" t="s">
        <v>255</v>
      </c>
      <c r="D56" s="604">
        <v>40000</v>
      </c>
      <c r="E56" s="573">
        <v>40000</v>
      </c>
      <c r="F56" s="571"/>
      <c r="G56" s="703"/>
    </row>
    <row r="57" spans="1:7" s="561" customFormat="1" ht="29.25" customHeight="1" hidden="1">
      <c r="A57" s="698"/>
      <c r="B57" s="588"/>
      <c r="C57" s="239" t="s">
        <v>256</v>
      </c>
      <c r="D57" s="604">
        <v>40000</v>
      </c>
      <c r="E57" s="573">
        <v>40000</v>
      </c>
      <c r="F57" s="571"/>
      <c r="G57" s="703"/>
    </row>
    <row r="58" spans="1:7" s="561" customFormat="1" ht="27.75" customHeight="1" hidden="1">
      <c r="A58" s="698"/>
      <c r="B58" s="588"/>
      <c r="C58" s="239" t="s">
        <v>257</v>
      </c>
      <c r="D58" s="604">
        <v>40000</v>
      </c>
      <c r="E58" s="573">
        <v>40000</v>
      </c>
      <c r="F58" s="571"/>
      <c r="G58" s="703"/>
    </row>
    <row r="59" spans="1:7" s="561" customFormat="1" ht="18" customHeight="1" hidden="1">
      <c r="A59" s="698"/>
      <c r="B59" s="591"/>
      <c r="C59" s="240" t="s">
        <v>258</v>
      </c>
      <c r="D59" s="605"/>
      <c r="E59" s="583">
        <v>4500</v>
      </c>
      <c r="F59" s="571"/>
      <c r="G59" s="703"/>
    </row>
    <row r="60" spans="1:7" s="561" customFormat="1" ht="21.75" customHeight="1">
      <c r="A60" s="695" t="s">
        <v>259</v>
      </c>
      <c r="B60" s="606"/>
      <c r="C60" s="607" t="s">
        <v>260</v>
      </c>
      <c r="D60" s="608">
        <f>SUM(D61:D85)</f>
        <v>573000</v>
      </c>
      <c r="E60" s="609">
        <f>E61+E62+E63+E69+E79+E84+E85</f>
        <v>516500</v>
      </c>
      <c r="F60" s="609">
        <f>F61+F62+F63+F69+F79+F84+F85</f>
        <v>-2000</v>
      </c>
      <c r="G60" s="704">
        <f>G61+G62+G63+G69+G79+G84+G85</f>
        <v>514500</v>
      </c>
    </row>
    <row r="61" spans="1:7" s="561" customFormat="1" ht="57" customHeight="1">
      <c r="A61" s="697"/>
      <c r="B61" s="562">
        <v>2450</v>
      </c>
      <c r="C61" s="563" t="s">
        <v>261</v>
      </c>
      <c r="D61" s="577">
        <v>65000</v>
      </c>
      <c r="E61" s="565">
        <v>65000</v>
      </c>
      <c r="F61" s="579">
        <v>-2000</v>
      </c>
      <c r="G61" s="693">
        <f>E61+F61</f>
        <v>63000</v>
      </c>
    </row>
    <row r="62" spans="1:7" s="561" customFormat="1" ht="30" customHeight="1" hidden="1">
      <c r="A62" s="692"/>
      <c r="B62" s="562">
        <v>2970</v>
      </c>
      <c r="C62" s="563" t="s">
        <v>262</v>
      </c>
      <c r="D62" s="577"/>
      <c r="E62" s="565">
        <v>0</v>
      </c>
      <c r="F62" s="579"/>
      <c r="G62" s="693">
        <f aca="true" t="shared" si="3" ref="G62:G85">E62+F62</f>
        <v>0</v>
      </c>
    </row>
    <row r="63" spans="1:7" s="561" customFormat="1" ht="15.75" customHeight="1">
      <c r="A63" s="692"/>
      <c r="B63" s="575" t="s">
        <v>95</v>
      </c>
      <c r="C63" s="576" t="s">
        <v>17</v>
      </c>
      <c r="D63" s="577">
        <v>49000</v>
      </c>
      <c r="E63" s="565">
        <v>54000</v>
      </c>
      <c r="F63" s="579">
        <v>-30000</v>
      </c>
      <c r="G63" s="693">
        <f t="shared" si="3"/>
        <v>24000</v>
      </c>
    </row>
    <row r="64" spans="1:7" s="561" customFormat="1" ht="14.25" customHeight="1" hidden="1">
      <c r="A64" s="692"/>
      <c r="B64" s="575"/>
      <c r="C64" s="610" t="s">
        <v>38</v>
      </c>
      <c r="D64" s="577"/>
      <c r="E64" s="565"/>
      <c r="F64" s="611"/>
      <c r="G64" s="693">
        <f t="shared" si="3"/>
        <v>0</v>
      </c>
    </row>
    <row r="65" spans="1:7" s="561" customFormat="1" ht="24.75" customHeight="1" hidden="1">
      <c r="A65" s="692"/>
      <c r="B65" s="612"/>
      <c r="C65" s="613" t="s">
        <v>263</v>
      </c>
      <c r="D65" s="614"/>
      <c r="E65" s="615">
        <v>10000</v>
      </c>
      <c r="F65" s="611"/>
      <c r="G65" s="693">
        <f t="shared" si="3"/>
        <v>10000</v>
      </c>
    </row>
    <row r="66" spans="1:7" s="561" customFormat="1" ht="15.75" customHeight="1" hidden="1">
      <c r="A66" s="692"/>
      <c r="B66" s="612"/>
      <c r="C66" s="616" t="s">
        <v>264</v>
      </c>
      <c r="D66" s="614"/>
      <c r="E66" s="615">
        <v>6000</v>
      </c>
      <c r="F66" s="611"/>
      <c r="G66" s="693">
        <f t="shared" si="3"/>
        <v>6000</v>
      </c>
    </row>
    <row r="67" spans="1:7" s="561" customFormat="1" ht="27.75" customHeight="1" hidden="1">
      <c r="A67" s="692"/>
      <c r="B67" s="612"/>
      <c r="C67" s="613" t="s">
        <v>265</v>
      </c>
      <c r="D67" s="614"/>
      <c r="E67" s="615">
        <v>3000</v>
      </c>
      <c r="F67" s="611"/>
      <c r="G67" s="693">
        <f t="shared" si="3"/>
        <v>3000</v>
      </c>
    </row>
    <row r="68" spans="1:7" s="561" customFormat="1" ht="40.5" customHeight="1" hidden="1">
      <c r="A68" s="690"/>
      <c r="B68" s="612"/>
      <c r="C68" s="617" t="s">
        <v>266</v>
      </c>
      <c r="D68" s="614"/>
      <c r="E68" s="615">
        <v>20000</v>
      </c>
      <c r="F68" s="611"/>
      <c r="G68" s="693">
        <f t="shared" si="3"/>
        <v>20000</v>
      </c>
    </row>
    <row r="69" spans="1:7" s="561" customFormat="1" ht="16.5" customHeight="1">
      <c r="A69" s="692"/>
      <c r="B69" s="575" t="s">
        <v>13</v>
      </c>
      <c r="C69" s="563" t="s">
        <v>14</v>
      </c>
      <c r="D69" s="577">
        <v>349000</v>
      </c>
      <c r="E69" s="565">
        <v>287500</v>
      </c>
      <c r="F69" s="579">
        <v>60000</v>
      </c>
      <c r="G69" s="693">
        <f t="shared" si="3"/>
        <v>347500</v>
      </c>
    </row>
    <row r="70" spans="1:7" s="561" customFormat="1" ht="10.5" customHeight="1" hidden="1">
      <c r="A70" s="692"/>
      <c r="B70" s="575"/>
      <c r="C70" s="610" t="s">
        <v>38</v>
      </c>
      <c r="D70" s="577"/>
      <c r="E70" s="565"/>
      <c r="F70" s="611"/>
      <c r="G70" s="693">
        <f t="shared" si="3"/>
        <v>0</v>
      </c>
    </row>
    <row r="71" spans="1:7" s="561" customFormat="1" ht="14.25" customHeight="1" hidden="1">
      <c r="A71" s="692"/>
      <c r="B71" s="575"/>
      <c r="C71" s="617" t="s">
        <v>267</v>
      </c>
      <c r="D71" s="614"/>
      <c r="E71" s="615">
        <v>10000</v>
      </c>
      <c r="F71" s="611"/>
      <c r="G71" s="693">
        <f t="shared" si="3"/>
        <v>10000</v>
      </c>
    </row>
    <row r="72" spans="1:7" s="561" customFormat="1" ht="17.25" customHeight="1" hidden="1">
      <c r="A72" s="692"/>
      <c r="B72" s="575"/>
      <c r="C72" s="617" t="s">
        <v>268</v>
      </c>
      <c r="D72" s="614"/>
      <c r="E72" s="615">
        <v>4000</v>
      </c>
      <c r="F72" s="611"/>
      <c r="G72" s="693">
        <f t="shared" si="3"/>
        <v>4000</v>
      </c>
    </row>
    <row r="73" spans="1:7" s="561" customFormat="1" ht="13.5" customHeight="1" hidden="1">
      <c r="A73" s="692"/>
      <c r="B73" s="575"/>
      <c r="C73" s="617" t="s">
        <v>269</v>
      </c>
      <c r="D73" s="614"/>
      <c r="E73" s="615">
        <v>2000</v>
      </c>
      <c r="F73" s="611"/>
      <c r="G73" s="693">
        <f t="shared" si="3"/>
        <v>2000</v>
      </c>
    </row>
    <row r="74" spans="1:7" s="561" customFormat="1" ht="16.5" customHeight="1" hidden="1">
      <c r="A74" s="692"/>
      <c r="B74" s="575"/>
      <c r="C74" s="617" t="s">
        <v>270</v>
      </c>
      <c r="D74" s="614"/>
      <c r="E74" s="615">
        <v>10000</v>
      </c>
      <c r="F74" s="611"/>
      <c r="G74" s="693">
        <f t="shared" si="3"/>
        <v>10000</v>
      </c>
    </row>
    <row r="75" spans="1:7" s="561" customFormat="1" ht="25.5" customHeight="1" hidden="1">
      <c r="A75" s="692"/>
      <c r="B75" s="575"/>
      <c r="C75" s="617" t="s">
        <v>271</v>
      </c>
      <c r="D75" s="614"/>
      <c r="E75" s="615">
        <v>100000</v>
      </c>
      <c r="F75" s="611"/>
      <c r="G75" s="693">
        <f t="shared" si="3"/>
        <v>100000</v>
      </c>
    </row>
    <row r="76" spans="1:7" s="561" customFormat="1" ht="15.75" customHeight="1" hidden="1">
      <c r="A76" s="692"/>
      <c r="B76" s="575"/>
      <c r="C76" s="617" t="s">
        <v>272</v>
      </c>
      <c r="D76" s="614"/>
      <c r="E76" s="615">
        <v>10000</v>
      </c>
      <c r="F76" s="611"/>
      <c r="G76" s="693">
        <f t="shared" si="3"/>
        <v>10000</v>
      </c>
    </row>
    <row r="77" spans="1:7" s="561" customFormat="1" ht="27" customHeight="1" hidden="1">
      <c r="A77" s="692"/>
      <c r="B77" s="575"/>
      <c r="C77" s="617" t="s">
        <v>273</v>
      </c>
      <c r="D77" s="614"/>
      <c r="E77" s="615">
        <v>25000</v>
      </c>
      <c r="F77" s="611"/>
      <c r="G77" s="693">
        <f t="shared" si="3"/>
        <v>25000</v>
      </c>
    </row>
    <row r="78" spans="1:7" s="561" customFormat="1" ht="24" customHeight="1" hidden="1">
      <c r="A78" s="692"/>
      <c r="B78" s="575"/>
      <c r="C78" s="617" t="s">
        <v>274</v>
      </c>
      <c r="D78" s="614"/>
      <c r="E78" s="615">
        <v>25000</v>
      </c>
      <c r="F78" s="611"/>
      <c r="G78" s="693">
        <f t="shared" si="3"/>
        <v>25000</v>
      </c>
    </row>
    <row r="79" spans="1:7" s="523" customFormat="1" ht="16.5" customHeight="1">
      <c r="A79" s="692"/>
      <c r="B79" s="575" t="s">
        <v>246</v>
      </c>
      <c r="C79" s="563" t="s">
        <v>275</v>
      </c>
      <c r="D79" s="577">
        <v>110000</v>
      </c>
      <c r="E79" s="565">
        <v>40000</v>
      </c>
      <c r="F79" s="579"/>
      <c r="G79" s="693">
        <f t="shared" si="3"/>
        <v>40000</v>
      </c>
    </row>
    <row r="80" spans="1:7" s="523" customFormat="1" ht="10.5" customHeight="1" hidden="1">
      <c r="A80" s="692"/>
      <c r="B80" s="612"/>
      <c r="C80" s="610" t="s">
        <v>38</v>
      </c>
      <c r="D80" s="614"/>
      <c r="E80" s="615"/>
      <c r="F80" s="579"/>
      <c r="G80" s="693">
        <f t="shared" si="3"/>
        <v>0</v>
      </c>
    </row>
    <row r="81" spans="1:7" s="523" customFormat="1" ht="15.75" customHeight="1" hidden="1">
      <c r="A81" s="692"/>
      <c r="B81" s="612"/>
      <c r="C81" s="617" t="s">
        <v>276</v>
      </c>
      <c r="D81" s="614"/>
      <c r="E81" s="615">
        <v>20000</v>
      </c>
      <c r="F81" s="579"/>
      <c r="G81" s="693">
        <f t="shared" si="3"/>
        <v>20000</v>
      </c>
    </row>
    <row r="82" spans="1:7" s="523" customFormat="1" ht="16.5" customHeight="1" hidden="1">
      <c r="A82" s="692"/>
      <c r="B82" s="612"/>
      <c r="C82" s="617" t="s">
        <v>277</v>
      </c>
      <c r="D82" s="614"/>
      <c r="E82" s="615">
        <v>20000</v>
      </c>
      <c r="F82" s="579"/>
      <c r="G82" s="693">
        <f t="shared" si="3"/>
        <v>20000</v>
      </c>
    </row>
    <row r="83" spans="1:7" s="523" customFormat="1" ht="26.25" customHeight="1" hidden="1">
      <c r="A83" s="692"/>
      <c r="B83" s="612"/>
      <c r="C83" s="617" t="s">
        <v>278</v>
      </c>
      <c r="D83" s="614"/>
      <c r="E83" s="615">
        <v>10000</v>
      </c>
      <c r="F83" s="579"/>
      <c r="G83" s="693">
        <f t="shared" si="3"/>
        <v>10000</v>
      </c>
    </row>
    <row r="84" spans="1:7" s="523" customFormat="1" ht="17.25" customHeight="1">
      <c r="A84" s="705"/>
      <c r="B84" s="575" t="s">
        <v>279</v>
      </c>
      <c r="C84" s="563" t="s">
        <v>324</v>
      </c>
      <c r="D84" s="577"/>
      <c r="E84" s="565">
        <v>15000</v>
      </c>
      <c r="F84" s="579"/>
      <c r="G84" s="693">
        <f t="shared" si="3"/>
        <v>15000</v>
      </c>
    </row>
    <row r="85" spans="1:7" s="523" customFormat="1" ht="43.5" customHeight="1" thickBot="1">
      <c r="A85" s="692"/>
      <c r="B85" s="547" t="s">
        <v>252</v>
      </c>
      <c r="C85" s="618" t="s">
        <v>280</v>
      </c>
      <c r="D85" s="587">
        <v>0</v>
      </c>
      <c r="E85" s="549">
        <v>55000</v>
      </c>
      <c r="F85" s="551">
        <v>-30000</v>
      </c>
      <c r="G85" s="686">
        <f t="shared" si="3"/>
        <v>25000</v>
      </c>
    </row>
    <row r="86" spans="1:7" s="523" customFormat="1" ht="12" customHeight="1" hidden="1">
      <c r="A86" s="692"/>
      <c r="B86" s="588"/>
      <c r="C86" s="570" t="s">
        <v>38</v>
      </c>
      <c r="D86" s="602"/>
      <c r="E86" s="573"/>
      <c r="F86" s="551"/>
      <c r="G86" s="686"/>
    </row>
    <row r="87" spans="1:7" s="523" customFormat="1" ht="29.25" customHeight="1" hidden="1">
      <c r="A87" s="692"/>
      <c r="B87" s="588"/>
      <c r="C87" s="239" t="s">
        <v>281</v>
      </c>
      <c r="D87" s="602"/>
      <c r="E87" s="573">
        <v>50000</v>
      </c>
      <c r="F87" s="551"/>
      <c r="G87" s="686"/>
    </row>
    <row r="88" spans="1:7" s="523" customFormat="1" ht="28.5" customHeight="1" hidden="1">
      <c r="A88" s="692"/>
      <c r="B88" s="619"/>
      <c r="C88" s="620" t="s">
        <v>282</v>
      </c>
      <c r="D88" s="621"/>
      <c r="E88" s="622">
        <v>5000</v>
      </c>
      <c r="F88" s="551"/>
      <c r="G88" s="686"/>
    </row>
    <row r="89" spans="1:7" s="546" customFormat="1" ht="28.5" customHeight="1" thickBot="1" thickTop="1">
      <c r="A89" s="682" t="s">
        <v>283</v>
      </c>
      <c r="B89" s="623" t="s">
        <v>284</v>
      </c>
      <c r="C89" s="624"/>
      <c r="D89" s="544" t="e">
        <f>D15-D20</f>
        <v>#REF!</v>
      </c>
      <c r="E89" s="544">
        <f>E19-E20</f>
        <v>0</v>
      </c>
      <c r="F89" s="625">
        <f>F19-F20</f>
        <v>0</v>
      </c>
      <c r="G89" s="706">
        <f>G19-G20</f>
        <v>0</v>
      </c>
    </row>
    <row r="90" spans="1:7" s="523" customFormat="1" ht="14.25" thickTop="1">
      <c r="A90" s="521"/>
      <c r="B90" s="522"/>
      <c r="D90" s="626"/>
      <c r="E90" s="627"/>
      <c r="F90" s="628"/>
      <c r="G90" s="628"/>
    </row>
    <row r="91" spans="6:7" s="523" customFormat="1" ht="12.75">
      <c r="F91" s="628"/>
      <c r="G91" s="628"/>
    </row>
    <row r="92" spans="6:7" s="523" customFormat="1" ht="12.75">
      <c r="F92" s="628"/>
      <c r="G92" s="628"/>
    </row>
    <row r="93" spans="1:7" ht="12.75">
      <c r="A93" s="519"/>
      <c r="B93" s="519"/>
      <c r="D93" s="519"/>
      <c r="E93" s="519"/>
      <c r="F93" s="629"/>
      <c r="G93" s="629"/>
    </row>
    <row r="94" spans="6:7" ht="13.5">
      <c r="F94" s="629"/>
      <c r="G94" s="629"/>
    </row>
    <row r="95" spans="6:7" ht="13.5">
      <c r="F95" s="629"/>
      <c r="G95" s="629"/>
    </row>
    <row r="96" spans="6:7" ht="13.5">
      <c r="F96" s="629"/>
      <c r="G96" s="629"/>
    </row>
    <row r="97" spans="6:7" ht="13.5">
      <c r="F97" s="629"/>
      <c r="G97" s="629"/>
    </row>
    <row r="98" spans="6:7" ht="13.5">
      <c r="F98" s="629"/>
      <c r="G98" s="629"/>
    </row>
    <row r="99" spans="6:7" ht="13.5">
      <c r="F99" s="629"/>
      <c r="G99" s="629"/>
    </row>
    <row r="100" spans="6:7" ht="13.5">
      <c r="F100" s="629"/>
      <c r="G100" s="629"/>
    </row>
    <row r="101" spans="6:7" ht="13.5">
      <c r="F101" s="629"/>
      <c r="G101" s="629"/>
    </row>
    <row r="102" spans="6:7" ht="13.5">
      <c r="F102" s="629"/>
      <c r="G102" s="629"/>
    </row>
    <row r="103" spans="6:7" ht="13.5">
      <c r="F103" s="629"/>
      <c r="G103" s="629"/>
    </row>
    <row r="104" spans="6:7" ht="13.5">
      <c r="F104" s="629"/>
      <c r="G104" s="629"/>
    </row>
    <row r="105" spans="6:7" ht="13.5">
      <c r="F105" s="629"/>
      <c r="G105" s="629"/>
    </row>
    <row r="106" spans="6:7" ht="13.5">
      <c r="F106" s="629"/>
      <c r="G106" s="629"/>
    </row>
    <row r="107" spans="6:7" ht="13.5">
      <c r="F107" s="629"/>
      <c r="G107" s="629"/>
    </row>
    <row r="108" spans="6:7" ht="13.5">
      <c r="F108" s="629"/>
      <c r="G108" s="629"/>
    </row>
    <row r="109" spans="6:7" ht="13.5">
      <c r="F109" s="629"/>
      <c r="G109" s="629"/>
    </row>
    <row r="110" spans="6:7" ht="13.5">
      <c r="F110" s="629"/>
      <c r="G110" s="629"/>
    </row>
    <row r="111" spans="6:7" ht="13.5">
      <c r="F111" s="629"/>
      <c r="G111" s="629"/>
    </row>
    <row r="112" spans="6:7" ht="13.5">
      <c r="F112" s="629"/>
      <c r="G112" s="629"/>
    </row>
    <row r="113" spans="6:7" ht="13.5">
      <c r="F113" s="629"/>
      <c r="G113" s="629"/>
    </row>
    <row r="114" spans="6:7" ht="13.5">
      <c r="F114" s="629"/>
      <c r="G114" s="629"/>
    </row>
    <row r="115" spans="6:7" ht="13.5">
      <c r="F115" s="629"/>
      <c r="G115" s="629"/>
    </row>
    <row r="116" spans="6:7" ht="13.5">
      <c r="F116" s="629"/>
      <c r="G116" s="629"/>
    </row>
    <row r="117" spans="6:7" ht="13.5">
      <c r="F117" s="629"/>
      <c r="G117" s="629"/>
    </row>
    <row r="118" spans="6:7" ht="13.5">
      <c r="F118" s="629"/>
      <c r="G118" s="629"/>
    </row>
    <row r="119" spans="6:7" ht="13.5">
      <c r="F119" s="629"/>
      <c r="G119" s="629"/>
    </row>
    <row r="120" spans="6:7" ht="13.5">
      <c r="F120" s="629"/>
      <c r="G120" s="629"/>
    </row>
    <row r="121" spans="6:7" ht="13.5">
      <c r="F121" s="629"/>
      <c r="G121" s="629"/>
    </row>
    <row r="122" spans="6:7" ht="13.5">
      <c r="F122" s="629"/>
      <c r="G122" s="629"/>
    </row>
    <row r="123" spans="6:7" ht="13.5">
      <c r="F123" s="629"/>
      <c r="G123" s="629"/>
    </row>
    <row r="124" spans="6:7" ht="13.5">
      <c r="F124" s="629"/>
      <c r="G124" s="629"/>
    </row>
    <row r="125" spans="6:7" ht="13.5">
      <c r="F125" s="629"/>
      <c r="G125" s="629"/>
    </row>
    <row r="126" spans="6:7" ht="13.5">
      <c r="F126" s="629"/>
      <c r="G126" s="629"/>
    </row>
    <row r="127" spans="6:7" ht="13.5">
      <c r="F127" s="629"/>
      <c r="G127" s="629"/>
    </row>
    <row r="128" spans="6:7" ht="13.5">
      <c r="F128" s="629"/>
      <c r="G128" s="629"/>
    </row>
    <row r="129" spans="6:7" ht="13.5">
      <c r="F129" s="629"/>
      <c r="G129" s="629"/>
    </row>
    <row r="130" spans="6:7" ht="13.5">
      <c r="F130" s="629"/>
      <c r="G130" s="629"/>
    </row>
    <row r="131" spans="6:7" ht="13.5">
      <c r="F131" s="629"/>
      <c r="G131" s="629"/>
    </row>
    <row r="132" spans="6:7" ht="13.5">
      <c r="F132" s="629"/>
      <c r="G132" s="629"/>
    </row>
    <row r="133" spans="6:7" ht="13.5">
      <c r="F133" s="629"/>
      <c r="G133" s="629"/>
    </row>
    <row r="134" spans="6:7" ht="13.5">
      <c r="F134" s="629"/>
      <c r="G134" s="629"/>
    </row>
    <row r="135" spans="6:7" ht="13.5">
      <c r="F135" s="629"/>
      <c r="G135" s="629"/>
    </row>
    <row r="136" spans="6:7" ht="13.5">
      <c r="F136" s="629"/>
      <c r="G136" s="629"/>
    </row>
    <row r="137" spans="6:7" ht="13.5">
      <c r="F137" s="629"/>
      <c r="G137" s="629"/>
    </row>
  </sheetData>
  <printOptions horizontalCentered="1"/>
  <pageMargins left="0" right="0" top="0.984251968503937" bottom="0.5905511811023623" header="0.5118110236220472" footer="0.31496062992125984"/>
  <pageSetup firstPageNumber="13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5" sqref="F5"/>
    </sheetView>
  </sheetViews>
  <sheetFormatPr defaultColWidth="9.00390625" defaultRowHeight="12.75"/>
  <cols>
    <col min="1" max="1" width="5.25390625" style="61" customWidth="1"/>
    <col min="2" max="2" width="10.00390625" style="61" customWidth="1"/>
    <col min="3" max="3" width="37.75390625" style="61" customWidth="1"/>
    <col min="4" max="4" width="12.375" style="61" hidden="1" customWidth="1"/>
    <col min="5" max="5" width="11.75390625" style="61" customWidth="1"/>
    <col min="6" max="6" width="10.75390625" style="61" customWidth="1"/>
    <col min="7" max="7" width="11.75390625" style="61" customWidth="1"/>
    <col min="8" max="16384" width="9.125" style="61" customWidth="1"/>
  </cols>
  <sheetData>
    <row r="1" spans="3:6" ht="12.75">
      <c r="C1" s="270" t="s">
        <v>285</v>
      </c>
      <c r="D1" s="630" t="s">
        <v>286</v>
      </c>
      <c r="F1" s="144" t="s">
        <v>67</v>
      </c>
    </row>
    <row r="2" spans="3:6" ht="12.75">
      <c r="C2" s="241" t="s">
        <v>287</v>
      </c>
      <c r="D2" s="241" t="s">
        <v>288</v>
      </c>
      <c r="F2" s="9" t="s">
        <v>326</v>
      </c>
    </row>
    <row r="3" spans="3:6" ht="12.75">
      <c r="C3" s="241" t="s">
        <v>289</v>
      </c>
      <c r="D3" s="241" t="s">
        <v>1</v>
      </c>
      <c r="F3" s="9" t="s">
        <v>1</v>
      </c>
    </row>
    <row r="4" spans="3:6" ht="12.75">
      <c r="C4" s="241" t="s">
        <v>290</v>
      </c>
      <c r="D4" s="241" t="s">
        <v>291</v>
      </c>
      <c r="F4" s="9" t="s">
        <v>325</v>
      </c>
    </row>
    <row r="5" ht="34.5" customHeight="1">
      <c r="D5" s="241"/>
    </row>
    <row r="6" spans="1:7" s="528" customFormat="1" ht="20.25" customHeight="1">
      <c r="A6" s="527" t="s">
        <v>300</v>
      </c>
      <c r="B6" s="654"/>
      <c r="C6" s="527"/>
      <c r="D6" s="655"/>
      <c r="E6" s="656"/>
      <c r="F6" s="655"/>
      <c r="G6" s="655"/>
    </row>
    <row r="7" spans="1:7" s="528" customFormat="1" ht="21" customHeight="1">
      <c r="A7" s="527" t="s">
        <v>303</v>
      </c>
      <c r="B7" s="654"/>
      <c r="C7" s="527"/>
      <c r="D7" s="655"/>
      <c r="E7" s="656"/>
      <c r="F7" s="655"/>
      <c r="G7" s="655"/>
    </row>
    <row r="8" spans="1:7" s="528" customFormat="1" ht="19.5" customHeight="1">
      <c r="A8" s="527" t="s">
        <v>304</v>
      </c>
      <c r="B8" s="654"/>
      <c r="C8" s="527"/>
      <c r="D8" s="657"/>
      <c r="E8" s="656"/>
      <c r="F8" s="655"/>
      <c r="G8" s="655"/>
    </row>
    <row r="9" spans="3:5" s="631" customFormat="1" ht="15.75" customHeight="1">
      <c r="C9" s="242"/>
      <c r="D9" s="242"/>
      <c r="E9" s="242"/>
    </row>
    <row r="10" spans="2:7" ht="24.75" customHeight="1" thickBot="1">
      <c r="B10" s="632"/>
      <c r="D10" s="633"/>
      <c r="E10" s="634"/>
      <c r="G10" s="634" t="s">
        <v>292</v>
      </c>
    </row>
    <row r="11" spans="1:7" s="635" customFormat="1" ht="40.5" customHeight="1" thickBot="1">
      <c r="A11" s="707" t="s">
        <v>213</v>
      </c>
      <c r="B11" s="674" t="s">
        <v>214</v>
      </c>
      <c r="C11" s="675" t="s">
        <v>35</v>
      </c>
      <c r="D11" s="678" t="s">
        <v>293</v>
      </c>
      <c r="E11" s="708" t="s">
        <v>294</v>
      </c>
      <c r="F11" s="678" t="s">
        <v>295</v>
      </c>
      <c r="G11" s="679" t="s">
        <v>218</v>
      </c>
    </row>
    <row r="12" spans="1:7" s="243" customFormat="1" ht="12" customHeight="1" thickBot="1" thickTop="1">
      <c r="A12" s="709">
        <v>1</v>
      </c>
      <c r="B12" s="636">
        <v>2</v>
      </c>
      <c r="C12" s="636">
        <v>3</v>
      </c>
      <c r="D12" s="637">
        <v>4</v>
      </c>
      <c r="E12" s="638">
        <v>4</v>
      </c>
      <c r="F12" s="536">
        <v>5</v>
      </c>
      <c r="G12" s="681">
        <v>6</v>
      </c>
    </row>
    <row r="13" spans="1:7" s="243" customFormat="1" ht="38.25" customHeight="1" thickBot="1" thickTop="1">
      <c r="A13" s="710" t="s">
        <v>58</v>
      </c>
      <c r="B13" s="636"/>
      <c r="C13" s="539" t="s">
        <v>220</v>
      </c>
      <c r="D13" s="637"/>
      <c r="E13" s="244">
        <v>3114</v>
      </c>
      <c r="F13" s="639"/>
      <c r="G13" s="711">
        <f>E13+F13</f>
        <v>3114</v>
      </c>
    </row>
    <row r="14" spans="1:7" s="635" customFormat="1" ht="30.75" customHeight="1" thickBot="1" thickTop="1">
      <c r="A14" s="710" t="s">
        <v>59</v>
      </c>
      <c r="B14" s="640" t="s">
        <v>221</v>
      </c>
      <c r="C14" s="543" t="s">
        <v>222</v>
      </c>
      <c r="D14" s="245" t="e">
        <f>#REF!+D15</f>
        <v>#REF!</v>
      </c>
      <c r="E14" s="244">
        <f>SUM(E15:E16)</f>
        <v>1886</v>
      </c>
      <c r="F14" s="245">
        <f>SUM(F15:F16)</f>
        <v>10000</v>
      </c>
      <c r="G14" s="712">
        <f>SUM(G15:G16)</f>
        <v>11886</v>
      </c>
    </row>
    <row r="15" spans="1:7" s="635" customFormat="1" ht="29.25" customHeight="1" thickTop="1">
      <c r="A15" s="713"/>
      <c r="B15" s="547" t="s">
        <v>60</v>
      </c>
      <c r="C15" s="548" t="s">
        <v>210</v>
      </c>
      <c r="D15" s="246">
        <v>0</v>
      </c>
      <c r="E15" s="641">
        <v>1886</v>
      </c>
      <c r="F15" s="247"/>
      <c r="G15" s="714">
        <f>E15+F15</f>
        <v>1886</v>
      </c>
    </row>
    <row r="16" spans="1:7" s="523" customFormat="1" ht="20.25" customHeight="1" thickBot="1">
      <c r="A16" s="685"/>
      <c r="B16" s="552" t="s">
        <v>61</v>
      </c>
      <c r="C16" s="553" t="s">
        <v>62</v>
      </c>
      <c r="D16" s="554">
        <v>35000</v>
      </c>
      <c r="E16" s="555">
        <v>0</v>
      </c>
      <c r="F16" s="551">
        <v>10000</v>
      </c>
      <c r="G16" s="686">
        <f>E16+F16</f>
        <v>10000</v>
      </c>
    </row>
    <row r="17" spans="1:7" s="635" customFormat="1" ht="29.25" customHeight="1" thickBot="1" thickTop="1">
      <c r="A17" s="710" t="s">
        <v>64</v>
      </c>
      <c r="B17" s="642"/>
      <c r="C17" s="539" t="s">
        <v>223</v>
      </c>
      <c r="D17" s="643"/>
      <c r="E17" s="244">
        <f>E13+E14</f>
        <v>5000</v>
      </c>
      <c r="F17" s="245">
        <f>F13+F14</f>
        <v>10000</v>
      </c>
      <c r="G17" s="712">
        <f>G13+G14</f>
        <v>15000</v>
      </c>
    </row>
    <row r="18" spans="1:7" s="635" customFormat="1" ht="30" customHeight="1" thickBot="1" thickTop="1">
      <c r="A18" s="710" t="s">
        <v>65</v>
      </c>
      <c r="B18" s="640" t="s">
        <v>221</v>
      </c>
      <c r="C18" s="644" t="s">
        <v>296</v>
      </c>
      <c r="D18" s="245">
        <f>D19</f>
        <v>8000</v>
      </c>
      <c r="E18" s="244">
        <f>E19+E21</f>
        <v>5000</v>
      </c>
      <c r="F18" s="245">
        <f>F19+F21</f>
        <v>10000</v>
      </c>
      <c r="G18" s="712">
        <f>G19+G21</f>
        <v>15000</v>
      </c>
    </row>
    <row r="19" spans="1:7" s="647" customFormat="1" ht="33" customHeight="1" thickTop="1">
      <c r="A19" s="715" t="s">
        <v>224</v>
      </c>
      <c r="B19" s="645"/>
      <c r="C19" s="585" t="s">
        <v>249</v>
      </c>
      <c r="D19" s="248">
        <f>D20</f>
        <v>8000</v>
      </c>
      <c r="E19" s="646">
        <f>E20</f>
        <v>5000</v>
      </c>
      <c r="F19" s="248">
        <f>F20</f>
        <v>10000</v>
      </c>
      <c r="G19" s="716">
        <f>G20</f>
        <v>15000</v>
      </c>
    </row>
    <row r="20" spans="1:7" s="635" customFormat="1" ht="33" customHeight="1" thickBot="1">
      <c r="A20" s="717"/>
      <c r="B20" s="547" t="s">
        <v>13</v>
      </c>
      <c r="C20" s="548" t="s">
        <v>297</v>
      </c>
      <c r="D20" s="247">
        <v>8000</v>
      </c>
      <c r="E20" s="249">
        <v>5000</v>
      </c>
      <c r="F20" s="247">
        <v>10000</v>
      </c>
      <c r="G20" s="714">
        <f>E20+F20</f>
        <v>15000</v>
      </c>
    </row>
    <row r="21" spans="1:7" s="650" customFormat="1" ht="25.5" customHeight="1" hidden="1">
      <c r="A21" s="715" t="s">
        <v>233</v>
      </c>
      <c r="B21" s="648"/>
      <c r="C21" s="649" t="s">
        <v>260</v>
      </c>
      <c r="D21" s="248"/>
      <c r="E21" s="646">
        <f>E22</f>
        <v>0</v>
      </c>
      <c r="F21" s="248">
        <f>F22</f>
        <v>0</v>
      </c>
      <c r="G21" s="716">
        <f>G22</f>
        <v>0</v>
      </c>
    </row>
    <row r="22" spans="1:7" s="635" customFormat="1" ht="42.75" customHeight="1" hidden="1">
      <c r="A22" s="717"/>
      <c r="B22" s="552" t="s">
        <v>298</v>
      </c>
      <c r="C22" s="651" t="s">
        <v>299</v>
      </c>
      <c r="D22" s="247"/>
      <c r="E22" s="249">
        <v>0</v>
      </c>
      <c r="F22" s="247"/>
      <c r="G22" s="714">
        <f>E22+F22</f>
        <v>0</v>
      </c>
    </row>
    <row r="23" spans="1:7" s="635" customFormat="1" ht="39" customHeight="1" thickBot="1" thickTop="1">
      <c r="A23" s="710" t="s">
        <v>283</v>
      </c>
      <c r="B23" s="652" t="s">
        <v>284</v>
      </c>
      <c r="C23" s="653"/>
      <c r="D23" s="245" t="e">
        <f>D14-D18</f>
        <v>#REF!</v>
      </c>
      <c r="E23" s="244">
        <f>E17-E18</f>
        <v>0</v>
      </c>
      <c r="F23" s="244">
        <f>F17-F18</f>
        <v>0</v>
      </c>
      <c r="G23" s="712">
        <f>G17-G18</f>
        <v>0</v>
      </c>
    </row>
    <row r="24" s="635" customFormat="1" ht="13.5" thickTop="1"/>
    <row r="25" s="635" customFormat="1" ht="12.75"/>
    <row r="26" s="635" customFormat="1" ht="12.75"/>
    <row r="27" s="635" customFormat="1" ht="12.75"/>
    <row r="28" s="635" customFormat="1" ht="12.75"/>
    <row r="29" s="635" customFormat="1" ht="12.75"/>
    <row r="30" s="635" customFormat="1" ht="12.75"/>
    <row r="31" s="635" customFormat="1" ht="12.75"/>
    <row r="32" s="635" customFormat="1" ht="12.75"/>
    <row r="33" s="635" customFormat="1" ht="12.75"/>
    <row r="34" s="635" customFormat="1" ht="12.75"/>
    <row r="35" s="635" customFormat="1" ht="12.75"/>
    <row r="36" s="635" customFormat="1" ht="12.75"/>
    <row r="37" s="635" customFormat="1" ht="12.75"/>
    <row r="38" s="635" customFormat="1" ht="12.75"/>
    <row r="39" s="635" customFormat="1" ht="12.75"/>
    <row r="40" s="635" customFormat="1" ht="12.75"/>
    <row r="41" s="635" customFormat="1" ht="12.75"/>
    <row r="42" s="635" customFormat="1" ht="12.75"/>
    <row r="43" s="635" customFormat="1" ht="12.75"/>
    <row r="44" s="635" customFormat="1" ht="12.75"/>
    <row r="45" s="635" customFormat="1" ht="12.75"/>
    <row r="46" s="635" customFormat="1" ht="12.75"/>
    <row r="47" s="635" customFormat="1" ht="12.75"/>
    <row r="48" s="635" customFormat="1" ht="12.75"/>
    <row r="49" s="635" customFormat="1" ht="12.75"/>
    <row r="50" s="635" customFormat="1" ht="12.75"/>
    <row r="51" s="635" customFormat="1" ht="12.75"/>
    <row r="52" s="635" customFormat="1" ht="12.75"/>
    <row r="53" s="635" customFormat="1" ht="12.75"/>
    <row r="54" s="635" customFormat="1" ht="12.75"/>
    <row r="55" s="635" customFormat="1" ht="12.75"/>
    <row r="56" s="635" customFormat="1" ht="12.75"/>
    <row r="57" s="635" customFormat="1" ht="12.75"/>
    <row r="58" s="635" customFormat="1" ht="12.75"/>
    <row r="59" s="635" customFormat="1" ht="12.75"/>
    <row r="60" s="635" customFormat="1" ht="12.75"/>
    <row r="61" s="635" customFormat="1" ht="12.75"/>
    <row r="62" s="635" customFormat="1" ht="12.75"/>
    <row r="63" s="635" customFormat="1" ht="12.75"/>
    <row r="64" s="635" customFormat="1" ht="12.75"/>
    <row r="65" s="635" customFormat="1" ht="12.75"/>
    <row r="66" s="635" customFormat="1" ht="12.75"/>
    <row r="67" s="635" customFormat="1" ht="12.75"/>
    <row r="68" s="635" customFormat="1" ht="12.75"/>
    <row r="69" s="635" customFormat="1" ht="12.75"/>
    <row r="70" s="635" customFormat="1" ht="12.75"/>
    <row r="71" s="635" customFormat="1" ht="12.75"/>
    <row r="72" s="635" customFormat="1" ht="12.75"/>
    <row r="73" s="635" customFormat="1" ht="12.75"/>
    <row r="74" s="635" customFormat="1" ht="12.75"/>
    <row r="75" s="635" customFormat="1" ht="12.75"/>
    <row r="76" s="635" customFormat="1" ht="12.75"/>
    <row r="77" s="635" customFormat="1" ht="12.75"/>
    <row r="78" s="635" customFormat="1" ht="12.75"/>
    <row r="79" s="635" customFormat="1" ht="12.75"/>
    <row r="80" s="635" customFormat="1" ht="12.75"/>
    <row r="81" s="635" customFormat="1" ht="12.75"/>
    <row r="82" s="635" customFormat="1" ht="12.75"/>
    <row r="83" s="635" customFormat="1" ht="12.75"/>
    <row r="84" s="635" customFormat="1" ht="12.75"/>
    <row r="85" s="635" customFormat="1" ht="12.75"/>
    <row r="86" s="635" customFormat="1" ht="12.75"/>
  </sheetData>
  <printOptions horizontalCentered="1"/>
  <pageMargins left="0" right="0" top="0.984251968503937" bottom="0.5905511811023623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2007-07-02T09:28:01Z</cp:lastPrinted>
  <dcterms:created xsi:type="dcterms:W3CDTF">2005-03-29T09:14:57Z</dcterms:created>
  <dcterms:modified xsi:type="dcterms:W3CDTF">2007-07-04T05:08:29Z</dcterms:modified>
  <cp:category/>
  <cp:version/>
  <cp:contentType/>
  <cp:contentStatus/>
</cp:coreProperties>
</file>