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1295" windowHeight="6315" activeTab="1"/>
  </bookViews>
  <sheets>
    <sheet name="Wykres1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  <sheet name="Arkusz16" sheetId="17" r:id="rId17"/>
  </sheets>
  <definedNames>
    <definedName name="_xlnm.Print_Titles" localSheetId="1">'Arkusz1'!$6:$9</definedName>
  </definedNames>
  <calcPr fullCalcOnLoad="1"/>
</workbook>
</file>

<file path=xl/sharedStrings.xml><?xml version="1.0" encoding="utf-8"?>
<sst xmlns="http://schemas.openxmlformats.org/spreadsheetml/2006/main" count="477" uniqueCount="363">
  <si>
    <t>( w tys. zł.)</t>
  </si>
  <si>
    <t>Szacun-</t>
  </si>
  <si>
    <t xml:space="preserve">Nakłady </t>
  </si>
  <si>
    <t xml:space="preserve">Łącznie </t>
  </si>
  <si>
    <t>Lp</t>
  </si>
  <si>
    <t>Punkty</t>
  </si>
  <si>
    <t>w latach planu</t>
  </si>
  <si>
    <t>Uwagi</t>
  </si>
  <si>
    <t>proponowane</t>
  </si>
  <si>
    <t>Transport i Łączność</t>
  </si>
  <si>
    <t>Remonty dróg i ulic</t>
  </si>
  <si>
    <t>ciągłe</t>
  </si>
  <si>
    <t>nakłady ciągłe</t>
  </si>
  <si>
    <t>Gospodarka Mieszkaniowa</t>
  </si>
  <si>
    <t>Działalność Usługowa</t>
  </si>
  <si>
    <t>GK/001/01</t>
  </si>
  <si>
    <t>Budowa katastru</t>
  </si>
  <si>
    <t>Administracja Publiczna</t>
  </si>
  <si>
    <t>Remont pomieszczeń Urzędu Miejskiego</t>
  </si>
  <si>
    <t>Bezpieczeństwo Publiczne i Ochrona Przeciwpożarowa</t>
  </si>
  <si>
    <t>Oświata i Wychowanie</t>
  </si>
  <si>
    <t>E/001/00</t>
  </si>
  <si>
    <t>Gospodarka Komunalna i Ochrona Środowiska</t>
  </si>
  <si>
    <t>ciągle</t>
  </si>
  <si>
    <t>Remonty placów zabaw</t>
  </si>
  <si>
    <t>Magistrala wodociągowa do Lubiatowa</t>
  </si>
  <si>
    <t>Kultura i Ochrona Dziedzictwa Narodowego</t>
  </si>
  <si>
    <t>Kultura Fizyczna i Sport</t>
  </si>
  <si>
    <t>Eksperymentarium</t>
  </si>
  <si>
    <t xml:space="preserve">Remonty budynków Żłobka Miejskiego </t>
  </si>
  <si>
    <t>A/002/03</t>
  </si>
  <si>
    <t>E/003/00</t>
  </si>
  <si>
    <t>Modernizacja magistrali wodociągowej z Mostowa do Koszalina</t>
  </si>
  <si>
    <t xml:space="preserve">Optymalizacja miejskiego systemu ciepłowniczego </t>
  </si>
  <si>
    <t>Usługi remontowe - naprawy i konserwacja sprzętu komputerowego</t>
  </si>
  <si>
    <t>Bank mieszkań chronionych i socjalnych</t>
  </si>
  <si>
    <t>IK/017/01</t>
  </si>
  <si>
    <t>IK/003/03</t>
  </si>
  <si>
    <t>IK/012/03</t>
  </si>
  <si>
    <t>Turystyka</t>
  </si>
  <si>
    <t>Wymiana sieci wodociągowych w mieście</t>
  </si>
  <si>
    <t>INF/002/03</t>
  </si>
  <si>
    <t>A/009/04</t>
  </si>
  <si>
    <t>KS/001/02</t>
  </si>
  <si>
    <t>KS/002/02</t>
  </si>
  <si>
    <t>KS/029/03</t>
  </si>
  <si>
    <t>Pomoc Społeczna</t>
  </si>
  <si>
    <t>Zakupy inwestycyjne</t>
  </si>
  <si>
    <t>planowane środki UE</t>
  </si>
  <si>
    <t>finansowane przez PGK, planowane środki z UE</t>
  </si>
  <si>
    <t>finansowane przez MWiK, planowane środki z UE</t>
  </si>
  <si>
    <t>Uwaga:</t>
  </si>
  <si>
    <t xml:space="preserve"> -  Lp *   zadania nowe </t>
  </si>
  <si>
    <t>Realizacja programu remontów i modernizacji obiektów szkolnych</t>
  </si>
  <si>
    <t xml:space="preserve">Realizacja programu bieżące konserwacje i naprawy </t>
  </si>
  <si>
    <t>Realizacja programu wyrównywania szans osób niepełnosprawnych</t>
  </si>
  <si>
    <t>Realizacja międzygminnego programu zagospodarowania odpadów komunalnych</t>
  </si>
  <si>
    <t>wnioskowane</t>
  </si>
  <si>
    <t>2008r.</t>
  </si>
  <si>
    <t>Inwestycyjne inicjatywy społeczne</t>
  </si>
  <si>
    <t>A/006/05</t>
  </si>
  <si>
    <t>KS/043/05</t>
  </si>
  <si>
    <t>KS/046/05</t>
  </si>
  <si>
    <t>finansowane przez MWiK, planowane środki UE</t>
  </si>
  <si>
    <t>Ochrona Zdrowia</t>
  </si>
  <si>
    <t>KS/047/05</t>
  </si>
  <si>
    <t>Budowa budynku Hospicjum Stacjonarnego przy ulicy Zdobywców Wału Pomorskiego 70</t>
  </si>
  <si>
    <t>RWZ/001/01</t>
  </si>
  <si>
    <t>RWZ/002/02</t>
  </si>
  <si>
    <t xml:space="preserve"> - pogrubiona czcionka - zadania strategiczne</t>
  </si>
  <si>
    <t xml:space="preserve">   </t>
  </si>
  <si>
    <t>2009r.</t>
  </si>
  <si>
    <t xml:space="preserve">finansowanie z Powiatowego Funduszu Gospodarki Zasobem Geodezyjnym i Kartograficznym </t>
  </si>
  <si>
    <t>Budowa Parku Miejskiego</t>
  </si>
  <si>
    <t>Targowisko miejskie</t>
  </si>
  <si>
    <t>nakłady ciągłe - remonty</t>
  </si>
  <si>
    <t>KS/030/06</t>
  </si>
  <si>
    <t>MOPS - remonty i modernizacje budynków, zakupy</t>
  </si>
  <si>
    <t>KS/011/06</t>
  </si>
  <si>
    <t>planowane dofinansowanie zewnętrzne na modernizacje obiektów "Gwardii", remonty - nakłady ciągłe</t>
  </si>
  <si>
    <t>Usprawnienie układu komunikacyjnego miasta:</t>
  </si>
  <si>
    <t>a</t>
  </si>
  <si>
    <t>b</t>
  </si>
  <si>
    <t>c</t>
  </si>
  <si>
    <t>d</t>
  </si>
  <si>
    <t>e</t>
  </si>
  <si>
    <t>f</t>
  </si>
  <si>
    <t>Infrastruktura komunikacyjna miasta:</t>
  </si>
  <si>
    <t>Przeprawa przez jezioro Jamno</t>
  </si>
  <si>
    <t>Realizacja programu poprawy wyposażenia bazy dydaktycznej koszalińskich szkół</t>
  </si>
  <si>
    <t>Dostosowanie infrastruktury sportu i rekreacji do potrzeb społecznych:</t>
  </si>
  <si>
    <t>Cmentarz Komunalny - rozbudowa i remonty</t>
  </si>
  <si>
    <t xml:space="preserve"> - Staromiejska trasa turystyczna</t>
  </si>
  <si>
    <t>Remonty i inwestycje oświetlenia ulicznego</t>
  </si>
  <si>
    <t>Dostosowanie obiektów kultury do potrzeb społecznych</t>
  </si>
  <si>
    <t>Oświetlenie iluminacyjne</t>
  </si>
  <si>
    <t>RWZ/003/06</t>
  </si>
  <si>
    <t>Inkubator Technologiczny</t>
  </si>
  <si>
    <t xml:space="preserve">Kod </t>
  </si>
  <si>
    <t>Nazwa programu</t>
  </si>
  <si>
    <t xml:space="preserve">kowa wartość </t>
  </si>
  <si>
    <t>poniesione do 31.12.06r.</t>
  </si>
  <si>
    <t>2010r.</t>
  </si>
  <si>
    <t>30.04.2007)</t>
  </si>
  <si>
    <t>IK/009/07</t>
  </si>
  <si>
    <t>IK/027/07</t>
  </si>
  <si>
    <t>Budowa ścieżek rowerowych</t>
  </si>
  <si>
    <t>IK/014/01</t>
  </si>
  <si>
    <t>Budownictwo mieszkaniowe</t>
  </si>
  <si>
    <t>program budowy obiektów sportowych w szkołach, pozostałe po 2010r., planowane środki UE</t>
  </si>
  <si>
    <t>IK/025/07</t>
  </si>
  <si>
    <t>Uzbrojenie terenów inwestycyjnych miasta</t>
  </si>
  <si>
    <t>pozostałe po 2010r.</t>
  </si>
  <si>
    <t>IK/018/07</t>
  </si>
  <si>
    <t>remonty - nakłady ciągłe finansowane przez PGK, pozostałe po 2010r.</t>
  </si>
  <si>
    <t>IK/011/07</t>
  </si>
  <si>
    <t>finansowane przez MEC z udziałem środków z UE, pozostałe po 2010r.</t>
  </si>
  <si>
    <t>IK/022/07</t>
  </si>
  <si>
    <t>IK/023/07</t>
  </si>
  <si>
    <t>współfinansowane ze środków GFOŚiGW, pozostałe po 2010r.</t>
  </si>
  <si>
    <t>IK/024/01</t>
  </si>
  <si>
    <t>IK/26/07</t>
  </si>
  <si>
    <t>IK/021/07</t>
  </si>
  <si>
    <t>Budowa szaletów w mieście</t>
  </si>
  <si>
    <t>IK/028/07</t>
  </si>
  <si>
    <t xml:space="preserve"> nakłady ciągłe - utrzymanie</t>
  </si>
  <si>
    <t>IK/030/07</t>
  </si>
  <si>
    <t>IK/031/07</t>
  </si>
  <si>
    <t>IK/032/07</t>
  </si>
  <si>
    <t>finansowane przez MWiK, nakłady ciągłe</t>
  </si>
  <si>
    <t>OA/001/07  OA/003/07-008/07</t>
  </si>
  <si>
    <t>OA/002/07</t>
  </si>
  <si>
    <t>INF/03/05    b</t>
  </si>
  <si>
    <t>INF/01/01   a</t>
  </si>
  <si>
    <t>Komenda Miejska Policji - remont budynku przy ulicy Juliusza Słowackiego i zakup samochodów służbowych</t>
  </si>
  <si>
    <t>BZK/001/06,  002/6</t>
  </si>
  <si>
    <r>
      <t xml:space="preserve">Komenda Miejska Państwowej Straży Pożarnej -  </t>
    </r>
    <r>
      <rPr>
        <sz val="7"/>
        <rFont val="Arial CE"/>
        <family val="0"/>
      </rPr>
      <t>remonty budynku, zakup samochodu gaśniczego</t>
    </r>
  </si>
  <si>
    <t>BZK/003/06,  001/07</t>
  </si>
  <si>
    <t>E/007/05</t>
  </si>
  <si>
    <t>Realizacja projektu "Termoizolacja budynków oświatowych w gminie miasto Koszalin"</t>
  </si>
  <si>
    <t>E/008/05</t>
  </si>
  <si>
    <t>pozostałe po 2010r., planowane środki UE</t>
  </si>
  <si>
    <t>pozostałe po 2010r., planowane środki UE,</t>
  </si>
  <si>
    <t xml:space="preserve"> Góra Chełmska</t>
  </si>
  <si>
    <t xml:space="preserve"> - Przystanek Koszalin</t>
  </si>
  <si>
    <t>Uruchomienie lotniska cywilnego w Zegrzu Pomorskim koło Koszalina</t>
  </si>
  <si>
    <t>RWZ/002/07</t>
  </si>
  <si>
    <t>Reaktywowanie połączenia kolejowego Koszalin-Mielno</t>
  </si>
  <si>
    <t>RWZ/004/07</t>
  </si>
  <si>
    <t>System monitoringu wizyjnego SM Przylesie</t>
  </si>
  <si>
    <t>KS/02/06,     KS/005/06</t>
  </si>
  <si>
    <t>program współfinansowany ze środków PFRON, pozostałe po 2010r., planowane środki UE</t>
  </si>
  <si>
    <t>finansowane przez Hospicjum i Miasto, planowane środki UE</t>
  </si>
  <si>
    <t>KS/050/07</t>
  </si>
  <si>
    <t>Budowa szpitala w Koszalinie</t>
  </si>
  <si>
    <t>finansowane przez Urząd Marszałkowski, inwestora zagranicznego, Miasto, pozostałe po 2010r., planowane środki UE</t>
  </si>
  <si>
    <t xml:space="preserve"> - Budowa hali widowiskowo-sportowej</t>
  </si>
  <si>
    <t xml:space="preserve"> - Koszalińska Biblioteka Publiczna - modernizacje i remonty budynków</t>
  </si>
  <si>
    <t xml:space="preserve"> - Muzeum - budowa budynku dla Działu Archeologii</t>
  </si>
  <si>
    <t xml:space="preserve"> - Utworzenie Galerii Sztuki Współczesnej w Bibliotece Publicznej</t>
  </si>
  <si>
    <t xml:space="preserve"> - Przebudowa ulic w centrum zabytkowym miasta</t>
  </si>
  <si>
    <t>Lokalny Program Rewitalizacji Obszarów Miejskich dla miasta:</t>
  </si>
  <si>
    <r>
      <t xml:space="preserve">9 </t>
    </r>
    <r>
      <rPr>
        <b/>
        <vertAlign val="superscript"/>
        <sz val="10"/>
        <rFont val="Arial CE"/>
        <family val="0"/>
      </rPr>
      <t>*</t>
    </r>
  </si>
  <si>
    <r>
      <t xml:space="preserve">c </t>
    </r>
    <r>
      <rPr>
        <vertAlign val="superscript"/>
        <sz val="10"/>
        <rFont val="Arial CE"/>
        <family val="0"/>
      </rPr>
      <t>*</t>
    </r>
  </si>
  <si>
    <t xml:space="preserve"> -Modernizacje i remonty obiektów ZOS</t>
  </si>
  <si>
    <t>Porządkowanie gospodarki wodno ściekowej w mieście</t>
  </si>
  <si>
    <t xml:space="preserve">IK/002/05   </t>
  </si>
  <si>
    <t>Modernizacja układu komunikacyjnego w rejonie ulic Gnieźnieńskiej - 4-go Marca - Połczyńskiej</t>
  </si>
  <si>
    <t xml:space="preserve"> - ul. Sybiraków</t>
  </si>
  <si>
    <t>g</t>
  </si>
  <si>
    <t>h</t>
  </si>
  <si>
    <t>i</t>
  </si>
  <si>
    <t xml:space="preserve"> - ulica Gdańska</t>
  </si>
  <si>
    <t>Modernizacja układu komunikacyjnego - skrzyżowania i drogi krajowe, wojewódzkie i powiatowe</t>
  </si>
  <si>
    <t xml:space="preserve"> - Przebudowa ulicy Syrenki</t>
  </si>
  <si>
    <t xml:space="preserve"> - Przebudowa ulicy Połczyńskiej</t>
  </si>
  <si>
    <t xml:space="preserve"> - Przebudowa ulicy Batalionów Chłopskich</t>
  </si>
  <si>
    <t xml:space="preserve"> - rejon ulic:Marszałka Józefa Piłsudskiego-Ludwika Waryńskiego-Tadeusza Kościuszki ze skrzyżowaniem z ul.Zwycięstwa</t>
  </si>
  <si>
    <t xml:space="preserve"> - skrzyżowanie ulic Jana Pawła II - Stanisława Staszica</t>
  </si>
  <si>
    <t xml:space="preserve"> - skrzyżowanie ulic Armii Krajowej-Bohaterów Warszawy-Morska</t>
  </si>
  <si>
    <t xml:space="preserve">IK/004/07    </t>
  </si>
  <si>
    <t xml:space="preserve"> -ulica Monte Cassino</t>
  </si>
  <si>
    <t xml:space="preserve">IK/005/07              </t>
  </si>
  <si>
    <t>Obiekty mostowe</t>
  </si>
  <si>
    <t xml:space="preserve"> - Parking przy Rondzie Solidarności</t>
  </si>
  <si>
    <t>Parkingi w mieście</t>
  </si>
  <si>
    <t xml:space="preserve"> - Parking wzdłuż ulicy Janka Stawisińskiego wraz z wjazdem na stadion Bałtyk</t>
  </si>
  <si>
    <t xml:space="preserve"> - Parking przy ulicy Eugeniusza Kwiatkowskiego</t>
  </si>
  <si>
    <r>
      <t xml:space="preserve">IK/001/07  </t>
    </r>
    <r>
      <rPr>
        <sz val="6"/>
        <rFont val="Arial CE"/>
        <family val="0"/>
      </rPr>
      <t xml:space="preserve">  Rwz/003/07    </t>
    </r>
  </si>
  <si>
    <t>j</t>
  </si>
  <si>
    <t>k</t>
  </si>
  <si>
    <t>l</t>
  </si>
  <si>
    <t>ł</t>
  </si>
  <si>
    <t>m</t>
  </si>
  <si>
    <t>o</t>
  </si>
  <si>
    <t>r</t>
  </si>
  <si>
    <t>Budowa dróg w mieście</t>
  </si>
  <si>
    <t xml:space="preserve"> - Osiedle Wenedów- drogi</t>
  </si>
  <si>
    <t xml:space="preserve"> - Osiedle Topolowe - drogi</t>
  </si>
  <si>
    <t xml:space="preserve"> -- ulica Krańcowa</t>
  </si>
  <si>
    <t xml:space="preserve"> - ulica Kamieniarska</t>
  </si>
  <si>
    <t xml:space="preserve"> - ulica Akacjowa</t>
  </si>
  <si>
    <t xml:space="preserve"> - Osiedle Unii Europejskiej - drogi</t>
  </si>
  <si>
    <t xml:space="preserve"> - Osiedle Bukowe - drogi</t>
  </si>
  <si>
    <t xml:space="preserve"> - Osiedle Lipowe - drogi</t>
  </si>
  <si>
    <t xml:space="preserve"> - Osiedle Podgórne-Batalionów Chłopskich</t>
  </si>
  <si>
    <t xml:space="preserve"> - Osiedle Parkowe - drogi</t>
  </si>
  <si>
    <t xml:space="preserve"> - ulica Jarzębinowa - chodniki</t>
  </si>
  <si>
    <t xml:space="preserve"> - ulica Ułańska-Kadetów</t>
  </si>
  <si>
    <t xml:space="preserve">IK/006/07              </t>
  </si>
  <si>
    <t>Przebudowa dróg w mieście</t>
  </si>
  <si>
    <t xml:space="preserve">IK/007/07       </t>
  </si>
  <si>
    <t xml:space="preserve"> - ulica Podgrodzie</t>
  </si>
  <si>
    <t xml:space="preserve"> - ulica Młyńska</t>
  </si>
  <si>
    <t xml:space="preserve"> - rejon ulic: Lutyków, Obotrytów, Piotra Skargi, Łużycka, Poprzeczna, Wenedów</t>
  </si>
  <si>
    <t xml:space="preserve"> - ulica Juliana Fałata</t>
  </si>
  <si>
    <t xml:space="preserve"> - ulica Władysława Reymonta - Leopolda Staffa</t>
  </si>
  <si>
    <t xml:space="preserve"> - ulica Brzozowa</t>
  </si>
  <si>
    <t xml:space="preserve">IK/019/07    </t>
  </si>
  <si>
    <t xml:space="preserve"> - Mieszkania komunalne</t>
  </si>
  <si>
    <t xml:space="preserve"> - KTBS - budownictwo mieszkaniowe</t>
  </si>
  <si>
    <t xml:space="preserve"> - Remonty zasobów komunalnych</t>
  </si>
  <si>
    <t xml:space="preserve"> -Modernizacja stadionu Bałtyk</t>
  </si>
  <si>
    <t xml:space="preserve"> - budowa zjazdu narciarskiego na Górze Chełmskiej</t>
  </si>
  <si>
    <t>KS/049/06</t>
  </si>
  <si>
    <t xml:space="preserve">IK/010/07      </t>
  </si>
  <si>
    <t>Obiekty sportowo-rekreacyjne w mieście</t>
  </si>
  <si>
    <t xml:space="preserve"> - Budowa hali judo przy ul. Juliana Fałata</t>
  </si>
  <si>
    <t xml:space="preserve"> -Uzbrojenie terenu Słupskiej Specjalnej Strefy Ekonomicznej - Kompleks Koszalin</t>
  </si>
  <si>
    <t xml:space="preserve"> - ul.Różana-Lniana (porządkowanie gospodarki wodnościekowej)</t>
  </si>
  <si>
    <t xml:space="preserve"> - Uzbrojenie rejonu ulicy Szczecińskiej</t>
  </si>
  <si>
    <t xml:space="preserve"> - Uzbrojenie Strefy Zorganizowanej Działaności Inwestycyjno-Przemysłowej</t>
  </si>
  <si>
    <t xml:space="preserve">IK/015/07   </t>
  </si>
  <si>
    <t xml:space="preserve"> - Uzbrojenie Osiedla Unii Europejskiej</t>
  </si>
  <si>
    <t xml:space="preserve"> - Uzbrojenie Osiedla Wilkowo</t>
  </si>
  <si>
    <t xml:space="preserve"> - Uzbrojenie Osiedla Raduszka</t>
  </si>
  <si>
    <t xml:space="preserve"> - Uzbrojenie Osiedla Sarzyno</t>
  </si>
  <si>
    <t xml:space="preserve"> - Uzbrojenie Osiedla Chełmoniewo</t>
  </si>
  <si>
    <t xml:space="preserve"> - Uzbrojenie Osiedla Podgórne-Batalionów Chłopskich</t>
  </si>
  <si>
    <t xml:space="preserve"> - Uzbrojenie terenów pod budownictwo mieszkaniowe</t>
  </si>
  <si>
    <t xml:space="preserve"> - Kanalizacja sanitarna w ul.Władysława VI-go - Adolfa Warskiego</t>
  </si>
  <si>
    <t xml:space="preserve"> - Kolektor XXVIII</t>
  </si>
  <si>
    <t xml:space="preserve"> - Urządzenia do podczyszczania wód deszczowych</t>
  </si>
  <si>
    <t>Modernizacja kanałów sanitarnych w mieście</t>
  </si>
  <si>
    <t>KS/001/06</t>
  </si>
  <si>
    <t>KS/003/06</t>
  </si>
  <si>
    <t>KS/007/06</t>
  </si>
  <si>
    <t xml:space="preserve"> - Modernizacja budynku Bałtyckiego Teatru Dramatycznego</t>
  </si>
  <si>
    <t xml:space="preserve"> - Mury miejskie - remont</t>
  </si>
  <si>
    <t xml:space="preserve"> - Etnograficzny Park Tematyczny w Kłosie</t>
  </si>
  <si>
    <t xml:space="preserve"> - Muzeum -elewacja</t>
  </si>
  <si>
    <t xml:space="preserve"> - Muzeum - remont budynków</t>
  </si>
  <si>
    <t xml:space="preserve"> - Amfiteatr - modernizacja</t>
  </si>
  <si>
    <t xml:space="preserve"> - Sala sportowa przy Gimnazjum nr 6,                                           ul.Stanisława Dąbka</t>
  </si>
  <si>
    <r>
      <t xml:space="preserve">7 </t>
    </r>
    <r>
      <rPr>
        <b/>
        <vertAlign val="superscript"/>
        <sz val="11"/>
        <rFont val="Arial CE"/>
        <family val="0"/>
      </rPr>
      <t>*</t>
    </r>
  </si>
  <si>
    <t xml:space="preserve">IK/016/07 </t>
  </si>
  <si>
    <t xml:space="preserve">IK/013/07       </t>
  </si>
  <si>
    <r>
      <t>Realizacja programu "Inteligentny Koszalin"</t>
    </r>
    <r>
      <rPr>
        <b/>
        <sz val="10"/>
        <rFont val="Arial CE"/>
        <family val="0"/>
      </rPr>
      <t xml:space="preserve">                                                           </t>
    </r>
    <r>
      <rPr>
        <b/>
        <sz val="7"/>
        <rFont val="Arial CE"/>
        <family val="0"/>
      </rPr>
      <t>Budowa zintegrowanego systemu informatycznego               w Urzędzie Miejskim</t>
    </r>
  </si>
  <si>
    <t>BZK/002/07                                                                                     c,                                     d</t>
  </si>
  <si>
    <r>
      <t>Realizacja programu "Inteligentny Koszalin"</t>
    </r>
    <r>
      <rPr>
        <b/>
        <sz val="7"/>
        <rFont val="Arial CE"/>
        <family val="0"/>
      </rPr>
      <t xml:space="preserve">                                                             Miejskie Centrum Zarządzania Kryzysowego,                                                        System monitoringu wizyjnego</t>
    </r>
  </si>
  <si>
    <r>
      <t xml:space="preserve">Nakłady 2007r.                         </t>
    </r>
    <r>
      <rPr>
        <b/>
        <sz val="7"/>
        <rFont val="Arial CE"/>
        <family val="0"/>
      </rPr>
      <t xml:space="preserve">(stan na dzień </t>
    </r>
  </si>
  <si>
    <t xml:space="preserve">IK/008/07                </t>
  </si>
  <si>
    <t xml:space="preserve"> - osiedle Wilkowo- drogi wewnętrzne</t>
  </si>
  <si>
    <t xml:space="preserve">program obejmuje modernizację i budowę ulic w rejonie, pozostałe po 2010r., planowane środki </t>
  </si>
  <si>
    <t>UE   (oś 2 Regionalnego Programu Operacyjnego,</t>
  </si>
  <si>
    <t xml:space="preserve">program obejmuje modernizację dróg i skrzyżowań, pozostałe po 2010r., planowane środki </t>
  </si>
  <si>
    <t>80%)</t>
  </si>
  <si>
    <t xml:space="preserve"> - ulica Eugeniusza Kwiatkowskiego</t>
  </si>
  <si>
    <t xml:space="preserve">program obejmuje budowę parkingów w mieście, parkingów wielopoziomowych(KSM Przylesie), pozostałe po 2010r., planowane środki </t>
  </si>
  <si>
    <t>UE (oś 2 Regionalnego Programu Operacyjnego,</t>
  </si>
  <si>
    <t xml:space="preserve">program obejmuje budowę dróg w mieście, pozostałe po 2010r., planowane </t>
  </si>
  <si>
    <t xml:space="preserve">program obejmuje modernizację dróg w mieście, pozostałe po 2010r., planowane środki </t>
  </si>
  <si>
    <t>planowane środki UE (oś 5 Regionalnego Programu Operacyjnego, 66%)</t>
  </si>
  <si>
    <t>pozostałe po 2010r., planowane środki UE                     (oś 2 Regionalnego Programu Operacyjnego, 80%)</t>
  </si>
  <si>
    <t>program obejmuje budowę sieci światłowodowej, zintegrowanego systemu informatycznego w Urzędzie Miejskim, Miejskiego Centrum Zarządzania Kryzysowego, systemu monitoringu wizyjnego; pozostałe po 2010r, planowane środki UE (oś 3 Regionalnego Programu Operacyjnego, 78%)</t>
  </si>
  <si>
    <t>zadanie realizowane wspólnie ze Stowarzyszeniem Gmin Pomorza Środkowego, pozostałe po 2010r., planowane środki UE  (oś 5 Regionalnego Programu Operacyjnego, 66%)</t>
  </si>
  <si>
    <t>pozostałe po 2010r., planowane środki UE                                     (oś 5 Regionalnego Programu Operacyjnego, 66%)</t>
  </si>
  <si>
    <t>Regionalnego Programu</t>
  </si>
  <si>
    <t>Operacyjnego, 82%)</t>
  </si>
  <si>
    <t>planowane środki UE                     (oś 1 Regionalnego Programu Operacyjnego, 56%)</t>
  </si>
  <si>
    <t>program obejmuje budowę sieci światłowodowej, zintegrowanego systemu informatycznego w Urzędzie Miejskim, Miejskiego Centrum Zarządzania Kryzysowego, systemu monitoringu wizyjnego; pozostałe po 2010r, planowane środki UE  (oś 3 Regionalnego Programu Operacyjnego, 78%)</t>
  </si>
  <si>
    <t>82%)</t>
  </si>
  <si>
    <t>(oś 8 Regionalnego Programu Operacyjnego,</t>
  </si>
  <si>
    <t>dofinansowanie z UE (ZPORR), pozostałe po 2010r., planowane środki UE (oś 8 Regionalnego Programu Operacyjnego, 82%)</t>
  </si>
  <si>
    <t>planowane środki UE                            (oś 8 Regionalnego Programu Operacyjnego, 82%)</t>
  </si>
  <si>
    <t>program obejmuje budowę uzbrojenia terenów Strefy Zorganizowanej Działalności Inwestcyycjno-Przemysłowej - 150ha, w tym SSSE-Kompleks Koszalin, rejonu ulic Lnianej-Różanej i Szczecińskiej, pozostałe po 2010r.,</t>
  </si>
  <si>
    <t xml:space="preserve">program obejmuje budowę kanalizacji sanitarnej, deszczowej,urządzeń podczyszczających, pozostałe po 2010r., </t>
  </si>
  <si>
    <t xml:space="preserve">program modernizacji i remontów obiektów kultury (Muzeum, BTD, mury miejskie, MOK, Etnograficzny Park Tematyczny, Amfiteatr, pozostałe po 2010r., </t>
  </si>
  <si>
    <t>(oś 6 Regionalnego Programu Operacyjnego,</t>
  </si>
  <si>
    <t>74%)</t>
  </si>
  <si>
    <t>planowane środki UE         (oś 6 regionalnego Programu Operacyjnego, 74%)</t>
  </si>
  <si>
    <t xml:space="preserve">program obejmuje budowę i modernizacje obiektów sportowo-rekreacyujnych (stadion Bałtyk, Małpi Gaj, zjazd narciarski, Trasa Turystyczna-dolina Dzierżęcinki, hala judo, Ośrodek Taekwondo), pozostałe po 2010r., </t>
  </si>
  <si>
    <t>66%)</t>
  </si>
  <si>
    <t>(oś 8, 82%)</t>
  </si>
  <si>
    <t xml:space="preserve">(oś 5 Regionalnego pPogramu Operacyjnego, </t>
  </si>
  <si>
    <t>inwestycja wspólna z Politechniką Koszalińską, , Ministerstwo Edukacji, Ministerstwa Sportu, planowane dofinansowanie zewnętrzne UE (oś 8 Regionalnego Programu Operacyjnego, 82%)</t>
  </si>
  <si>
    <t xml:space="preserve">program obejmuje modernizację ulic, pozostałe po 2010r., planowane środki </t>
  </si>
  <si>
    <t>Programu Operacyjnego, 80%)</t>
  </si>
  <si>
    <t>zadanie realizowane w ramach Stowarzyszenia Gmin Pomorza Środkowego, planowane środki UE</t>
  </si>
  <si>
    <t xml:space="preserve"> - Boisko sportowe ze sztuczną trawą, ul. Juliana Fałata</t>
  </si>
  <si>
    <t>finansowane przez Bibliotekę Publiczną</t>
  </si>
  <si>
    <t xml:space="preserve"> - Tereny sportowo-rekreacyjne na osiedlach mieszkaniowych</t>
  </si>
  <si>
    <t xml:space="preserve"> - Budowa tzw."Koszalińskiego Parku Linowego"</t>
  </si>
  <si>
    <t xml:space="preserve">planowane środki UE (oś 8 </t>
  </si>
  <si>
    <t xml:space="preserve">program obejmuje budowę mieszkań socjalnych, komunalnych, w ramach KTBS i remontów zasobów komunalnych, pozostałe po 2010r., </t>
  </si>
  <si>
    <t>Przewidywane nakłady finansowe w latach 2008-2010</t>
  </si>
  <si>
    <t>planowane środki Norweskiego Mechanizmu Finansowego i Mechanizmu Finansowego Europejskiego Obszaru Gospodarczego</t>
  </si>
  <si>
    <t>planowane dofinansowanie zewnętrzne</t>
  </si>
  <si>
    <t xml:space="preserve"> - Modernizacja obiektów kultury</t>
  </si>
  <si>
    <t xml:space="preserve"> - ulica Juliana Tuwima</t>
  </si>
  <si>
    <t>A/005/04</t>
  </si>
  <si>
    <t xml:space="preserve"> - modernizacja Rynku Staromiejskiego</t>
  </si>
  <si>
    <r>
      <t>Schronisko dla zwierząt -</t>
    </r>
    <r>
      <rPr>
        <sz val="8"/>
        <rFont val="Arial CE"/>
        <family val="0"/>
      </rPr>
      <t>budowa i utrzymanie</t>
    </r>
  </si>
  <si>
    <t>nakłady ciągłe, wspólfinansowanie Rad Osiedli</t>
  </si>
  <si>
    <r>
      <t xml:space="preserve"> - ulica Gnieźnieńska                                                                                        </t>
    </r>
    <r>
      <rPr>
        <sz val="7"/>
        <rFont val="Arial CE"/>
        <family val="0"/>
      </rPr>
      <t>(odcinek od ul.4-go Marca do ul.Połczyńskiej)</t>
    </r>
  </si>
  <si>
    <t xml:space="preserve"> - skrzyżowanie ul.Władysława IV-go - Akademicka</t>
  </si>
  <si>
    <t>Renowacja i konserwacja średniowiecznych Katedr Pomorza Zachodniego</t>
  </si>
  <si>
    <t xml:space="preserve">program obejmuje modernizację obektów, pozostałe po 2010r., </t>
  </si>
  <si>
    <t>planowane środki zewnętrzne</t>
  </si>
  <si>
    <t xml:space="preserve"> - ul. Zawiszy Czarnego-Dąbrówki - Ks.Anastazji - Kazimierza Wielkiego</t>
  </si>
  <si>
    <t xml:space="preserve"> - ul.Bolesława Chrobrego - Biskupa Czesława Domina - Bolesława Krzywoustego</t>
  </si>
  <si>
    <r>
      <t xml:space="preserve"> - ulica Zdobywców Wału Pomorskiego                                                              </t>
    </r>
    <r>
      <rPr>
        <sz val="7"/>
        <rFont val="Arial CE"/>
        <family val="0"/>
      </rPr>
      <t>(odcinek od ulicy Sianowskiej do Słonecznej)</t>
    </r>
  </si>
  <si>
    <r>
      <t xml:space="preserve"> - ulica Rzeczna   </t>
    </r>
    <r>
      <rPr>
        <sz val="7"/>
        <rFont val="Arial CE"/>
        <family val="0"/>
      </rPr>
      <t>(dojazd do Specjalnego Ośrodka Szkolno-Wychowawczego)</t>
    </r>
  </si>
  <si>
    <r>
      <t xml:space="preserve"> - ulica Syrenki - Bohaterów Warszawy                                           </t>
    </r>
    <r>
      <rPr>
        <sz val="7"/>
        <rFont val="Arial CE"/>
        <family val="0"/>
      </rPr>
      <t>(dojazd do mieszkań socjalnych)</t>
    </r>
  </si>
  <si>
    <r>
      <t xml:space="preserve"> - ulica Zwycięstwa  </t>
    </r>
    <r>
      <rPr>
        <sz val="7"/>
        <rFont val="Arial CE"/>
        <family val="0"/>
      </rPr>
      <t>(odcinek od ulicy Św.Weojciecha do ul.Dębowej)</t>
    </r>
  </si>
  <si>
    <t xml:space="preserve"> - Boisko sportowe przy Szkole Podstawowej                     Nr 5, ul. Franciszkańska</t>
  </si>
  <si>
    <t xml:space="preserve"> - Boisko sportowe przy Szkole Podstawowej                              Nr 13,  ul. Rzemieślnicza</t>
  </si>
  <si>
    <t xml:space="preserve"> - Boisko sportowe przy Szkole Podstawowej                                       Nr 7, ul. Wojska Polskiego</t>
  </si>
  <si>
    <t xml:space="preserve"> - w 2007r. ujęto w kwocie ogółem wszystkie nakłady planowane na inwestycje, remonty i zakupy inwestycyjne według stanu na dzień 30.04.2007r. budżetu miasta oraz środki pozabudżetowe, w tym: PGK, MEC, MWiK, Biblioteka Publiczna, ZOS, GFOŚiGW, Fundusz Geodezyjny, wkłady do spółek,  KSM Przylesie, Stowarzyszenie Gmin Pomorza Środkowego.</t>
  </si>
  <si>
    <r>
      <t xml:space="preserve">b),  </t>
    </r>
    <r>
      <rPr>
        <sz val="6"/>
        <rFont val="Arial CE"/>
        <family val="0"/>
      </rPr>
      <t xml:space="preserve">  KS/003/02</t>
    </r>
  </si>
  <si>
    <r>
      <t xml:space="preserve">17 </t>
    </r>
    <r>
      <rPr>
        <b/>
        <vertAlign val="superscript"/>
        <sz val="11"/>
        <rFont val="Arial CE"/>
        <family val="0"/>
      </rPr>
      <t>*</t>
    </r>
  </si>
  <si>
    <r>
      <t xml:space="preserve">22 </t>
    </r>
    <r>
      <rPr>
        <b/>
        <vertAlign val="superscript"/>
        <sz val="11"/>
        <rFont val="Arial CE"/>
        <family val="0"/>
      </rPr>
      <t>*</t>
    </r>
  </si>
  <si>
    <r>
      <t xml:space="preserve">23 </t>
    </r>
    <r>
      <rPr>
        <vertAlign val="superscript"/>
        <sz val="10"/>
        <rFont val="Arial CE"/>
        <family val="0"/>
      </rPr>
      <t>*</t>
    </r>
  </si>
  <si>
    <r>
      <t xml:space="preserve">32 </t>
    </r>
    <r>
      <rPr>
        <vertAlign val="superscript"/>
        <sz val="10"/>
        <rFont val="Arial CE"/>
        <family val="0"/>
      </rPr>
      <t>*</t>
    </r>
  </si>
  <si>
    <r>
      <t xml:space="preserve">41 </t>
    </r>
    <r>
      <rPr>
        <vertAlign val="superscript"/>
        <sz val="10"/>
        <rFont val="Arial CE"/>
        <family val="0"/>
      </rPr>
      <t>*</t>
    </r>
  </si>
  <si>
    <t>finansowane przez MWIK, dofinansowanie z GFOŚiGW</t>
  </si>
  <si>
    <r>
      <t xml:space="preserve"> - MOK-</t>
    </r>
    <r>
      <rPr>
        <sz val="7"/>
        <rFont val="Arial CE"/>
        <family val="0"/>
      </rPr>
      <t>remont budynków,zakup wyposażenia, akustyka</t>
    </r>
  </si>
  <si>
    <r>
      <t xml:space="preserve"> - Trasa turystyczna</t>
    </r>
    <r>
      <rPr>
        <sz val="7"/>
        <rFont val="Arial CE"/>
        <family val="0"/>
      </rPr>
      <t xml:space="preserve"> (masyw Góry Chełmskiej - dolina Dzierżęcinki, Centrum Rekreacyjno-Sportowe-J.Lubiatowskie)</t>
    </r>
  </si>
  <si>
    <t>środki UE                                                        (oś 2 Regionalnego</t>
  </si>
  <si>
    <t>UE     (oś 2 Regionalnego Programu Operacyjnego,</t>
  </si>
  <si>
    <t xml:space="preserve">planowane środki UE (oś 2 Regionalnego </t>
  </si>
  <si>
    <t>współfinansowane przez MWiK, GFOŚiGW,</t>
  </si>
  <si>
    <t>planowane środki UE                                 (oś 4 Regionalnego</t>
  </si>
  <si>
    <t>Programu Operacyjnego,   77%)</t>
  </si>
  <si>
    <t>82,     92</t>
  </si>
  <si>
    <r>
      <t xml:space="preserve">Realizacja programu budowy obiektów sportowych w szkołach                                </t>
    </r>
    <r>
      <rPr>
        <b/>
        <sz val="7"/>
        <rFont val="Arial CE"/>
        <family val="0"/>
      </rPr>
      <t xml:space="preserve">   (sale gimnastyczne,  boiska),   w tym:</t>
    </r>
  </si>
  <si>
    <t xml:space="preserve">E/002/03,                                                                                                                                                                             IK/020/07  </t>
  </si>
  <si>
    <r>
      <t>Realizacja programu "Inteligentny Koszalin"</t>
    </r>
    <r>
      <rPr>
        <b/>
        <sz val="10"/>
        <rFont val="Arial CE"/>
        <family val="0"/>
      </rPr>
      <t xml:space="preserve"> </t>
    </r>
    <r>
      <rPr>
        <b/>
        <sz val="7"/>
        <rFont val="Arial CE"/>
        <family val="0"/>
      </rPr>
      <t>(Rozbudowa infrastruktury społeczeństwa informatycznego - e-Kosz@lin (budowa sieci światłowodowej)</t>
    </r>
  </si>
  <si>
    <r>
      <t xml:space="preserve">SUMA  WYDATKÓW </t>
    </r>
    <r>
      <rPr>
        <b/>
        <sz val="10"/>
        <rFont val="Arial CE"/>
        <family val="0"/>
      </rPr>
      <t>MAJĄTKOWYCH I REMONTÓW</t>
    </r>
  </si>
  <si>
    <t>a*</t>
  </si>
  <si>
    <t>b*</t>
  </si>
  <si>
    <t>n*</t>
  </si>
  <si>
    <t xml:space="preserve"> - ulica Tytusa Chałubińskiego- Leśna</t>
  </si>
  <si>
    <t>y*</t>
  </si>
  <si>
    <t>u*</t>
  </si>
  <si>
    <t>c*</t>
  </si>
  <si>
    <r>
      <t>RWZ/01/07</t>
    </r>
    <r>
      <rPr>
        <sz val="9"/>
        <rFont val="Arial CE"/>
        <family val="0"/>
      </rPr>
      <t>*</t>
    </r>
  </si>
  <si>
    <t xml:space="preserve">RWZ/005/07 </t>
  </si>
  <si>
    <r>
      <t>KS/51/07</t>
    </r>
    <r>
      <rPr>
        <sz val="9"/>
        <rFont val="Arial CE"/>
        <family val="0"/>
      </rPr>
      <t>*</t>
    </r>
  </si>
  <si>
    <r>
      <t>KS/52/07</t>
    </r>
    <r>
      <rPr>
        <sz val="9"/>
        <rFont val="Arial CE"/>
        <family val="0"/>
      </rPr>
      <t>*</t>
    </r>
  </si>
  <si>
    <t>finansowane przez SM "Przylesie", planowane środki unijne</t>
  </si>
  <si>
    <t>Budowa obwodnicy zewnętrznej Koszalina</t>
  </si>
  <si>
    <t>Załącznik   do Uchwały XII/102/2007 Rady Miejskiej w Koszalinie z dnia 28 czerwca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</si>
</sst>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\ &quot;zł&quot;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i/>
      <sz val="9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11"/>
      <name val="Arial CE"/>
      <family val="0"/>
    </font>
    <font>
      <i/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ck"/>
      <bottom style="thick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3" fontId="1" fillId="2" borderId="7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0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Continuous" wrapText="1"/>
    </xf>
    <xf numFmtId="0" fontId="9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top" textRotation="90" wrapText="1"/>
    </xf>
    <xf numFmtId="0" fontId="8" fillId="2" borderId="9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Continuous" vertical="center"/>
    </xf>
    <xf numFmtId="0" fontId="8" fillId="2" borderId="9" xfId="0" applyFont="1" applyFill="1" applyBorder="1" applyAlignment="1">
      <alignment horizontal="centerContinuous" vertical="center" wrapText="1"/>
    </xf>
    <xf numFmtId="0" fontId="8" fillId="2" borderId="9" xfId="0" applyFont="1" applyFill="1" applyBorder="1" applyAlignment="1">
      <alignment horizontal="centerContinuous" vertical="top" wrapText="1"/>
    </xf>
    <xf numFmtId="0" fontId="8" fillId="2" borderId="9" xfId="0" applyFont="1" applyFill="1" applyBorder="1" applyAlignment="1">
      <alignment horizontal="centerContinuous" vertical="top"/>
    </xf>
    <xf numFmtId="0" fontId="0" fillId="2" borderId="9" xfId="0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8" fillId="2" borderId="9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165" fontId="15" fillId="4" borderId="13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7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2" borderId="3" xfId="0" applyFont="1" applyFill="1" applyBorder="1" applyAlignment="1">
      <alignment vertical="center"/>
    </xf>
    <xf numFmtId="164" fontId="11" fillId="0" borderId="10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5" fontId="8" fillId="4" borderId="13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right" vertical="center"/>
    </xf>
    <xf numFmtId="0" fontId="7" fillId="3" borderId="0" xfId="0" applyFont="1" applyFill="1" applyAlignment="1">
      <alignment/>
    </xf>
    <xf numFmtId="0" fontId="11" fillId="0" borderId="15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1" fontId="14" fillId="0" borderId="16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Continuous" vertical="center"/>
    </xf>
    <xf numFmtId="0" fontId="11" fillId="0" borderId="23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164" fontId="11" fillId="0" borderId="2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164" fontId="11" fillId="0" borderId="23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3" borderId="2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wrapText="1"/>
    </xf>
    <xf numFmtId="164" fontId="8" fillId="2" borderId="3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vertical="center" wrapText="1"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165" fontId="9" fillId="2" borderId="3" xfId="0" applyNumberFormat="1" applyFont="1" applyFill="1" applyBorder="1" applyAlignment="1">
      <alignment horizontal="right" vertical="center"/>
    </xf>
    <xf numFmtId="0" fontId="14" fillId="0" borderId="23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14" fillId="0" borderId="5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165" fontId="9" fillId="4" borderId="13" xfId="0" applyNumberFormat="1" applyFont="1" applyFill="1" applyBorder="1" applyAlignment="1">
      <alignment horizontal="right" vertical="center"/>
    </xf>
    <xf numFmtId="0" fontId="1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left" vertical="center"/>
    </xf>
    <xf numFmtId="3" fontId="11" fillId="3" borderId="28" xfId="0" applyNumberFormat="1" applyFont="1" applyFill="1" applyBorder="1" applyAlignment="1">
      <alignment horizontal="right" vertical="center"/>
    </xf>
    <xf numFmtId="0" fontId="27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 wrapText="1"/>
    </xf>
    <xf numFmtId="164" fontId="17" fillId="0" borderId="9" xfId="0" applyNumberFormat="1" applyFont="1" applyBorder="1" applyAlignment="1">
      <alignment vertical="center"/>
    </xf>
    <xf numFmtId="0" fontId="17" fillId="0" borderId="9" xfId="0" applyFont="1" applyBorder="1" applyAlignment="1">
      <alignment horizontal="right" vertical="center"/>
    </xf>
    <xf numFmtId="0" fontId="16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9" fontId="14" fillId="0" borderId="9" xfId="0" applyNumberFormat="1" applyFont="1" applyBorder="1" applyAlignment="1">
      <alignment horizontal="left" vertical="top" wrapText="1"/>
    </xf>
    <xf numFmtId="0" fontId="14" fillId="3" borderId="5" xfId="0" applyFont="1" applyFill="1" applyBorder="1" applyAlignment="1">
      <alignment wrapText="1"/>
    </xf>
    <xf numFmtId="0" fontId="14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165" fontId="8" fillId="4" borderId="29" xfId="0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right" vertical="center"/>
    </xf>
    <xf numFmtId="0" fontId="14" fillId="0" borderId="26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wrapText="1"/>
    </xf>
    <xf numFmtId="0" fontId="0" fillId="0" borderId="30" xfId="0" applyBorder="1" applyAlignment="1">
      <alignment wrapText="1"/>
    </xf>
    <xf numFmtId="0" fontId="11" fillId="0" borderId="31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4" fillId="0" borderId="9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1" fontId="11" fillId="0" borderId="21" xfId="0" applyNumberFormat="1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165" fontId="9" fillId="4" borderId="13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8" fillId="0" borderId="21" xfId="0" applyFont="1" applyFill="1" applyBorder="1" applyAlignment="1">
      <alignment horizontal="left" vertical="center"/>
    </xf>
    <xf numFmtId="164" fontId="4" fillId="0" borderId="2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/>
    </xf>
    <xf numFmtId="0" fontId="4" fillId="3" borderId="1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11" fillId="0" borderId="25" xfId="0" applyFont="1" applyBorder="1" applyAlignment="1">
      <alignment horizontal="left" vertical="center" wrapText="1"/>
    </xf>
    <xf numFmtId="164" fontId="11" fillId="0" borderId="25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1" fontId="14" fillId="0" borderId="25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3" fillId="2" borderId="3" xfId="0" applyNumberFormat="1" applyFont="1" applyFill="1" applyBorder="1" applyAlignment="1">
      <alignment horizontal="right" vertical="center"/>
    </xf>
    <xf numFmtId="3" fontId="13" fillId="2" borderId="7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1" fontId="14" fillId="0" borderId="28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8" xfId="0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64" fontId="11" fillId="0" borderId="26" xfId="0" applyNumberFormat="1" applyFont="1" applyBorder="1" applyAlignment="1">
      <alignment horizontal="right" vertical="center"/>
    </xf>
    <xf numFmtId="164" fontId="17" fillId="3" borderId="1" xfId="0" applyNumberFormat="1" applyFont="1" applyFill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164" fontId="11" fillId="3" borderId="28" xfId="0" applyNumberFormat="1" applyFont="1" applyFill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1" fillId="0" borderId="32" xfId="0" applyNumberFormat="1" applyFont="1" applyBorder="1" applyAlignment="1">
      <alignment horizontal="right" vertical="center"/>
    </xf>
    <xf numFmtId="164" fontId="11" fillId="0" borderId="21" xfId="0" applyNumberFormat="1" applyFont="1" applyBorder="1" applyAlignment="1">
      <alignment horizontal="right" vertical="center"/>
    </xf>
    <xf numFmtId="164" fontId="4" fillId="0" borderId="28" xfId="0" applyNumberFormat="1" applyFont="1" applyBorder="1" applyAlignment="1">
      <alignment horizontal="right" vertical="center"/>
    </xf>
    <xf numFmtId="164" fontId="11" fillId="0" borderId="12" xfId="0" applyNumberFormat="1" applyFont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1" fillId="0" borderId="21" xfId="0" applyNumberFormat="1" applyFont="1" applyBorder="1" applyAlignment="1">
      <alignment vertical="center" wrapText="1"/>
    </xf>
    <xf numFmtId="164" fontId="11" fillId="0" borderId="21" xfId="0" applyNumberFormat="1" applyFon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164" fontId="17" fillId="0" borderId="9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17" xfId="0" applyNumberFormat="1" applyFont="1" applyBorder="1" applyAlignment="1">
      <alignment horizontal="right" vertical="center"/>
    </xf>
    <xf numFmtId="0" fontId="6" fillId="4" borderId="3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164" fontId="11" fillId="3" borderId="5" xfId="0" applyNumberFormat="1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64" fontId="11" fillId="0" borderId="2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Arkusz1!$C$12</c:f>
              <c:strCache>
                <c:ptCount val="1"/>
                <c:pt idx="0">
                  <c:v>600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Arkusz1!$C$13:$C$172</c:f>
              <c:numCache>
                <c:ptCount val="1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630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700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710</c:v>
                </c:pt>
                <c:pt idx="73">
                  <c:v>0</c:v>
                </c:pt>
                <c:pt idx="74">
                  <c:v>0</c:v>
                </c:pt>
                <c:pt idx="75">
                  <c:v>750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754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801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851</c:v>
                </c:pt>
                <c:pt idx="97">
                  <c:v>0</c:v>
                </c:pt>
                <c:pt idx="98">
                  <c:v>0</c:v>
                </c:pt>
                <c:pt idx="99">
                  <c:v>852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900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921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926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Arkusz1!$D$12</c:f>
              <c:strCache>
                <c:ptCount val="1"/>
                <c:pt idx="0">
                  <c:v>Transport i Łączność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Arkusz1!$D$13:$D$172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Arkusz1!$E$12</c:f>
              <c:strCache>
                <c:ptCount val="1"/>
                <c:pt idx="0">
                  <c:v>221 802,4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Arkusz1!$E$13:$E$172</c:f>
              <c:numCache>
                <c:ptCount val="160"/>
                <c:pt idx="1">
                  <c:v>16210</c:v>
                </c:pt>
                <c:pt idx="2">
                  <c:v>8210</c:v>
                </c:pt>
                <c:pt idx="3">
                  <c:v>8000</c:v>
                </c:pt>
                <c:pt idx="4">
                  <c:v>0</c:v>
                </c:pt>
                <c:pt idx="5">
                  <c:v>8158.6</c:v>
                </c:pt>
                <c:pt idx="6">
                  <c:v>7610</c:v>
                </c:pt>
                <c:pt idx="7">
                  <c:v>2710</c:v>
                </c:pt>
                <c:pt idx="8">
                  <c:v>4177.8</c:v>
                </c:pt>
                <c:pt idx="9">
                  <c:v>4410</c:v>
                </c:pt>
                <c:pt idx="10">
                  <c:v>15610</c:v>
                </c:pt>
                <c:pt idx="11">
                  <c:v>1589</c:v>
                </c:pt>
                <c:pt idx="12">
                  <c:v>2119.8</c:v>
                </c:pt>
                <c:pt idx="13">
                  <c:v>4500</c:v>
                </c:pt>
                <c:pt idx="14">
                  <c:v>0</c:v>
                </c:pt>
                <c:pt idx="15">
                  <c:v>3040</c:v>
                </c:pt>
                <c:pt idx="16">
                  <c:v>0</c:v>
                </c:pt>
                <c:pt idx="18">
                  <c:v>12000</c:v>
                </c:pt>
                <c:pt idx="19">
                  <c:v>6524.6</c:v>
                </c:pt>
                <c:pt idx="20">
                  <c:v>1589.6</c:v>
                </c:pt>
                <c:pt idx="21">
                  <c:v>4935</c:v>
                </c:pt>
                <c:pt idx="23">
                  <c:v>2639.8</c:v>
                </c:pt>
                <c:pt idx="24">
                  <c:v>464.5</c:v>
                </c:pt>
                <c:pt idx="25">
                  <c:v>880</c:v>
                </c:pt>
                <c:pt idx="26">
                  <c:v>1295.3</c:v>
                </c:pt>
                <c:pt idx="27">
                  <c:v>46302</c:v>
                </c:pt>
                <c:pt idx="28">
                  <c:v>3137.8</c:v>
                </c:pt>
                <c:pt idx="29">
                  <c:v>4777.3</c:v>
                </c:pt>
                <c:pt idx="30">
                  <c:v>4747</c:v>
                </c:pt>
                <c:pt idx="31">
                  <c:v>2450.6</c:v>
                </c:pt>
                <c:pt idx="32">
                  <c:v>11927.4</c:v>
                </c:pt>
                <c:pt idx="33">
                  <c:v>2350</c:v>
                </c:pt>
                <c:pt idx="34">
                  <c:v>310</c:v>
                </c:pt>
                <c:pt idx="35">
                  <c:v>1274.7</c:v>
                </c:pt>
                <c:pt idx="36">
                  <c:v>1553.9</c:v>
                </c:pt>
                <c:pt idx="37">
                  <c:v>2546.6</c:v>
                </c:pt>
                <c:pt idx="38">
                  <c:v>1806.5</c:v>
                </c:pt>
                <c:pt idx="39">
                  <c:v>985.7</c:v>
                </c:pt>
                <c:pt idx="40">
                  <c:v>500</c:v>
                </c:pt>
                <c:pt idx="41">
                  <c:v>716.5</c:v>
                </c:pt>
                <c:pt idx="42">
                  <c:v>718</c:v>
                </c:pt>
                <c:pt idx="43">
                  <c:v>200</c:v>
                </c:pt>
                <c:pt idx="44">
                  <c:v>2000</c:v>
                </c:pt>
                <c:pt idx="45">
                  <c:v>4300</c:v>
                </c:pt>
                <c:pt idx="46">
                  <c:v>18338.2</c:v>
                </c:pt>
                <c:pt idx="47">
                  <c:v>1800</c:v>
                </c:pt>
                <c:pt idx="48">
                  <c:v>3300</c:v>
                </c:pt>
                <c:pt idx="49">
                  <c:v>1748.4</c:v>
                </c:pt>
                <c:pt idx="50">
                  <c:v>6399.2</c:v>
                </c:pt>
                <c:pt idx="51">
                  <c:v>1700</c:v>
                </c:pt>
                <c:pt idx="52">
                  <c:v>1621.9</c:v>
                </c:pt>
                <c:pt idx="53">
                  <c:v>1000</c:v>
                </c:pt>
                <c:pt idx="54">
                  <c:v>768.7</c:v>
                </c:pt>
                <c:pt idx="55">
                  <c:v>8185.3</c:v>
                </c:pt>
                <c:pt idx="56">
                  <c:v>36200</c:v>
                </c:pt>
                <c:pt idx="57">
                  <c:v>7214.8</c:v>
                </c:pt>
                <c:pt idx="58">
                  <c:v>48991.6</c:v>
                </c:pt>
                <c:pt idx="59">
                  <c:v>2000</c:v>
                </c:pt>
                <c:pt idx="60">
                  <c:v>10671.5</c:v>
                </c:pt>
                <c:pt idx="61">
                  <c:v>74483</c:v>
                </c:pt>
                <c:pt idx="62">
                  <c:v>113</c:v>
                </c:pt>
                <c:pt idx="63">
                  <c:v>22370</c:v>
                </c:pt>
                <c:pt idx="65">
                  <c:v>52000</c:v>
                </c:pt>
                <c:pt idx="66">
                  <c:v>188355.9</c:v>
                </c:pt>
                <c:pt idx="67">
                  <c:v>188355.9</c:v>
                </c:pt>
                <c:pt idx="68">
                  <c:v>4601.6</c:v>
                </c:pt>
                <c:pt idx="69">
                  <c:v>33531.3</c:v>
                </c:pt>
                <c:pt idx="70">
                  <c:v>150223</c:v>
                </c:pt>
                <c:pt idx="71">
                  <c:v>0</c:v>
                </c:pt>
                <c:pt idx="72">
                  <c:v>6117.5</c:v>
                </c:pt>
                <c:pt idx="73">
                  <c:v>1795.5</c:v>
                </c:pt>
                <c:pt idx="74">
                  <c:v>4322</c:v>
                </c:pt>
                <c:pt idx="75">
                  <c:v>10485.2</c:v>
                </c:pt>
                <c:pt idx="76">
                  <c:v>3509.2</c:v>
                </c:pt>
                <c:pt idx="77">
                  <c:v>6976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12980</c:v>
                </c:pt>
                <c:pt idx="82">
                  <c:v>10523</c:v>
                </c:pt>
                <c:pt idx="83">
                  <c:v>500</c:v>
                </c:pt>
                <c:pt idx="84">
                  <c:v>1957</c:v>
                </c:pt>
                <c:pt idx="85">
                  <c:v>0</c:v>
                </c:pt>
                <c:pt idx="86">
                  <c:v>29975</c:v>
                </c:pt>
                <c:pt idx="87">
                  <c:v>0</c:v>
                </c:pt>
                <c:pt idx="88">
                  <c:v>24693</c:v>
                </c:pt>
                <c:pt idx="89">
                  <c:v>7000</c:v>
                </c:pt>
                <c:pt idx="90">
                  <c:v>3600</c:v>
                </c:pt>
                <c:pt idx="91">
                  <c:v>1550</c:v>
                </c:pt>
                <c:pt idx="92">
                  <c:v>1550</c:v>
                </c:pt>
                <c:pt idx="93">
                  <c:v>1275</c:v>
                </c:pt>
                <c:pt idx="94">
                  <c:v>15000</c:v>
                </c:pt>
                <c:pt idx="95">
                  <c:v>0</c:v>
                </c:pt>
                <c:pt idx="96">
                  <c:v>401965.8</c:v>
                </c:pt>
                <c:pt idx="97">
                  <c:v>1965.8</c:v>
                </c:pt>
                <c:pt idx="98">
                  <c:v>400000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165801.29999999996</c:v>
                </c:pt>
                <c:pt idx="104">
                  <c:v>53902</c:v>
                </c:pt>
                <c:pt idx="105">
                  <c:v>5895</c:v>
                </c:pt>
                <c:pt idx="106">
                  <c:v>48596</c:v>
                </c:pt>
                <c:pt idx="107">
                  <c:v>19396</c:v>
                </c:pt>
                <c:pt idx="108">
                  <c:v>8173.5</c:v>
                </c:pt>
                <c:pt idx="109">
                  <c:v>5241.7</c:v>
                </c:pt>
                <c:pt idx="110">
                  <c:v>15784.800000000003</c:v>
                </c:pt>
                <c:pt idx="111">
                  <c:v>43085</c:v>
                </c:pt>
                <c:pt idx="112">
                  <c:v>10948.4</c:v>
                </c:pt>
                <c:pt idx="113">
                  <c:v>2264.8</c:v>
                </c:pt>
                <c:pt idx="114">
                  <c:v>7521.8</c:v>
                </c:pt>
                <c:pt idx="115">
                  <c:v>8107</c:v>
                </c:pt>
                <c:pt idx="116">
                  <c:v>2000</c:v>
                </c:pt>
                <c:pt idx="117">
                  <c:v>2010</c:v>
                </c:pt>
                <c:pt idx="118">
                  <c:v>2740</c:v>
                </c:pt>
                <c:pt idx="119">
                  <c:v>410</c:v>
                </c:pt>
                <c:pt idx="120">
                  <c:v>4573</c:v>
                </c:pt>
                <c:pt idx="121">
                  <c:v>2510</c:v>
                </c:pt>
                <c:pt idx="122">
                  <c:v>0</c:v>
                </c:pt>
                <c:pt idx="123">
                  <c:v>100</c:v>
                </c:pt>
                <c:pt idx="124">
                  <c:v>0</c:v>
                </c:pt>
                <c:pt idx="125">
                  <c:v>2121</c:v>
                </c:pt>
                <c:pt idx="126">
                  <c:v>857.9</c:v>
                </c:pt>
                <c:pt idx="127">
                  <c:v>0</c:v>
                </c:pt>
                <c:pt idx="128">
                  <c:v>1220</c:v>
                </c:pt>
                <c:pt idx="129">
                  <c:v>0</c:v>
                </c:pt>
                <c:pt idx="130">
                  <c:v>3082</c:v>
                </c:pt>
                <c:pt idx="131">
                  <c:v>5830</c:v>
                </c:pt>
                <c:pt idx="132">
                  <c:v>1112.4</c:v>
                </c:pt>
                <c:pt idx="133">
                  <c:v>0</c:v>
                </c:pt>
                <c:pt idx="134">
                  <c:v>50645.7</c:v>
                </c:pt>
                <c:pt idx="136">
                  <c:v>45188.3</c:v>
                </c:pt>
                <c:pt idx="137">
                  <c:v>885.9</c:v>
                </c:pt>
                <c:pt idx="138">
                  <c:v>9402.4</c:v>
                </c:pt>
                <c:pt idx="139">
                  <c:v>23011</c:v>
                </c:pt>
                <c:pt idx="140">
                  <c:v>520</c:v>
                </c:pt>
                <c:pt idx="141">
                  <c:v>3048</c:v>
                </c:pt>
                <c:pt idx="142">
                  <c:v>5982</c:v>
                </c:pt>
                <c:pt idx="143">
                  <c:v>2339</c:v>
                </c:pt>
                <c:pt idx="144">
                  <c:v>0</c:v>
                </c:pt>
                <c:pt idx="145">
                  <c:v>3926</c:v>
                </c:pt>
                <c:pt idx="146">
                  <c:v>1049.4</c:v>
                </c:pt>
                <c:pt idx="147">
                  <c:v>482</c:v>
                </c:pt>
                <c:pt idx="148">
                  <c:v>99493.9</c:v>
                </c:pt>
                <c:pt idx="150">
                  <c:v>42268.9</c:v>
                </c:pt>
                <c:pt idx="151">
                  <c:v>12143.1</c:v>
                </c:pt>
                <c:pt idx="152">
                  <c:v>650</c:v>
                </c:pt>
                <c:pt idx="153">
                  <c:v>1500</c:v>
                </c:pt>
                <c:pt idx="154">
                  <c:v>17450.8</c:v>
                </c:pt>
                <c:pt idx="155">
                  <c:v>6525</c:v>
                </c:pt>
                <c:pt idx="156">
                  <c:v>4000</c:v>
                </c:pt>
                <c:pt idx="157">
                  <c:v>0</c:v>
                </c:pt>
                <c:pt idx="158">
                  <c:v>57225</c:v>
                </c:pt>
                <c:pt idx="159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Arkusz1!$F$12</c:f>
              <c:strCache>
                <c:ptCount val="1"/>
                <c:pt idx="0">
                  <c:v>12 549,5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Arkusz1!$F$13:$F$172</c:f>
              <c:numCache>
                <c:ptCount val="1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108.6</c:v>
                </c:pt>
                <c:pt idx="6">
                  <c:v>0</c:v>
                </c:pt>
                <c:pt idx="7">
                  <c:v>0</c:v>
                </c:pt>
                <c:pt idx="8">
                  <c:v>597.8</c:v>
                </c:pt>
                <c:pt idx="9">
                  <c:v>0</c:v>
                </c:pt>
                <c:pt idx="10">
                  <c:v>0</c:v>
                </c:pt>
                <c:pt idx="11">
                  <c:v>1539</c:v>
                </c:pt>
                <c:pt idx="12">
                  <c:v>9.8</c:v>
                </c:pt>
                <c:pt idx="13">
                  <c:v>0</c:v>
                </c:pt>
                <c:pt idx="15">
                  <c:v>0</c:v>
                </c:pt>
                <c:pt idx="18">
                  <c:v>30</c:v>
                </c:pt>
                <c:pt idx="19">
                  <c:v>1037</c:v>
                </c:pt>
                <c:pt idx="20">
                  <c:v>1037.6</c:v>
                </c:pt>
                <c:pt idx="21">
                  <c:v>0</c:v>
                </c:pt>
                <c:pt idx="23">
                  <c:v>39.8</c:v>
                </c:pt>
                <c:pt idx="24">
                  <c:v>14.5</c:v>
                </c:pt>
                <c:pt idx="25">
                  <c:v>0</c:v>
                </c:pt>
                <c:pt idx="26">
                  <c:v>25.3</c:v>
                </c:pt>
                <c:pt idx="27">
                  <c:v>9152.000000000002</c:v>
                </c:pt>
                <c:pt idx="28">
                  <c:v>2797.8</c:v>
                </c:pt>
                <c:pt idx="29">
                  <c:v>2627.3</c:v>
                </c:pt>
                <c:pt idx="30">
                  <c:v>1197</c:v>
                </c:pt>
                <c:pt idx="31">
                  <c:v>730.6</c:v>
                </c:pt>
                <c:pt idx="32">
                  <c:v>727.4</c:v>
                </c:pt>
                <c:pt idx="33">
                  <c:v>0</c:v>
                </c:pt>
                <c:pt idx="34">
                  <c:v>0</c:v>
                </c:pt>
                <c:pt idx="35">
                  <c:v>414.7</c:v>
                </c:pt>
                <c:pt idx="36">
                  <c:v>483.9</c:v>
                </c:pt>
                <c:pt idx="37">
                  <c:v>46.6</c:v>
                </c:pt>
                <c:pt idx="38">
                  <c:v>56.5</c:v>
                </c:pt>
                <c:pt idx="39">
                  <c:v>35.7</c:v>
                </c:pt>
                <c:pt idx="40">
                  <c:v>0</c:v>
                </c:pt>
                <c:pt idx="41">
                  <c:v>16.5</c:v>
                </c:pt>
                <c:pt idx="42">
                  <c:v>18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378.19999999999993</c:v>
                </c:pt>
                <c:pt idx="47">
                  <c:v>0</c:v>
                </c:pt>
                <c:pt idx="48">
                  <c:v>0</c:v>
                </c:pt>
                <c:pt idx="49">
                  <c:v>48.4</c:v>
                </c:pt>
                <c:pt idx="50">
                  <c:v>249.2</c:v>
                </c:pt>
                <c:pt idx="51">
                  <c:v>0</c:v>
                </c:pt>
                <c:pt idx="52">
                  <c:v>51.9</c:v>
                </c:pt>
                <c:pt idx="53">
                  <c:v>0</c:v>
                </c:pt>
                <c:pt idx="54">
                  <c:v>28.7</c:v>
                </c:pt>
                <c:pt idx="55">
                  <c:v>185.3</c:v>
                </c:pt>
                <c:pt idx="56">
                  <c:v>0</c:v>
                </c:pt>
                <c:pt idx="57">
                  <c:v>116.5</c:v>
                </c:pt>
                <c:pt idx="58">
                  <c:v>251.6</c:v>
                </c:pt>
                <c:pt idx="59">
                  <c:v>0</c:v>
                </c:pt>
                <c:pt idx="60">
                  <c:v>321.5</c:v>
                </c:pt>
                <c:pt idx="61">
                  <c:v>237</c:v>
                </c:pt>
                <c:pt idx="62">
                  <c:v>28</c:v>
                </c:pt>
                <c:pt idx="63">
                  <c:v>0</c:v>
                </c:pt>
                <c:pt idx="65">
                  <c:v>209</c:v>
                </c:pt>
                <c:pt idx="66">
                  <c:v>69306.9</c:v>
                </c:pt>
                <c:pt idx="67">
                  <c:v>69306.9</c:v>
                </c:pt>
                <c:pt idx="68">
                  <c:v>1001.6</c:v>
                </c:pt>
                <c:pt idx="69">
                  <c:v>6171.3</c:v>
                </c:pt>
                <c:pt idx="70">
                  <c:v>62134</c:v>
                </c:pt>
                <c:pt idx="72">
                  <c:v>1821.4</c:v>
                </c:pt>
                <c:pt idx="73">
                  <c:v>379.4</c:v>
                </c:pt>
                <c:pt idx="74">
                  <c:v>1442</c:v>
                </c:pt>
                <c:pt idx="75">
                  <c:v>518.7</c:v>
                </c:pt>
                <c:pt idx="76">
                  <c:v>398.7</c:v>
                </c:pt>
                <c:pt idx="77">
                  <c:v>120</c:v>
                </c:pt>
                <c:pt idx="81">
                  <c:v>1480</c:v>
                </c:pt>
                <c:pt idx="82">
                  <c:v>523</c:v>
                </c:pt>
                <c:pt idx="83">
                  <c:v>0</c:v>
                </c:pt>
                <c:pt idx="84">
                  <c:v>957</c:v>
                </c:pt>
                <c:pt idx="85">
                  <c:v>0</c:v>
                </c:pt>
                <c:pt idx="86">
                  <c:v>250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250</c:v>
                </c:pt>
                <c:pt idx="94">
                  <c:v>0</c:v>
                </c:pt>
                <c:pt idx="96">
                  <c:v>100</c:v>
                </c:pt>
                <c:pt idx="97">
                  <c:v>100</c:v>
                </c:pt>
                <c:pt idx="98">
                  <c:v>0</c:v>
                </c:pt>
                <c:pt idx="99">
                  <c:v>0</c:v>
                </c:pt>
                <c:pt idx="103">
                  <c:v>28462.500000000015</c:v>
                </c:pt>
                <c:pt idx="104">
                  <c:v>11648</c:v>
                </c:pt>
                <c:pt idx="105">
                  <c:v>200</c:v>
                </c:pt>
                <c:pt idx="106">
                  <c:v>7511.2</c:v>
                </c:pt>
                <c:pt idx="107">
                  <c:v>6896</c:v>
                </c:pt>
                <c:pt idx="108">
                  <c:v>173.5</c:v>
                </c:pt>
                <c:pt idx="109">
                  <c:v>441.7</c:v>
                </c:pt>
                <c:pt idx="110">
                  <c:v>0</c:v>
                </c:pt>
                <c:pt idx="111">
                  <c:v>8732</c:v>
                </c:pt>
                <c:pt idx="112">
                  <c:v>5948.4</c:v>
                </c:pt>
                <c:pt idx="113">
                  <c:v>1001.8</c:v>
                </c:pt>
                <c:pt idx="114">
                  <c:v>1.8</c:v>
                </c:pt>
                <c:pt idx="115">
                  <c:v>7</c:v>
                </c:pt>
                <c:pt idx="116">
                  <c:v>0</c:v>
                </c:pt>
                <c:pt idx="117">
                  <c:v>0</c:v>
                </c:pt>
                <c:pt idx="118">
                  <c:v>1740</c:v>
                </c:pt>
                <c:pt idx="119">
                  <c:v>0</c:v>
                </c:pt>
                <c:pt idx="120">
                  <c:v>33</c:v>
                </c:pt>
                <c:pt idx="121">
                  <c:v>0</c:v>
                </c:pt>
                <c:pt idx="123">
                  <c:v>0</c:v>
                </c:pt>
                <c:pt idx="125">
                  <c:v>71</c:v>
                </c:pt>
                <c:pt idx="126">
                  <c:v>287.9</c:v>
                </c:pt>
                <c:pt idx="128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12.4</c:v>
                </c:pt>
                <c:pt idx="134">
                  <c:v>7408.799999999999</c:v>
                </c:pt>
                <c:pt idx="136">
                  <c:v>7244.4</c:v>
                </c:pt>
                <c:pt idx="137">
                  <c:v>315.9</c:v>
                </c:pt>
                <c:pt idx="138">
                  <c:v>707.5</c:v>
                </c:pt>
                <c:pt idx="139">
                  <c:v>11</c:v>
                </c:pt>
                <c:pt idx="140">
                  <c:v>20</c:v>
                </c:pt>
                <c:pt idx="141">
                  <c:v>1368</c:v>
                </c:pt>
                <c:pt idx="142">
                  <c:v>3827</c:v>
                </c:pt>
                <c:pt idx="143">
                  <c:v>995</c:v>
                </c:pt>
                <c:pt idx="145">
                  <c:v>0</c:v>
                </c:pt>
                <c:pt idx="146">
                  <c:v>140.4</c:v>
                </c:pt>
                <c:pt idx="147">
                  <c:v>24</c:v>
                </c:pt>
                <c:pt idx="148">
                  <c:v>5924</c:v>
                </c:pt>
                <c:pt idx="150">
                  <c:v>5699</c:v>
                </c:pt>
                <c:pt idx="151">
                  <c:v>4593.1</c:v>
                </c:pt>
                <c:pt idx="152">
                  <c:v>0</c:v>
                </c:pt>
                <c:pt idx="153">
                  <c:v>0</c:v>
                </c:pt>
                <c:pt idx="154">
                  <c:v>980.9</c:v>
                </c:pt>
                <c:pt idx="155">
                  <c:v>125</c:v>
                </c:pt>
                <c:pt idx="156">
                  <c:v>0</c:v>
                </c:pt>
                <c:pt idx="157">
                  <c:v>0</c:v>
                </c:pt>
                <c:pt idx="158">
                  <c:v>225</c:v>
                </c:pt>
              </c:numCache>
            </c:numRef>
          </c:val>
        </c:ser>
        <c:ser>
          <c:idx val="4"/>
          <c:order val="4"/>
          <c:tx>
            <c:strRef>
              <c:f>Arkusz1!$G$12</c:f>
              <c:strCache>
                <c:ptCount val="1"/>
                <c:pt idx="0">
                  <c:v>30713,2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Arkusz1!$G$13:$G$172</c:f>
              <c:numCache>
                <c:ptCount val="160"/>
                <c:pt idx="1">
                  <c:v>510</c:v>
                </c:pt>
                <c:pt idx="2">
                  <c:v>10</c:v>
                </c:pt>
                <c:pt idx="3">
                  <c:v>500</c:v>
                </c:pt>
                <c:pt idx="4">
                  <c:v>7880</c:v>
                </c:pt>
                <c:pt idx="5">
                  <c:v>0</c:v>
                </c:pt>
                <c:pt idx="6">
                  <c:v>10</c:v>
                </c:pt>
                <c:pt idx="7">
                  <c:v>10</c:v>
                </c:pt>
                <c:pt idx="8">
                  <c:v>3580</c:v>
                </c:pt>
                <c:pt idx="9">
                  <c:v>10</c:v>
                </c:pt>
                <c:pt idx="10">
                  <c:v>110</c:v>
                </c:pt>
                <c:pt idx="11">
                  <c:v>50</c:v>
                </c:pt>
                <c:pt idx="12">
                  <c:v>2110</c:v>
                </c:pt>
                <c:pt idx="13">
                  <c:v>2000</c:v>
                </c:pt>
                <c:pt idx="14">
                  <c:v>40</c:v>
                </c:pt>
                <c:pt idx="15">
                  <c:v>40</c:v>
                </c:pt>
                <c:pt idx="16">
                  <c:v>1672.9</c:v>
                </c:pt>
                <c:pt idx="18">
                  <c:v>70</c:v>
                </c:pt>
                <c:pt idx="19">
                  <c:v>587</c:v>
                </c:pt>
                <c:pt idx="20">
                  <c:v>552</c:v>
                </c:pt>
                <c:pt idx="21">
                  <c:v>35</c:v>
                </c:pt>
                <c:pt idx="23">
                  <c:v>1250</c:v>
                </c:pt>
                <c:pt idx="24">
                  <c:v>350</c:v>
                </c:pt>
                <c:pt idx="25">
                  <c:v>880</c:v>
                </c:pt>
                <c:pt idx="26">
                  <c:v>20</c:v>
                </c:pt>
                <c:pt idx="27">
                  <c:v>8095</c:v>
                </c:pt>
                <c:pt idx="28">
                  <c:v>340</c:v>
                </c:pt>
                <c:pt idx="29">
                  <c:v>50</c:v>
                </c:pt>
                <c:pt idx="30">
                  <c:v>900</c:v>
                </c:pt>
                <c:pt idx="31">
                  <c:v>20</c:v>
                </c:pt>
                <c:pt idx="32">
                  <c:v>700</c:v>
                </c:pt>
                <c:pt idx="33">
                  <c:v>50</c:v>
                </c:pt>
                <c:pt idx="34">
                  <c:v>5</c:v>
                </c:pt>
                <c:pt idx="35">
                  <c:v>860</c:v>
                </c:pt>
                <c:pt idx="36">
                  <c:v>270</c:v>
                </c:pt>
                <c:pt idx="37">
                  <c:v>2500</c:v>
                </c:pt>
                <c:pt idx="38">
                  <c:v>1750</c:v>
                </c:pt>
                <c:pt idx="39">
                  <c:v>50</c:v>
                </c:pt>
                <c:pt idx="40">
                  <c:v>300</c:v>
                </c:pt>
                <c:pt idx="41">
                  <c:v>50</c:v>
                </c:pt>
                <c:pt idx="42">
                  <c:v>50</c:v>
                </c:pt>
                <c:pt idx="43">
                  <c:v>200</c:v>
                </c:pt>
                <c:pt idx="44">
                  <c:v>0</c:v>
                </c:pt>
                <c:pt idx="45">
                  <c:v>0</c:v>
                </c:pt>
                <c:pt idx="46">
                  <c:v>5000</c:v>
                </c:pt>
                <c:pt idx="47">
                  <c:v>1800</c:v>
                </c:pt>
                <c:pt idx="48">
                  <c:v>300</c:v>
                </c:pt>
                <c:pt idx="49">
                  <c:v>1000</c:v>
                </c:pt>
                <c:pt idx="50">
                  <c:v>850</c:v>
                </c:pt>
                <c:pt idx="51">
                  <c:v>200</c:v>
                </c:pt>
                <c:pt idx="52">
                  <c:v>10</c:v>
                </c:pt>
                <c:pt idx="53">
                  <c:v>100</c:v>
                </c:pt>
                <c:pt idx="54">
                  <c:v>740</c:v>
                </c:pt>
                <c:pt idx="55">
                  <c:v>4450</c:v>
                </c:pt>
                <c:pt idx="56">
                  <c:v>0</c:v>
                </c:pt>
                <c:pt idx="57">
                  <c:v>338.3</c:v>
                </c:pt>
                <c:pt idx="58">
                  <c:v>620</c:v>
                </c:pt>
                <c:pt idx="59">
                  <c:v>0</c:v>
                </c:pt>
                <c:pt idx="60">
                  <c:v>200</c:v>
                </c:pt>
                <c:pt idx="61">
                  <c:v>85</c:v>
                </c:pt>
                <c:pt idx="62">
                  <c:v>85</c:v>
                </c:pt>
                <c:pt idx="63">
                  <c:v>0</c:v>
                </c:pt>
                <c:pt idx="65">
                  <c:v>0</c:v>
                </c:pt>
                <c:pt idx="66">
                  <c:v>33361</c:v>
                </c:pt>
                <c:pt idx="67">
                  <c:v>33361</c:v>
                </c:pt>
                <c:pt idx="68">
                  <c:v>0</c:v>
                </c:pt>
                <c:pt idx="69">
                  <c:v>2500</c:v>
                </c:pt>
                <c:pt idx="70">
                  <c:v>23161</c:v>
                </c:pt>
                <c:pt idx="71">
                  <c:v>7700</c:v>
                </c:pt>
                <c:pt idx="72">
                  <c:v>2713.1</c:v>
                </c:pt>
                <c:pt idx="73">
                  <c:v>1233.1</c:v>
                </c:pt>
                <c:pt idx="74">
                  <c:v>1480</c:v>
                </c:pt>
                <c:pt idx="75">
                  <c:v>1689.5</c:v>
                </c:pt>
                <c:pt idx="76">
                  <c:v>710.5</c:v>
                </c:pt>
                <c:pt idx="77">
                  <c:v>0</c:v>
                </c:pt>
                <c:pt idx="78">
                  <c:v>784</c:v>
                </c:pt>
                <c:pt idx="79">
                  <c:v>35</c:v>
                </c:pt>
                <c:pt idx="80">
                  <c:v>160</c:v>
                </c:pt>
                <c:pt idx="81">
                  <c:v>1850</c:v>
                </c:pt>
                <c:pt idx="82">
                  <c:v>0</c:v>
                </c:pt>
                <c:pt idx="83">
                  <c:v>500</c:v>
                </c:pt>
                <c:pt idx="84">
                  <c:v>300</c:v>
                </c:pt>
                <c:pt idx="85">
                  <c:v>1050</c:v>
                </c:pt>
                <c:pt idx="86">
                  <c:v>3764.3999999999996</c:v>
                </c:pt>
                <c:pt idx="87">
                  <c:v>2367.1</c:v>
                </c:pt>
                <c:pt idx="88">
                  <c:v>400</c:v>
                </c:pt>
                <c:pt idx="89">
                  <c:v>250</c:v>
                </c:pt>
                <c:pt idx="90">
                  <c:v>150</c:v>
                </c:pt>
                <c:pt idx="91">
                  <c:v>0</c:v>
                </c:pt>
                <c:pt idx="92">
                  <c:v>0</c:v>
                </c:pt>
                <c:pt idx="93">
                  <c:v>275</c:v>
                </c:pt>
                <c:pt idx="94">
                  <c:v>0</c:v>
                </c:pt>
                <c:pt idx="95">
                  <c:v>722.3</c:v>
                </c:pt>
                <c:pt idx="96">
                  <c:v>300</c:v>
                </c:pt>
                <c:pt idx="97">
                  <c:v>300</c:v>
                </c:pt>
                <c:pt idx="98">
                  <c:v>0</c:v>
                </c:pt>
                <c:pt idx="99">
                  <c:v>807</c:v>
                </c:pt>
                <c:pt idx="100">
                  <c:v>80</c:v>
                </c:pt>
                <c:pt idx="101">
                  <c:v>127</c:v>
                </c:pt>
                <c:pt idx="102">
                  <c:v>600</c:v>
                </c:pt>
                <c:pt idx="103">
                  <c:v>15847.5</c:v>
                </c:pt>
                <c:pt idx="104">
                  <c:v>5379</c:v>
                </c:pt>
                <c:pt idx="105">
                  <c:v>50</c:v>
                </c:pt>
                <c:pt idx="106">
                  <c:v>1700</c:v>
                </c:pt>
                <c:pt idx="107">
                  <c:v>500</c:v>
                </c:pt>
                <c:pt idx="108">
                  <c:v>1000</c:v>
                </c:pt>
                <c:pt idx="109">
                  <c:v>200</c:v>
                </c:pt>
                <c:pt idx="110">
                  <c:v>0</c:v>
                </c:pt>
                <c:pt idx="111">
                  <c:v>1173</c:v>
                </c:pt>
                <c:pt idx="112">
                  <c:v>500</c:v>
                </c:pt>
                <c:pt idx="113">
                  <c:v>13</c:v>
                </c:pt>
                <c:pt idx="114">
                  <c:v>10</c:v>
                </c:pt>
                <c:pt idx="115">
                  <c:v>100</c:v>
                </c:pt>
                <c:pt idx="116">
                  <c:v>200</c:v>
                </c:pt>
                <c:pt idx="117">
                  <c:v>10</c:v>
                </c:pt>
                <c:pt idx="118">
                  <c:v>200</c:v>
                </c:pt>
                <c:pt idx="119">
                  <c:v>60</c:v>
                </c:pt>
                <c:pt idx="120">
                  <c:v>30</c:v>
                </c:pt>
                <c:pt idx="121">
                  <c:v>50</c:v>
                </c:pt>
                <c:pt idx="122">
                  <c:v>570</c:v>
                </c:pt>
                <c:pt idx="123">
                  <c:v>100</c:v>
                </c:pt>
                <c:pt idx="124">
                  <c:v>466.3</c:v>
                </c:pt>
                <c:pt idx="125">
                  <c:v>50</c:v>
                </c:pt>
                <c:pt idx="126">
                  <c:v>100</c:v>
                </c:pt>
                <c:pt idx="127">
                  <c:v>1220</c:v>
                </c:pt>
                <c:pt idx="128">
                  <c:v>220</c:v>
                </c:pt>
                <c:pt idx="129">
                  <c:v>1237.2</c:v>
                </c:pt>
                <c:pt idx="130">
                  <c:v>1022</c:v>
                </c:pt>
                <c:pt idx="131">
                  <c:v>0</c:v>
                </c:pt>
                <c:pt idx="132">
                  <c:v>100</c:v>
                </c:pt>
                <c:pt idx="133">
                  <c:v>2460</c:v>
                </c:pt>
                <c:pt idx="134">
                  <c:v>5619.9</c:v>
                </c:pt>
                <c:pt idx="136">
                  <c:v>4719.9</c:v>
                </c:pt>
                <c:pt idx="137">
                  <c:v>170</c:v>
                </c:pt>
                <c:pt idx="138">
                  <c:v>3694.9</c:v>
                </c:pt>
                <c:pt idx="139">
                  <c:v>5</c:v>
                </c:pt>
                <c:pt idx="140">
                  <c:v>300</c:v>
                </c:pt>
                <c:pt idx="141">
                  <c:v>40</c:v>
                </c:pt>
                <c:pt idx="142">
                  <c:v>120</c:v>
                </c:pt>
                <c:pt idx="143">
                  <c:v>390</c:v>
                </c:pt>
                <c:pt idx="144">
                  <c:v>300</c:v>
                </c:pt>
                <c:pt idx="145">
                  <c:v>0</c:v>
                </c:pt>
                <c:pt idx="146">
                  <c:v>600</c:v>
                </c:pt>
                <c:pt idx="147">
                  <c:v>0</c:v>
                </c:pt>
                <c:pt idx="148">
                  <c:v>17619.9</c:v>
                </c:pt>
                <c:pt idx="150">
                  <c:v>14419.9</c:v>
                </c:pt>
                <c:pt idx="151">
                  <c:v>7550</c:v>
                </c:pt>
                <c:pt idx="152">
                  <c:v>250</c:v>
                </c:pt>
                <c:pt idx="153">
                  <c:v>150</c:v>
                </c:pt>
                <c:pt idx="154">
                  <c:v>3469.9</c:v>
                </c:pt>
                <c:pt idx="155">
                  <c:v>3000</c:v>
                </c:pt>
                <c:pt idx="156">
                  <c:v>0</c:v>
                </c:pt>
                <c:pt idx="157">
                  <c:v>0</c:v>
                </c:pt>
                <c:pt idx="158">
                  <c:v>2000</c:v>
                </c:pt>
                <c:pt idx="159">
                  <c:v>1200</c:v>
                </c:pt>
              </c:numCache>
            </c:numRef>
          </c:val>
        </c:ser>
        <c:ser>
          <c:idx val="5"/>
          <c:order val="5"/>
          <c:tx>
            <c:strRef>
              <c:f>Arkusz1!$H$12</c:f>
              <c:strCache>
                <c:ptCount val="1"/>
                <c:pt idx="0">
                  <c:v>56820,0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Arkusz1!$H$13:$H$172</c:f>
              <c:numCache>
                <c:ptCount val="160"/>
                <c:pt idx="1">
                  <c:v>13200</c:v>
                </c:pt>
                <c:pt idx="2">
                  <c:v>8200</c:v>
                </c:pt>
                <c:pt idx="3">
                  <c:v>5000</c:v>
                </c:pt>
                <c:pt idx="4">
                  <c:v>19050</c:v>
                </c:pt>
                <c:pt idx="5">
                  <c:v>50</c:v>
                </c:pt>
                <c:pt idx="6">
                  <c:v>7600</c:v>
                </c:pt>
                <c:pt idx="7">
                  <c:v>2700</c:v>
                </c:pt>
                <c:pt idx="8">
                  <c:v>0</c:v>
                </c:pt>
                <c:pt idx="9">
                  <c:v>200</c:v>
                </c:pt>
                <c:pt idx="10">
                  <c:v>6000</c:v>
                </c:pt>
                <c:pt idx="11">
                  <c:v>0</c:v>
                </c:pt>
                <c:pt idx="12">
                  <c:v>0</c:v>
                </c:pt>
                <c:pt idx="13">
                  <c:v>2500</c:v>
                </c:pt>
                <c:pt idx="14">
                  <c:v>1000</c:v>
                </c:pt>
                <c:pt idx="15">
                  <c:v>1000</c:v>
                </c:pt>
                <c:pt idx="16">
                  <c:v>5000</c:v>
                </c:pt>
                <c:pt idx="18">
                  <c:v>100</c:v>
                </c:pt>
                <c:pt idx="19">
                  <c:v>2100</c:v>
                </c:pt>
                <c:pt idx="20">
                  <c:v>0</c:v>
                </c:pt>
                <c:pt idx="21">
                  <c:v>2100</c:v>
                </c:pt>
                <c:pt idx="23">
                  <c:v>500</c:v>
                </c:pt>
                <c:pt idx="24">
                  <c:v>0</c:v>
                </c:pt>
                <c:pt idx="25">
                  <c:v>0</c:v>
                </c:pt>
                <c:pt idx="26">
                  <c:v>500</c:v>
                </c:pt>
                <c:pt idx="27">
                  <c:v>6050</c:v>
                </c:pt>
                <c:pt idx="28">
                  <c:v>0</c:v>
                </c:pt>
                <c:pt idx="29">
                  <c:v>700</c:v>
                </c:pt>
                <c:pt idx="30">
                  <c:v>1150</c:v>
                </c:pt>
                <c:pt idx="31">
                  <c:v>200</c:v>
                </c:pt>
                <c:pt idx="32">
                  <c:v>1000</c:v>
                </c:pt>
                <c:pt idx="33">
                  <c:v>600</c:v>
                </c:pt>
                <c:pt idx="34">
                  <c:v>100</c:v>
                </c:pt>
                <c:pt idx="35">
                  <c:v>0</c:v>
                </c:pt>
                <c:pt idx="36">
                  <c:v>300</c:v>
                </c:pt>
                <c:pt idx="37">
                  <c:v>0</c:v>
                </c:pt>
                <c:pt idx="38">
                  <c:v>0</c:v>
                </c:pt>
                <c:pt idx="39">
                  <c:v>900</c:v>
                </c:pt>
                <c:pt idx="40">
                  <c:v>200</c:v>
                </c:pt>
                <c:pt idx="41">
                  <c:v>350</c:v>
                </c:pt>
                <c:pt idx="42">
                  <c:v>350</c:v>
                </c:pt>
                <c:pt idx="43">
                  <c:v>0</c:v>
                </c:pt>
                <c:pt idx="44">
                  <c:v>50</c:v>
                </c:pt>
                <c:pt idx="45">
                  <c:v>150</c:v>
                </c:pt>
                <c:pt idx="46">
                  <c:v>4500</c:v>
                </c:pt>
                <c:pt idx="47">
                  <c:v>0</c:v>
                </c:pt>
                <c:pt idx="48">
                  <c:v>1500</c:v>
                </c:pt>
                <c:pt idx="49">
                  <c:v>700</c:v>
                </c:pt>
                <c:pt idx="50">
                  <c:v>900</c:v>
                </c:pt>
                <c:pt idx="51">
                  <c:v>500</c:v>
                </c:pt>
                <c:pt idx="52">
                  <c:v>200</c:v>
                </c:pt>
                <c:pt idx="53">
                  <c:v>700</c:v>
                </c:pt>
                <c:pt idx="54">
                  <c:v>0</c:v>
                </c:pt>
                <c:pt idx="55">
                  <c:v>0</c:v>
                </c:pt>
                <c:pt idx="56">
                  <c:v>800</c:v>
                </c:pt>
                <c:pt idx="57">
                  <c:v>400</c:v>
                </c:pt>
                <c:pt idx="58">
                  <c:v>120</c:v>
                </c:pt>
                <c:pt idx="59">
                  <c:v>2000</c:v>
                </c:pt>
                <c:pt idx="60">
                  <c:v>2000</c:v>
                </c:pt>
                <c:pt idx="61">
                  <c:v>700</c:v>
                </c:pt>
                <c:pt idx="62">
                  <c:v>0</c:v>
                </c:pt>
                <c:pt idx="63">
                  <c:v>500</c:v>
                </c:pt>
                <c:pt idx="65">
                  <c:v>200</c:v>
                </c:pt>
                <c:pt idx="66">
                  <c:v>23744</c:v>
                </c:pt>
                <c:pt idx="67">
                  <c:v>23744</c:v>
                </c:pt>
                <c:pt idx="68">
                  <c:v>1000</c:v>
                </c:pt>
                <c:pt idx="69">
                  <c:v>10000</c:v>
                </c:pt>
                <c:pt idx="70">
                  <c:v>4144</c:v>
                </c:pt>
                <c:pt idx="71">
                  <c:v>8600</c:v>
                </c:pt>
                <c:pt idx="72">
                  <c:v>983</c:v>
                </c:pt>
                <c:pt idx="73">
                  <c:v>183</c:v>
                </c:pt>
                <c:pt idx="74">
                  <c:v>800</c:v>
                </c:pt>
                <c:pt idx="75">
                  <c:v>1560</c:v>
                </c:pt>
                <c:pt idx="76">
                  <c:v>500</c:v>
                </c:pt>
                <c:pt idx="77">
                  <c:v>500</c:v>
                </c:pt>
                <c:pt idx="78">
                  <c:v>330</c:v>
                </c:pt>
                <c:pt idx="79">
                  <c:v>70</c:v>
                </c:pt>
                <c:pt idx="80">
                  <c:v>160</c:v>
                </c:pt>
                <c:pt idx="81">
                  <c:v>3000</c:v>
                </c:pt>
                <c:pt idx="82">
                  <c:v>3000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11849.7</c:v>
                </c:pt>
                <c:pt idx="87">
                  <c:v>3749.7</c:v>
                </c:pt>
                <c:pt idx="88">
                  <c:v>7550</c:v>
                </c:pt>
                <c:pt idx="89">
                  <c:v>4000</c:v>
                </c:pt>
                <c:pt idx="90">
                  <c:v>3450</c:v>
                </c:pt>
                <c:pt idx="91">
                  <c:v>50</c:v>
                </c:pt>
                <c:pt idx="92">
                  <c:v>50</c:v>
                </c:pt>
                <c:pt idx="93">
                  <c:v>250</c:v>
                </c:pt>
                <c:pt idx="94">
                  <c:v>0</c:v>
                </c:pt>
                <c:pt idx="95">
                  <c:v>300</c:v>
                </c:pt>
                <c:pt idx="96">
                  <c:v>5065.8</c:v>
                </c:pt>
                <c:pt idx="97">
                  <c:v>1565.8</c:v>
                </c:pt>
                <c:pt idx="98">
                  <c:v>3500</c:v>
                </c:pt>
                <c:pt idx="99">
                  <c:v>1015</c:v>
                </c:pt>
                <c:pt idx="100">
                  <c:v>115</c:v>
                </c:pt>
                <c:pt idx="101">
                  <c:v>450</c:v>
                </c:pt>
                <c:pt idx="102">
                  <c:v>450</c:v>
                </c:pt>
                <c:pt idx="103">
                  <c:v>38100</c:v>
                </c:pt>
                <c:pt idx="104">
                  <c:v>8245</c:v>
                </c:pt>
                <c:pt idx="105">
                  <c:v>5645</c:v>
                </c:pt>
                <c:pt idx="106">
                  <c:v>8500</c:v>
                </c:pt>
                <c:pt idx="107">
                  <c:v>3000</c:v>
                </c:pt>
                <c:pt idx="108">
                  <c:v>3000</c:v>
                </c:pt>
                <c:pt idx="109">
                  <c:v>2500</c:v>
                </c:pt>
                <c:pt idx="110">
                  <c:v>0</c:v>
                </c:pt>
                <c:pt idx="111">
                  <c:v>7450</c:v>
                </c:pt>
                <c:pt idx="112">
                  <c:v>2000</c:v>
                </c:pt>
                <c:pt idx="113">
                  <c:v>0</c:v>
                </c:pt>
                <c:pt idx="114">
                  <c:v>500</c:v>
                </c:pt>
                <c:pt idx="115">
                  <c:v>500</c:v>
                </c:pt>
                <c:pt idx="116">
                  <c:v>300</c:v>
                </c:pt>
                <c:pt idx="117">
                  <c:v>0</c:v>
                </c:pt>
                <c:pt idx="118">
                  <c:v>200</c:v>
                </c:pt>
                <c:pt idx="119">
                  <c:v>350</c:v>
                </c:pt>
                <c:pt idx="120">
                  <c:v>3000</c:v>
                </c:pt>
                <c:pt idx="121">
                  <c:v>600</c:v>
                </c:pt>
                <c:pt idx="122">
                  <c:v>200</c:v>
                </c:pt>
                <c:pt idx="123">
                  <c:v>100</c:v>
                </c:pt>
                <c:pt idx="124">
                  <c:v>200</c:v>
                </c:pt>
                <c:pt idx="125">
                  <c:v>100</c:v>
                </c:pt>
                <c:pt idx="126">
                  <c:v>170</c:v>
                </c:pt>
                <c:pt idx="127">
                  <c:v>1000</c:v>
                </c:pt>
                <c:pt idx="128">
                  <c:v>200</c:v>
                </c:pt>
                <c:pt idx="129">
                  <c:v>1300</c:v>
                </c:pt>
                <c:pt idx="130">
                  <c:v>1020</c:v>
                </c:pt>
                <c:pt idx="131">
                  <c:v>2330</c:v>
                </c:pt>
                <c:pt idx="132">
                  <c:v>100</c:v>
                </c:pt>
                <c:pt idx="133">
                  <c:v>1540</c:v>
                </c:pt>
                <c:pt idx="134">
                  <c:v>9095.7</c:v>
                </c:pt>
                <c:pt idx="136">
                  <c:v>7020</c:v>
                </c:pt>
                <c:pt idx="137">
                  <c:v>200</c:v>
                </c:pt>
                <c:pt idx="138">
                  <c:v>5000</c:v>
                </c:pt>
                <c:pt idx="139">
                  <c:v>630</c:v>
                </c:pt>
                <c:pt idx="140">
                  <c:v>200</c:v>
                </c:pt>
                <c:pt idx="141">
                  <c:v>290</c:v>
                </c:pt>
                <c:pt idx="142">
                  <c:v>300</c:v>
                </c:pt>
                <c:pt idx="143">
                  <c:v>400</c:v>
                </c:pt>
                <c:pt idx="144">
                  <c:v>300</c:v>
                </c:pt>
                <c:pt idx="145">
                  <c:v>1308.7</c:v>
                </c:pt>
                <c:pt idx="146">
                  <c:v>309</c:v>
                </c:pt>
                <c:pt idx="147">
                  <c:v>158</c:v>
                </c:pt>
                <c:pt idx="148">
                  <c:v>31250</c:v>
                </c:pt>
                <c:pt idx="150">
                  <c:v>13650</c:v>
                </c:pt>
                <c:pt idx="151">
                  <c:v>500</c:v>
                </c:pt>
                <c:pt idx="152">
                  <c:v>200</c:v>
                </c:pt>
                <c:pt idx="153">
                  <c:v>1050</c:v>
                </c:pt>
                <c:pt idx="154">
                  <c:v>4000</c:v>
                </c:pt>
                <c:pt idx="155">
                  <c:v>3400</c:v>
                </c:pt>
                <c:pt idx="156">
                  <c:v>4000</c:v>
                </c:pt>
                <c:pt idx="157">
                  <c:v>500</c:v>
                </c:pt>
                <c:pt idx="158">
                  <c:v>16400</c:v>
                </c:pt>
                <c:pt idx="159">
                  <c:v>1200</c:v>
                </c:pt>
              </c:numCache>
            </c:numRef>
          </c:val>
        </c:ser>
        <c:ser>
          <c:idx val="6"/>
          <c:order val="6"/>
          <c:tx>
            <c:strRef>
              <c:f>Arkusz1!$I$12</c:f>
              <c:strCache>
                <c:ptCount val="1"/>
                <c:pt idx="0">
                  <c:v>43850,0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Arkusz1!$I$13:$I$172</c:f>
              <c:numCache>
                <c:ptCount val="160"/>
                <c:pt idx="1">
                  <c:v>13200</c:v>
                </c:pt>
                <c:pt idx="2">
                  <c:v>8200</c:v>
                </c:pt>
                <c:pt idx="3">
                  <c:v>5000</c:v>
                </c:pt>
                <c:pt idx="4">
                  <c:v>17000</c:v>
                </c:pt>
                <c:pt idx="5">
                  <c:v>50</c:v>
                </c:pt>
                <c:pt idx="6">
                  <c:v>7600</c:v>
                </c:pt>
                <c:pt idx="7">
                  <c:v>2700</c:v>
                </c:pt>
                <c:pt idx="8">
                  <c:v>0</c:v>
                </c:pt>
                <c:pt idx="9">
                  <c:v>150</c:v>
                </c:pt>
                <c:pt idx="10">
                  <c:v>4000</c:v>
                </c:pt>
                <c:pt idx="11">
                  <c:v>0</c:v>
                </c:pt>
                <c:pt idx="12">
                  <c:v>0</c:v>
                </c:pt>
                <c:pt idx="13">
                  <c:v>2500</c:v>
                </c:pt>
                <c:pt idx="14">
                  <c:v>1000</c:v>
                </c:pt>
                <c:pt idx="15">
                  <c:v>1000</c:v>
                </c:pt>
                <c:pt idx="16">
                  <c:v>3000</c:v>
                </c:pt>
                <c:pt idx="18">
                  <c:v>0</c:v>
                </c:pt>
                <c:pt idx="19">
                  <c:v>2100</c:v>
                </c:pt>
                <c:pt idx="20">
                  <c:v>0</c:v>
                </c:pt>
                <c:pt idx="21">
                  <c:v>2100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3450</c:v>
                </c:pt>
                <c:pt idx="28">
                  <c:v>0</c:v>
                </c:pt>
                <c:pt idx="29">
                  <c:v>300</c:v>
                </c:pt>
                <c:pt idx="30">
                  <c:v>1150</c:v>
                </c:pt>
                <c:pt idx="31">
                  <c:v>100</c:v>
                </c:pt>
                <c:pt idx="32">
                  <c:v>500</c:v>
                </c:pt>
                <c:pt idx="33">
                  <c:v>500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50</c:v>
                </c:pt>
                <c:pt idx="40">
                  <c:v>200</c:v>
                </c:pt>
                <c:pt idx="41">
                  <c:v>250</c:v>
                </c:pt>
                <c:pt idx="42">
                  <c:v>300</c:v>
                </c:pt>
                <c:pt idx="43">
                  <c:v>0</c:v>
                </c:pt>
                <c:pt idx="44">
                  <c:v>50</c:v>
                </c:pt>
                <c:pt idx="45">
                  <c:v>50</c:v>
                </c:pt>
                <c:pt idx="46">
                  <c:v>3500</c:v>
                </c:pt>
                <c:pt idx="47">
                  <c:v>0</c:v>
                </c:pt>
                <c:pt idx="48">
                  <c:v>1300</c:v>
                </c:pt>
                <c:pt idx="49">
                  <c:v>700</c:v>
                </c:pt>
                <c:pt idx="50">
                  <c:v>700</c:v>
                </c:pt>
                <c:pt idx="51">
                  <c:v>300</c:v>
                </c:pt>
                <c:pt idx="52">
                  <c:v>0</c:v>
                </c:pt>
                <c:pt idx="53">
                  <c:v>500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350</c:v>
                </c:pt>
                <c:pt idx="58">
                  <c:v>0</c:v>
                </c:pt>
                <c:pt idx="59">
                  <c:v>0</c:v>
                </c:pt>
                <c:pt idx="60">
                  <c:v>250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13500</c:v>
                </c:pt>
                <c:pt idx="67">
                  <c:v>13500</c:v>
                </c:pt>
                <c:pt idx="68">
                  <c:v>100</c:v>
                </c:pt>
                <c:pt idx="69">
                  <c:v>8000</c:v>
                </c:pt>
                <c:pt idx="70">
                  <c:v>2400</c:v>
                </c:pt>
                <c:pt idx="71">
                  <c:v>3000</c:v>
                </c:pt>
                <c:pt idx="72">
                  <c:v>500</c:v>
                </c:pt>
                <c:pt idx="73">
                  <c:v>0</c:v>
                </c:pt>
                <c:pt idx="74">
                  <c:v>500</c:v>
                </c:pt>
                <c:pt idx="75">
                  <c:v>700</c:v>
                </c:pt>
                <c:pt idx="76">
                  <c:v>400</c:v>
                </c:pt>
                <c:pt idx="77">
                  <c:v>0</c:v>
                </c:pt>
                <c:pt idx="78">
                  <c:v>200</c:v>
                </c:pt>
                <c:pt idx="79">
                  <c:v>50</c:v>
                </c:pt>
                <c:pt idx="80">
                  <c:v>50</c:v>
                </c:pt>
                <c:pt idx="81">
                  <c:v>800</c:v>
                </c:pt>
                <c:pt idx="82">
                  <c:v>800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10400</c:v>
                </c:pt>
                <c:pt idx="87">
                  <c:v>2500</c:v>
                </c:pt>
                <c:pt idx="88">
                  <c:v>7550</c:v>
                </c:pt>
                <c:pt idx="89">
                  <c:v>4000</c:v>
                </c:pt>
                <c:pt idx="90">
                  <c:v>3450</c:v>
                </c:pt>
                <c:pt idx="91">
                  <c:v>50</c:v>
                </c:pt>
                <c:pt idx="92">
                  <c:v>50</c:v>
                </c:pt>
                <c:pt idx="93">
                  <c:v>100</c:v>
                </c:pt>
                <c:pt idx="94">
                  <c:v>0</c:v>
                </c:pt>
                <c:pt idx="95">
                  <c:v>250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250</c:v>
                </c:pt>
                <c:pt idx="100">
                  <c:v>50</c:v>
                </c:pt>
                <c:pt idx="101">
                  <c:v>0</c:v>
                </c:pt>
                <c:pt idx="102">
                  <c:v>200</c:v>
                </c:pt>
                <c:pt idx="103">
                  <c:v>12300</c:v>
                </c:pt>
                <c:pt idx="104">
                  <c:v>0</c:v>
                </c:pt>
                <c:pt idx="105">
                  <c:v>0</c:v>
                </c:pt>
                <c:pt idx="106">
                  <c:v>5500</c:v>
                </c:pt>
                <c:pt idx="107">
                  <c:v>2000</c:v>
                </c:pt>
                <c:pt idx="108">
                  <c:v>2000</c:v>
                </c:pt>
                <c:pt idx="109">
                  <c:v>1500</c:v>
                </c:pt>
                <c:pt idx="110">
                  <c:v>0</c:v>
                </c:pt>
                <c:pt idx="111">
                  <c:v>3980</c:v>
                </c:pt>
                <c:pt idx="112">
                  <c:v>500</c:v>
                </c:pt>
                <c:pt idx="113">
                  <c:v>0</c:v>
                </c:pt>
                <c:pt idx="114">
                  <c:v>100</c:v>
                </c:pt>
                <c:pt idx="115">
                  <c:v>250</c:v>
                </c:pt>
                <c:pt idx="116">
                  <c:v>180</c:v>
                </c:pt>
                <c:pt idx="117">
                  <c:v>0</c:v>
                </c:pt>
                <c:pt idx="118">
                  <c:v>100</c:v>
                </c:pt>
                <c:pt idx="119">
                  <c:v>350</c:v>
                </c:pt>
                <c:pt idx="120">
                  <c:v>2500</c:v>
                </c:pt>
                <c:pt idx="121">
                  <c:v>0</c:v>
                </c:pt>
                <c:pt idx="122">
                  <c:v>200</c:v>
                </c:pt>
                <c:pt idx="123">
                  <c:v>50</c:v>
                </c:pt>
                <c:pt idx="124">
                  <c:v>150</c:v>
                </c:pt>
                <c:pt idx="125">
                  <c:v>0</c:v>
                </c:pt>
                <c:pt idx="126">
                  <c:v>50</c:v>
                </c:pt>
                <c:pt idx="127">
                  <c:v>0</c:v>
                </c:pt>
                <c:pt idx="128">
                  <c:v>100</c:v>
                </c:pt>
                <c:pt idx="129">
                  <c:v>1200</c:v>
                </c:pt>
                <c:pt idx="130">
                  <c:v>1020</c:v>
                </c:pt>
                <c:pt idx="131">
                  <c:v>0</c:v>
                </c:pt>
                <c:pt idx="132">
                  <c:v>50</c:v>
                </c:pt>
                <c:pt idx="133">
                  <c:v>0</c:v>
                </c:pt>
                <c:pt idx="134">
                  <c:v>5750</c:v>
                </c:pt>
                <c:pt idx="136">
                  <c:v>5750</c:v>
                </c:pt>
                <c:pt idx="137">
                  <c:v>150</c:v>
                </c:pt>
                <c:pt idx="138">
                  <c:v>5000</c:v>
                </c:pt>
                <c:pt idx="139">
                  <c:v>0</c:v>
                </c:pt>
                <c:pt idx="140">
                  <c:v>200</c:v>
                </c:pt>
                <c:pt idx="141">
                  <c:v>100</c:v>
                </c:pt>
                <c:pt idx="142">
                  <c:v>100</c:v>
                </c:pt>
                <c:pt idx="143">
                  <c:v>200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8950</c:v>
                </c:pt>
                <c:pt idx="150">
                  <c:v>1250</c:v>
                </c:pt>
                <c:pt idx="151">
                  <c:v>500</c:v>
                </c:pt>
                <c:pt idx="152">
                  <c:v>0</c:v>
                </c:pt>
                <c:pt idx="153">
                  <c:v>500</c:v>
                </c:pt>
                <c:pt idx="154">
                  <c:v>0</c:v>
                </c:pt>
                <c:pt idx="155">
                  <c:v>0</c:v>
                </c:pt>
                <c:pt idx="156">
                  <c:v>50</c:v>
                </c:pt>
                <c:pt idx="157">
                  <c:v>200</c:v>
                </c:pt>
                <c:pt idx="158">
                  <c:v>7700</c:v>
                </c:pt>
                <c:pt idx="159">
                  <c:v>0</c:v>
                </c:pt>
              </c:numCache>
            </c:numRef>
          </c:val>
        </c:ser>
        <c:ser>
          <c:idx val="7"/>
          <c:order val="7"/>
          <c:tx>
            <c:strRef>
              <c:f>Arkusz1!$J$12</c:f>
              <c:strCache>
                <c:ptCount val="1"/>
                <c:pt idx="0">
                  <c:v>56810,0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Arkusz1!$J$13:$J$172</c:f>
              <c:numCache>
                <c:ptCount val="160"/>
                <c:pt idx="1">
                  <c:v>2500</c:v>
                </c:pt>
                <c:pt idx="2">
                  <c:v>0</c:v>
                </c:pt>
                <c:pt idx="3">
                  <c:v>2500</c:v>
                </c:pt>
                <c:pt idx="4">
                  <c:v>8100</c:v>
                </c:pt>
                <c:pt idx="5">
                  <c:v>8000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1000</c:v>
                </c:pt>
                <c:pt idx="15">
                  <c:v>1000</c:v>
                </c:pt>
                <c:pt idx="16">
                  <c:v>5000</c:v>
                </c:pt>
                <c:pt idx="18">
                  <c:v>100</c:v>
                </c:pt>
                <c:pt idx="19">
                  <c:v>800</c:v>
                </c:pt>
                <c:pt idx="20">
                  <c:v>0</c:v>
                </c:pt>
                <c:pt idx="21">
                  <c:v>800</c:v>
                </c:pt>
                <c:pt idx="23">
                  <c:v>750</c:v>
                </c:pt>
                <c:pt idx="24">
                  <c:v>0</c:v>
                </c:pt>
                <c:pt idx="25">
                  <c:v>0</c:v>
                </c:pt>
                <c:pt idx="26">
                  <c:v>750</c:v>
                </c:pt>
                <c:pt idx="27">
                  <c:v>5050</c:v>
                </c:pt>
                <c:pt idx="28">
                  <c:v>0</c:v>
                </c:pt>
                <c:pt idx="29">
                  <c:v>100</c:v>
                </c:pt>
                <c:pt idx="30">
                  <c:v>500</c:v>
                </c:pt>
                <c:pt idx="31">
                  <c:v>200</c:v>
                </c:pt>
                <c:pt idx="32">
                  <c:v>1500</c:v>
                </c:pt>
                <c:pt idx="33">
                  <c:v>700</c:v>
                </c:pt>
                <c:pt idx="34">
                  <c:v>100</c:v>
                </c:pt>
                <c:pt idx="35">
                  <c:v>0</c:v>
                </c:pt>
                <c:pt idx="36">
                  <c:v>500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300</c:v>
                </c:pt>
                <c:pt idx="42">
                  <c:v>300</c:v>
                </c:pt>
                <c:pt idx="43">
                  <c:v>0</c:v>
                </c:pt>
                <c:pt idx="44">
                  <c:v>500</c:v>
                </c:pt>
                <c:pt idx="45">
                  <c:v>350</c:v>
                </c:pt>
                <c:pt idx="46">
                  <c:v>5560</c:v>
                </c:pt>
                <c:pt idx="47">
                  <c:v>0</c:v>
                </c:pt>
                <c:pt idx="48">
                  <c:v>1500</c:v>
                </c:pt>
                <c:pt idx="49">
                  <c:v>0</c:v>
                </c:pt>
                <c:pt idx="50">
                  <c:v>2000</c:v>
                </c:pt>
                <c:pt idx="51">
                  <c:v>500</c:v>
                </c:pt>
                <c:pt idx="52">
                  <c:v>1360</c:v>
                </c:pt>
                <c:pt idx="53">
                  <c:v>200</c:v>
                </c:pt>
                <c:pt idx="54">
                  <c:v>0</c:v>
                </c:pt>
                <c:pt idx="55">
                  <c:v>50</c:v>
                </c:pt>
                <c:pt idx="56">
                  <c:v>400</c:v>
                </c:pt>
                <c:pt idx="57">
                  <c:v>1500</c:v>
                </c:pt>
                <c:pt idx="58">
                  <c:v>24000</c:v>
                </c:pt>
                <c:pt idx="59">
                  <c:v>0</c:v>
                </c:pt>
                <c:pt idx="60">
                  <c:v>2000</c:v>
                </c:pt>
                <c:pt idx="61">
                  <c:v>5200</c:v>
                </c:pt>
                <c:pt idx="62">
                  <c:v>0</c:v>
                </c:pt>
                <c:pt idx="63">
                  <c:v>5000</c:v>
                </c:pt>
                <c:pt idx="65">
                  <c:v>200</c:v>
                </c:pt>
                <c:pt idx="66">
                  <c:v>25592</c:v>
                </c:pt>
                <c:pt idx="67">
                  <c:v>25592</c:v>
                </c:pt>
                <c:pt idx="68">
                  <c:v>1000</c:v>
                </c:pt>
                <c:pt idx="69">
                  <c:v>1500</c:v>
                </c:pt>
                <c:pt idx="70">
                  <c:v>14292</c:v>
                </c:pt>
                <c:pt idx="71">
                  <c:v>8800</c:v>
                </c:pt>
                <c:pt idx="72">
                  <c:v>800</c:v>
                </c:pt>
                <c:pt idx="73">
                  <c:v>0</c:v>
                </c:pt>
                <c:pt idx="74">
                  <c:v>800</c:v>
                </c:pt>
                <c:pt idx="75">
                  <c:v>6586</c:v>
                </c:pt>
                <c:pt idx="76">
                  <c:v>700</c:v>
                </c:pt>
                <c:pt idx="77">
                  <c:v>5356</c:v>
                </c:pt>
                <c:pt idx="78">
                  <c:v>280</c:v>
                </c:pt>
                <c:pt idx="79">
                  <c:v>80</c:v>
                </c:pt>
                <c:pt idx="80">
                  <c:v>170</c:v>
                </c:pt>
                <c:pt idx="81">
                  <c:v>3000</c:v>
                </c:pt>
                <c:pt idx="82">
                  <c:v>3000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15549.8</c:v>
                </c:pt>
                <c:pt idx="87">
                  <c:v>3749.8</c:v>
                </c:pt>
                <c:pt idx="88">
                  <c:v>6470</c:v>
                </c:pt>
                <c:pt idx="89">
                  <c:v>2750</c:v>
                </c:pt>
                <c:pt idx="90">
                  <c:v>0</c:v>
                </c:pt>
                <c:pt idx="91">
                  <c:v>500</c:v>
                </c:pt>
                <c:pt idx="92">
                  <c:v>500</c:v>
                </c:pt>
                <c:pt idx="93">
                  <c:v>250</c:v>
                </c:pt>
                <c:pt idx="94">
                  <c:v>7500</c:v>
                </c:pt>
                <c:pt idx="95">
                  <c:v>300</c:v>
                </c:pt>
                <c:pt idx="96">
                  <c:v>132000</c:v>
                </c:pt>
                <c:pt idx="97">
                  <c:v>0</c:v>
                </c:pt>
                <c:pt idx="98">
                  <c:v>132000</c:v>
                </c:pt>
                <c:pt idx="99">
                  <c:v>4972</c:v>
                </c:pt>
                <c:pt idx="100">
                  <c:v>4792</c:v>
                </c:pt>
                <c:pt idx="101">
                  <c:v>30</c:v>
                </c:pt>
                <c:pt idx="102">
                  <c:v>150</c:v>
                </c:pt>
                <c:pt idx="103">
                  <c:v>39870</c:v>
                </c:pt>
                <c:pt idx="104">
                  <c:v>7620</c:v>
                </c:pt>
                <c:pt idx="105">
                  <c:v>0</c:v>
                </c:pt>
                <c:pt idx="106">
                  <c:v>17000</c:v>
                </c:pt>
                <c:pt idx="107">
                  <c:v>3000</c:v>
                </c:pt>
                <c:pt idx="108">
                  <c:v>3000</c:v>
                </c:pt>
                <c:pt idx="109">
                  <c:v>2100</c:v>
                </c:pt>
                <c:pt idx="110">
                  <c:v>8900</c:v>
                </c:pt>
                <c:pt idx="111">
                  <c:v>6730</c:v>
                </c:pt>
                <c:pt idx="112">
                  <c:v>1500</c:v>
                </c:pt>
                <c:pt idx="113">
                  <c:v>50</c:v>
                </c:pt>
                <c:pt idx="114">
                  <c:v>1000</c:v>
                </c:pt>
                <c:pt idx="115">
                  <c:v>1000</c:v>
                </c:pt>
                <c:pt idx="116">
                  <c:v>500</c:v>
                </c:pt>
                <c:pt idx="117">
                  <c:v>400</c:v>
                </c:pt>
                <c:pt idx="118">
                  <c:v>200</c:v>
                </c:pt>
                <c:pt idx="119">
                  <c:v>0</c:v>
                </c:pt>
                <c:pt idx="120">
                  <c:v>1500</c:v>
                </c:pt>
                <c:pt idx="121">
                  <c:v>580</c:v>
                </c:pt>
                <c:pt idx="122">
                  <c:v>200</c:v>
                </c:pt>
                <c:pt idx="123">
                  <c:v>100</c:v>
                </c:pt>
                <c:pt idx="124">
                  <c:v>200</c:v>
                </c:pt>
                <c:pt idx="125">
                  <c:v>100</c:v>
                </c:pt>
                <c:pt idx="126">
                  <c:v>100</c:v>
                </c:pt>
                <c:pt idx="127">
                  <c:v>1000</c:v>
                </c:pt>
                <c:pt idx="128">
                  <c:v>200</c:v>
                </c:pt>
                <c:pt idx="129">
                  <c:v>1500</c:v>
                </c:pt>
                <c:pt idx="130">
                  <c:v>1020</c:v>
                </c:pt>
                <c:pt idx="131">
                  <c:v>2000</c:v>
                </c:pt>
                <c:pt idx="132">
                  <c:v>100</c:v>
                </c:pt>
                <c:pt idx="133">
                  <c:v>2000</c:v>
                </c:pt>
                <c:pt idx="134">
                  <c:v>8892.7</c:v>
                </c:pt>
                <c:pt idx="136">
                  <c:v>6533</c:v>
                </c:pt>
                <c:pt idx="137">
                  <c:v>200</c:v>
                </c:pt>
                <c:pt idx="138">
                  <c:v>0</c:v>
                </c:pt>
                <c:pt idx="139">
                  <c:v>3000</c:v>
                </c:pt>
                <c:pt idx="140">
                  <c:v>0</c:v>
                </c:pt>
                <c:pt idx="141">
                  <c:v>700</c:v>
                </c:pt>
                <c:pt idx="142">
                  <c:v>2079</c:v>
                </c:pt>
                <c:pt idx="143">
                  <c:v>554</c:v>
                </c:pt>
                <c:pt idx="144">
                  <c:v>751</c:v>
                </c:pt>
                <c:pt idx="145">
                  <c:v>1308.7</c:v>
                </c:pt>
                <c:pt idx="146">
                  <c:v>0</c:v>
                </c:pt>
                <c:pt idx="147">
                  <c:v>300</c:v>
                </c:pt>
                <c:pt idx="148">
                  <c:v>48450</c:v>
                </c:pt>
                <c:pt idx="150">
                  <c:v>5250</c:v>
                </c:pt>
                <c:pt idx="151">
                  <c:v>0</c:v>
                </c:pt>
                <c:pt idx="152">
                  <c:v>200</c:v>
                </c:pt>
                <c:pt idx="153">
                  <c:v>300</c:v>
                </c:pt>
                <c:pt idx="154">
                  <c:v>4000</c:v>
                </c:pt>
                <c:pt idx="155">
                  <c:v>0</c:v>
                </c:pt>
                <c:pt idx="156">
                  <c:v>0</c:v>
                </c:pt>
                <c:pt idx="157">
                  <c:v>750</c:v>
                </c:pt>
                <c:pt idx="158">
                  <c:v>38600</c:v>
                </c:pt>
                <c:pt idx="159">
                  <c:v>4600</c:v>
                </c:pt>
              </c:numCache>
            </c:numRef>
          </c:val>
        </c:ser>
        <c:ser>
          <c:idx val="8"/>
          <c:order val="8"/>
          <c:tx>
            <c:strRef>
              <c:f>Arkusz1!$K$12</c:f>
              <c:strCache>
                <c:ptCount val="1"/>
                <c:pt idx="0">
                  <c:v>23130,0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Arkusz1!$K$13:$K$172</c:f>
              <c:numCache>
                <c:ptCount val="160"/>
                <c:pt idx="1">
                  <c:v>2500</c:v>
                </c:pt>
                <c:pt idx="2">
                  <c:v>0</c:v>
                </c:pt>
                <c:pt idx="3">
                  <c:v>2500</c:v>
                </c:pt>
                <c:pt idx="4">
                  <c:v>7100</c:v>
                </c:pt>
                <c:pt idx="5">
                  <c:v>5000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2000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1000</c:v>
                </c:pt>
                <c:pt idx="15">
                  <c:v>1000</c:v>
                </c:pt>
                <c:pt idx="16">
                  <c:v>3000</c:v>
                </c:pt>
                <c:pt idx="18">
                  <c:v>0</c:v>
                </c:pt>
                <c:pt idx="19">
                  <c:v>400</c:v>
                </c:pt>
                <c:pt idx="20">
                  <c:v>0</c:v>
                </c:pt>
                <c:pt idx="21">
                  <c:v>400</c:v>
                </c:pt>
                <c:pt idx="23">
                  <c:v>350</c:v>
                </c:pt>
                <c:pt idx="24">
                  <c:v>0</c:v>
                </c:pt>
                <c:pt idx="25">
                  <c:v>0</c:v>
                </c:pt>
                <c:pt idx="26">
                  <c:v>350</c:v>
                </c:pt>
                <c:pt idx="27">
                  <c:v>4030</c:v>
                </c:pt>
                <c:pt idx="28">
                  <c:v>0</c:v>
                </c:pt>
                <c:pt idx="29">
                  <c:v>300</c:v>
                </c:pt>
                <c:pt idx="30">
                  <c:v>500</c:v>
                </c:pt>
                <c:pt idx="31">
                  <c:v>150</c:v>
                </c:pt>
                <c:pt idx="32">
                  <c:v>1000</c:v>
                </c:pt>
                <c:pt idx="33">
                  <c:v>500</c:v>
                </c:pt>
                <c:pt idx="34">
                  <c:v>80</c:v>
                </c:pt>
                <c:pt idx="35">
                  <c:v>0</c:v>
                </c:pt>
                <c:pt idx="36">
                  <c:v>50</c:v>
                </c:pt>
                <c:pt idx="37">
                  <c:v>0</c:v>
                </c:pt>
                <c:pt idx="38">
                  <c:v>0</c:v>
                </c:pt>
                <c:pt idx="39">
                  <c:v>300</c:v>
                </c:pt>
                <c:pt idx="40">
                  <c:v>0</c:v>
                </c:pt>
                <c:pt idx="41">
                  <c:v>400</c:v>
                </c:pt>
                <c:pt idx="42">
                  <c:v>350</c:v>
                </c:pt>
                <c:pt idx="43">
                  <c:v>0</c:v>
                </c:pt>
                <c:pt idx="44">
                  <c:v>250</c:v>
                </c:pt>
                <c:pt idx="45">
                  <c:v>150</c:v>
                </c:pt>
                <c:pt idx="46">
                  <c:v>3700</c:v>
                </c:pt>
                <c:pt idx="47">
                  <c:v>0</c:v>
                </c:pt>
                <c:pt idx="48">
                  <c:v>1700</c:v>
                </c:pt>
                <c:pt idx="49">
                  <c:v>0</c:v>
                </c:pt>
                <c:pt idx="50">
                  <c:v>1000</c:v>
                </c:pt>
                <c:pt idx="51">
                  <c:v>300</c:v>
                </c:pt>
                <c:pt idx="52">
                  <c:v>300</c:v>
                </c:pt>
                <c:pt idx="53">
                  <c:v>400</c:v>
                </c:pt>
                <c:pt idx="54">
                  <c:v>0</c:v>
                </c:pt>
                <c:pt idx="55">
                  <c:v>50</c:v>
                </c:pt>
                <c:pt idx="56">
                  <c:v>0</c:v>
                </c:pt>
                <c:pt idx="57">
                  <c:v>700</c:v>
                </c:pt>
                <c:pt idx="58">
                  <c:v>0</c:v>
                </c:pt>
                <c:pt idx="59">
                  <c:v>0</c:v>
                </c:pt>
                <c:pt idx="60">
                  <c:v>300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10000</c:v>
                </c:pt>
                <c:pt idx="67">
                  <c:v>10000</c:v>
                </c:pt>
                <c:pt idx="68">
                  <c:v>500</c:v>
                </c:pt>
                <c:pt idx="69">
                  <c:v>3500</c:v>
                </c:pt>
                <c:pt idx="70">
                  <c:v>3000</c:v>
                </c:pt>
                <c:pt idx="71">
                  <c:v>3000</c:v>
                </c:pt>
                <c:pt idx="72">
                  <c:v>500</c:v>
                </c:pt>
                <c:pt idx="73">
                  <c:v>0</c:v>
                </c:pt>
                <c:pt idx="74">
                  <c:v>500</c:v>
                </c:pt>
                <c:pt idx="75">
                  <c:v>700</c:v>
                </c:pt>
                <c:pt idx="76">
                  <c:v>400</c:v>
                </c:pt>
                <c:pt idx="77">
                  <c:v>0</c:v>
                </c:pt>
                <c:pt idx="78">
                  <c:v>200</c:v>
                </c:pt>
                <c:pt idx="79">
                  <c:v>50</c:v>
                </c:pt>
                <c:pt idx="80">
                  <c:v>50</c:v>
                </c:pt>
                <c:pt idx="81">
                  <c:v>800</c:v>
                </c:pt>
                <c:pt idx="82">
                  <c:v>800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6350</c:v>
                </c:pt>
                <c:pt idx="87">
                  <c:v>2600</c:v>
                </c:pt>
                <c:pt idx="88">
                  <c:v>3350</c:v>
                </c:pt>
                <c:pt idx="89">
                  <c:v>2750</c:v>
                </c:pt>
                <c:pt idx="90">
                  <c:v>0</c:v>
                </c:pt>
                <c:pt idx="91">
                  <c:v>300</c:v>
                </c:pt>
                <c:pt idx="92">
                  <c:v>300</c:v>
                </c:pt>
                <c:pt idx="93">
                  <c:v>100</c:v>
                </c:pt>
                <c:pt idx="94">
                  <c:v>0</c:v>
                </c:pt>
                <c:pt idx="95">
                  <c:v>300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150</c:v>
                </c:pt>
                <c:pt idx="100">
                  <c:v>50</c:v>
                </c:pt>
                <c:pt idx="101">
                  <c:v>0</c:v>
                </c:pt>
                <c:pt idx="102">
                  <c:v>100</c:v>
                </c:pt>
                <c:pt idx="103">
                  <c:v>20670</c:v>
                </c:pt>
                <c:pt idx="104">
                  <c:v>0</c:v>
                </c:pt>
                <c:pt idx="105">
                  <c:v>0</c:v>
                </c:pt>
                <c:pt idx="106">
                  <c:v>13100</c:v>
                </c:pt>
                <c:pt idx="107">
                  <c:v>3500</c:v>
                </c:pt>
                <c:pt idx="108">
                  <c:v>2500</c:v>
                </c:pt>
                <c:pt idx="109">
                  <c:v>2100</c:v>
                </c:pt>
                <c:pt idx="110">
                  <c:v>5000</c:v>
                </c:pt>
                <c:pt idx="111">
                  <c:v>4700</c:v>
                </c:pt>
                <c:pt idx="112">
                  <c:v>500</c:v>
                </c:pt>
                <c:pt idx="113">
                  <c:v>0</c:v>
                </c:pt>
                <c:pt idx="114">
                  <c:v>800</c:v>
                </c:pt>
                <c:pt idx="115">
                  <c:v>800</c:v>
                </c:pt>
                <c:pt idx="116">
                  <c:v>300</c:v>
                </c:pt>
                <c:pt idx="117">
                  <c:v>200</c:v>
                </c:pt>
                <c:pt idx="118">
                  <c:v>100</c:v>
                </c:pt>
                <c:pt idx="119">
                  <c:v>0</c:v>
                </c:pt>
                <c:pt idx="120">
                  <c:v>2000</c:v>
                </c:pt>
                <c:pt idx="121">
                  <c:v>0</c:v>
                </c:pt>
                <c:pt idx="122">
                  <c:v>200</c:v>
                </c:pt>
                <c:pt idx="123">
                  <c:v>50</c:v>
                </c:pt>
                <c:pt idx="124">
                  <c:v>150</c:v>
                </c:pt>
                <c:pt idx="125">
                  <c:v>0</c:v>
                </c:pt>
                <c:pt idx="126">
                  <c:v>50</c:v>
                </c:pt>
                <c:pt idx="127">
                  <c:v>0</c:v>
                </c:pt>
                <c:pt idx="128">
                  <c:v>100</c:v>
                </c:pt>
                <c:pt idx="129">
                  <c:v>1200</c:v>
                </c:pt>
                <c:pt idx="130">
                  <c:v>1020</c:v>
                </c:pt>
                <c:pt idx="131">
                  <c:v>0</c:v>
                </c:pt>
                <c:pt idx="132">
                  <c:v>100</c:v>
                </c:pt>
                <c:pt idx="133">
                  <c:v>0</c:v>
                </c:pt>
                <c:pt idx="134">
                  <c:v>850</c:v>
                </c:pt>
                <c:pt idx="136">
                  <c:v>850</c:v>
                </c:pt>
                <c:pt idx="137">
                  <c:v>150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200</c:v>
                </c:pt>
                <c:pt idx="142">
                  <c:v>200</c:v>
                </c:pt>
                <c:pt idx="143">
                  <c:v>300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20800</c:v>
                </c:pt>
                <c:pt idx="150">
                  <c:v>2000</c:v>
                </c:pt>
                <c:pt idx="151">
                  <c:v>0</c:v>
                </c:pt>
                <c:pt idx="152">
                  <c:v>0</c:v>
                </c:pt>
                <c:pt idx="153">
                  <c:v>500</c:v>
                </c:pt>
                <c:pt idx="154">
                  <c:v>0</c:v>
                </c:pt>
                <c:pt idx="155">
                  <c:v>0</c:v>
                </c:pt>
                <c:pt idx="156">
                  <c:v>1000</c:v>
                </c:pt>
                <c:pt idx="157">
                  <c:v>500</c:v>
                </c:pt>
                <c:pt idx="158">
                  <c:v>18800</c:v>
                </c:pt>
                <c:pt idx="159">
                  <c:v>0</c:v>
                </c:pt>
              </c:numCache>
            </c:numRef>
          </c:val>
        </c:ser>
        <c:ser>
          <c:idx val="9"/>
          <c:order val="9"/>
          <c:tx>
            <c:strRef>
              <c:f>Arkusz1!$L$12</c:f>
              <c:strCache>
                <c:ptCount val="1"/>
                <c:pt idx="0">
                  <c:v>67700,0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Arkusz1!$L$13:$L$172</c:f>
              <c:numCache>
                <c:ptCount val="1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13700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4100</c:v>
                </c:pt>
                <c:pt idx="10">
                  <c:v>9600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1000</c:v>
                </c:pt>
                <c:pt idx="15">
                  <c:v>1000</c:v>
                </c:pt>
                <c:pt idx="16">
                  <c:v>5000</c:v>
                </c:pt>
                <c:pt idx="18">
                  <c:v>500</c:v>
                </c:pt>
                <c:pt idx="19">
                  <c:v>2000</c:v>
                </c:pt>
                <c:pt idx="20">
                  <c:v>0</c:v>
                </c:pt>
                <c:pt idx="21">
                  <c:v>2000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8400</c:v>
                </c:pt>
                <c:pt idx="28">
                  <c:v>0</c:v>
                </c:pt>
                <c:pt idx="29">
                  <c:v>500</c:v>
                </c:pt>
                <c:pt idx="30">
                  <c:v>500</c:v>
                </c:pt>
                <c:pt idx="31">
                  <c:v>300</c:v>
                </c:pt>
                <c:pt idx="32">
                  <c:v>2500</c:v>
                </c:pt>
                <c:pt idx="33">
                  <c:v>700</c:v>
                </c:pt>
                <c:pt idx="34">
                  <c:v>100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800</c:v>
                </c:pt>
                <c:pt idx="45">
                  <c:v>3000</c:v>
                </c:pt>
                <c:pt idx="46">
                  <c:v>2900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2400</c:v>
                </c:pt>
                <c:pt idx="51">
                  <c:v>500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500</c:v>
                </c:pt>
                <c:pt idx="56">
                  <c:v>5000</c:v>
                </c:pt>
                <c:pt idx="57">
                  <c:v>2700</c:v>
                </c:pt>
                <c:pt idx="58">
                  <c:v>24000</c:v>
                </c:pt>
                <c:pt idx="59">
                  <c:v>0</c:v>
                </c:pt>
                <c:pt idx="60">
                  <c:v>2000</c:v>
                </c:pt>
                <c:pt idx="61">
                  <c:v>17070</c:v>
                </c:pt>
                <c:pt idx="62">
                  <c:v>0</c:v>
                </c:pt>
                <c:pt idx="63">
                  <c:v>16870</c:v>
                </c:pt>
                <c:pt idx="65">
                  <c:v>200</c:v>
                </c:pt>
                <c:pt idx="66">
                  <c:v>23792</c:v>
                </c:pt>
                <c:pt idx="67">
                  <c:v>23792</c:v>
                </c:pt>
                <c:pt idx="68">
                  <c:v>1000</c:v>
                </c:pt>
                <c:pt idx="69">
                  <c:v>100</c:v>
                </c:pt>
                <c:pt idx="70">
                  <c:v>13892</c:v>
                </c:pt>
                <c:pt idx="71">
                  <c:v>8800</c:v>
                </c:pt>
                <c:pt idx="72">
                  <c:v>1100</c:v>
                </c:pt>
                <c:pt idx="73">
                  <c:v>0</c:v>
                </c:pt>
                <c:pt idx="74">
                  <c:v>1100</c:v>
                </c:pt>
                <c:pt idx="75">
                  <c:v>2215</c:v>
                </c:pt>
                <c:pt idx="76">
                  <c:v>700</c:v>
                </c:pt>
                <c:pt idx="77">
                  <c:v>1000</c:v>
                </c:pt>
                <c:pt idx="78">
                  <c:v>265</c:v>
                </c:pt>
                <c:pt idx="79">
                  <c:v>80</c:v>
                </c:pt>
                <c:pt idx="80">
                  <c:v>170</c:v>
                </c:pt>
                <c:pt idx="81">
                  <c:v>3900</c:v>
                </c:pt>
                <c:pt idx="82">
                  <c:v>3600</c:v>
                </c:pt>
                <c:pt idx="83">
                  <c:v>0</c:v>
                </c:pt>
                <c:pt idx="84">
                  <c:v>300</c:v>
                </c:pt>
                <c:pt idx="85">
                  <c:v>0</c:v>
                </c:pt>
                <c:pt idx="86">
                  <c:v>13799.8</c:v>
                </c:pt>
                <c:pt idx="87">
                  <c:v>3749.8</c:v>
                </c:pt>
                <c:pt idx="88">
                  <c:v>10273</c:v>
                </c:pt>
                <c:pt idx="89">
                  <c:v>0</c:v>
                </c:pt>
                <c:pt idx="90">
                  <c:v>0</c:v>
                </c:pt>
                <c:pt idx="91">
                  <c:v>1000</c:v>
                </c:pt>
                <c:pt idx="92">
                  <c:v>1000</c:v>
                </c:pt>
                <c:pt idx="93">
                  <c:v>250</c:v>
                </c:pt>
                <c:pt idx="94">
                  <c:v>7500</c:v>
                </c:pt>
                <c:pt idx="95">
                  <c:v>300</c:v>
                </c:pt>
                <c:pt idx="96">
                  <c:v>132000</c:v>
                </c:pt>
                <c:pt idx="97">
                  <c:v>0</c:v>
                </c:pt>
                <c:pt idx="98">
                  <c:v>132000</c:v>
                </c:pt>
                <c:pt idx="99">
                  <c:v>3413</c:v>
                </c:pt>
                <c:pt idx="100">
                  <c:v>3363</c:v>
                </c:pt>
                <c:pt idx="101">
                  <c:v>50</c:v>
                </c:pt>
                <c:pt idx="102">
                  <c:v>0</c:v>
                </c:pt>
                <c:pt idx="103">
                  <c:v>25570</c:v>
                </c:pt>
                <c:pt idx="104">
                  <c:v>6270</c:v>
                </c:pt>
                <c:pt idx="105">
                  <c:v>0</c:v>
                </c:pt>
                <c:pt idx="106">
                  <c:v>8000</c:v>
                </c:pt>
                <c:pt idx="107">
                  <c:v>4000</c:v>
                </c:pt>
                <c:pt idx="108">
                  <c:v>1000</c:v>
                </c:pt>
                <c:pt idx="109">
                  <c:v>0</c:v>
                </c:pt>
                <c:pt idx="110">
                  <c:v>3000</c:v>
                </c:pt>
                <c:pt idx="111">
                  <c:v>4880</c:v>
                </c:pt>
                <c:pt idx="112">
                  <c:v>1000</c:v>
                </c:pt>
                <c:pt idx="113">
                  <c:v>200</c:v>
                </c:pt>
                <c:pt idx="114">
                  <c:v>1000</c:v>
                </c:pt>
                <c:pt idx="115">
                  <c:v>1000</c:v>
                </c:pt>
                <c:pt idx="116">
                  <c:v>500</c:v>
                </c:pt>
                <c:pt idx="117">
                  <c:v>400</c:v>
                </c:pt>
                <c:pt idx="118">
                  <c:v>200</c:v>
                </c:pt>
                <c:pt idx="119">
                  <c:v>0</c:v>
                </c:pt>
                <c:pt idx="120">
                  <c:v>0</c:v>
                </c:pt>
                <c:pt idx="121">
                  <c:v>580</c:v>
                </c:pt>
                <c:pt idx="122">
                  <c:v>200</c:v>
                </c:pt>
                <c:pt idx="123">
                  <c:v>100</c:v>
                </c:pt>
                <c:pt idx="124">
                  <c:v>200</c:v>
                </c:pt>
                <c:pt idx="125">
                  <c:v>100</c:v>
                </c:pt>
                <c:pt idx="126">
                  <c:v>100</c:v>
                </c:pt>
                <c:pt idx="127">
                  <c:v>900</c:v>
                </c:pt>
                <c:pt idx="128">
                  <c:v>200</c:v>
                </c:pt>
                <c:pt idx="129">
                  <c:v>1500</c:v>
                </c:pt>
                <c:pt idx="130">
                  <c:v>20</c:v>
                </c:pt>
                <c:pt idx="131">
                  <c:v>1500</c:v>
                </c:pt>
                <c:pt idx="132">
                  <c:v>100</c:v>
                </c:pt>
                <c:pt idx="133">
                  <c:v>1500</c:v>
                </c:pt>
                <c:pt idx="134">
                  <c:v>5958.6</c:v>
                </c:pt>
                <c:pt idx="136">
                  <c:v>4650</c:v>
                </c:pt>
                <c:pt idx="137">
                  <c:v>0</c:v>
                </c:pt>
                <c:pt idx="138">
                  <c:v>0</c:v>
                </c:pt>
                <c:pt idx="139">
                  <c:v>4000</c:v>
                </c:pt>
                <c:pt idx="140">
                  <c:v>0</c:v>
                </c:pt>
                <c:pt idx="141">
                  <c:v>650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1308.6</c:v>
                </c:pt>
                <c:pt idx="146">
                  <c:v>0</c:v>
                </c:pt>
                <c:pt idx="147">
                  <c:v>0</c:v>
                </c:pt>
                <c:pt idx="148">
                  <c:v>9750</c:v>
                </c:pt>
                <c:pt idx="150">
                  <c:v>4750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4000</c:v>
                </c:pt>
                <c:pt idx="155">
                  <c:v>0</c:v>
                </c:pt>
                <c:pt idx="156">
                  <c:v>0</c:v>
                </c:pt>
                <c:pt idx="157">
                  <c:v>750</c:v>
                </c:pt>
                <c:pt idx="158">
                  <c:v>0</c:v>
                </c:pt>
                <c:pt idx="159">
                  <c:v>5000</c:v>
                </c:pt>
              </c:numCache>
            </c:numRef>
          </c:val>
        </c:ser>
        <c:ser>
          <c:idx val="10"/>
          <c:order val="10"/>
          <c:tx>
            <c:strRef>
              <c:f>Arkusz1!$M$12</c:f>
              <c:strCache>
                <c:ptCount val="1"/>
                <c:pt idx="0">
                  <c:v>35380,0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Arkusz1!$M$13:$M$172</c:f>
              <c:numCache>
                <c:ptCount val="1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12150</c:v>
                </c:pt>
                <c:pt idx="5">
                  <c:v>3000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4150</c:v>
                </c:pt>
                <c:pt idx="10">
                  <c:v>5000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1000</c:v>
                </c:pt>
                <c:pt idx="15">
                  <c:v>1000</c:v>
                </c:pt>
                <c:pt idx="16">
                  <c:v>4000</c:v>
                </c:pt>
                <c:pt idx="18">
                  <c:v>0</c:v>
                </c:pt>
                <c:pt idx="19">
                  <c:v>2400</c:v>
                </c:pt>
                <c:pt idx="20">
                  <c:v>0</c:v>
                </c:pt>
                <c:pt idx="21">
                  <c:v>2400</c:v>
                </c:pt>
                <c:pt idx="23">
                  <c:v>900</c:v>
                </c:pt>
                <c:pt idx="24">
                  <c:v>0</c:v>
                </c:pt>
                <c:pt idx="25">
                  <c:v>0</c:v>
                </c:pt>
                <c:pt idx="26">
                  <c:v>900</c:v>
                </c:pt>
                <c:pt idx="27">
                  <c:v>7680</c:v>
                </c:pt>
                <c:pt idx="28">
                  <c:v>0</c:v>
                </c:pt>
                <c:pt idx="29">
                  <c:v>300</c:v>
                </c:pt>
                <c:pt idx="30">
                  <c:v>200</c:v>
                </c:pt>
                <c:pt idx="31">
                  <c:v>450</c:v>
                </c:pt>
                <c:pt idx="32">
                  <c:v>2000</c:v>
                </c:pt>
                <c:pt idx="33">
                  <c:v>1000</c:v>
                </c:pt>
                <c:pt idx="34">
                  <c:v>200</c:v>
                </c:pt>
                <c:pt idx="35">
                  <c:v>0</c:v>
                </c:pt>
                <c:pt idx="36">
                  <c:v>750</c:v>
                </c:pt>
                <c:pt idx="37">
                  <c:v>0</c:v>
                </c:pt>
                <c:pt idx="38">
                  <c:v>0</c:v>
                </c:pt>
                <c:pt idx="39">
                  <c:v>550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230</c:v>
                </c:pt>
                <c:pt idx="45">
                  <c:v>2000</c:v>
                </c:pt>
                <c:pt idx="46">
                  <c:v>5750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3600</c:v>
                </c:pt>
                <c:pt idx="51">
                  <c:v>900</c:v>
                </c:pt>
                <c:pt idx="52">
                  <c:v>1250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1200</c:v>
                </c:pt>
                <c:pt idx="58">
                  <c:v>0</c:v>
                </c:pt>
                <c:pt idx="59">
                  <c:v>0</c:v>
                </c:pt>
                <c:pt idx="60">
                  <c:v>300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8100</c:v>
                </c:pt>
                <c:pt idx="67">
                  <c:v>8100</c:v>
                </c:pt>
                <c:pt idx="68">
                  <c:v>1000</c:v>
                </c:pt>
                <c:pt idx="69">
                  <c:v>100</c:v>
                </c:pt>
                <c:pt idx="70">
                  <c:v>4000</c:v>
                </c:pt>
                <c:pt idx="71">
                  <c:v>3000</c:v>
                </c:pt>
                <c:pt idx="72">
                  <c:v>1000</c:v>
                </c:pt>
                <c:pt idx="73">
                  <c:v>0</c:v>
                </c:pt>
                <c:pt idx="74">
                  <c:v>1000</c:v>
                </c:pt>
                <c:pt idx="75">
                  <c:v>700</c:v>
                </c:pt>
                <c:pt idx="76">
                  <c:v>400</c:v>
                </c:pt>
                <c:pt idx="77">
                  <c:v>0</c:v>
                </c:pt>
                <c:pt idx="78">
                  <c:v>200</c:v>
                </c:pt>
                <c:pt idx="79">
                  <c:v>50</c:v>
                </c:pt>
                <c:pt idx="80">
                  <c:v>50</c:v>
                </c:pt>
                <c:pt idx="81">
                  <c:v>1300</c:v>
                </c:pt>
                <c:pt idx="82">
                  <c:v>1000</c:v>
                </c:pt>
                <c:pt idx="83">
                  <c:v>0</c:v>
                </c:pt>
                <c:pt idx="84">
                  <c:v>300</c:v>
                </c:pt>
                <c:pt idx="85">
                  <c:v>0</c:v>
                </c:pt>
                <c:pt idx="86">
                  <c:v>5800</c:v>
                </c:pt>
                <c:pt idx="87">
                  <c:v>3000</c:v>
                </c:pt>
                <c:pt idx="88">
                  <c:v>2400</c:v>
                </c:pt>
                <c:pt idx="89">
                  <c:v>0</c:v>
                </c:pt>
                <c:pt idx="90">
                  <c:v>0</c:v>
                </c:pt>
                <c:pt idx="91">
                  <c:v>1200</c:v>
                </c:pt>
                <c:pt idx="92">
                  <c:v>1200</c:v>
                </c:pt>
                <c:pt idx="93">
                  <c:v>100</c:v>
                </c:pt>
                <c:pt idx="94">
                  <c:v>0</c:v>
                </c:pt>
                <c:pt idx="95">
                  <c:v>300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100</c:v>
                </c:pt>
                <c:pt idx="100">
                  <c:v>50</c:v>
                </c:pt>
                <c:pt idx="101">
                  <c:v>0</c:v>
                </c:pt>
                <c:pt idx="102">
                  <c:v>50</c:v>
                </c:pt>
                <c:pt idx="103">
                  <c:v>17270</c:v>
                </c:pt>
                <c:pt idx="104">
                  <c:v>0</c:v>
                </c:pt>
                <c:pt idx="105">
                  <c:v>0</c:v>
                </c:pt>
                <c:pt idx="106">
                  <c:v>12500</c:v>
                </c:pt>
                <c:pt idx="107">
                  <c:v>4000</c:v>
                </c:pt>
                <c:pt idx="108">
                  <c:v>2500</c:v>
                </c:pt>
                <c:pt idx="109">
                  <c:v>1000</c:v>
                </c:pt>
                <c:pt idx="110">
                  <c:v>5000</c:v>
                </c:pt>
                <c:pt idx="111">
                  <c:v>2850</c:v>
                </c:pt>
                <c:pt idx="112">
                  <c:v>500</c:v>
                </c:pt>
                <c:pt idx="113">
                  <c:v>50</c:v>
                </c:pt>
                <c:pt idx="114">
                  <c:v>800</c:v>
                </c:pt>
                <c:pt idx="115">
                  <c:v>800</c:v>
                </c:pt>
                <c:pt idx="116">
                  <c:v>400</c:v>
                </c:pt>
                <c:pt idx="117">
                  <c:v>200</c:v>
                </c:pt>
                <c:pt idx="118">
                  <c:v>100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200</c:v>
                </c:pt>
                <c:pt idx="123">
                  <c:v>100</c:v>
                </c:pt>
                <c:pt idx="124">
                  <c:v>150</c:v>
                </c:pt>
                <c:pt idx="125">
                  <c:v>0</c:v>
                </c:pt>
                <c:pt idx="126">
                  <c:v>50</c:v>
                </c:pt>
                <c:pt idx="127">
                  <c:v>0</c:v>
                </c:pt>
                <c:pt idx="128">
                  <c:v>100</c:v>
                </c:pt>
                <c:pt idx="129">
                  <c:v>1200</c:v>
                </c:pt>
                <c:pt idx="130">
                  <c:v>20</c:v>
                </c:pt>
                <c:pt idx="131">
                  <c:v>0</c:v>
                </c:pt>
                <c:pt idx="132">
                  <c:v>100</c:v>
                </c:pt>
                <c:pt idx="133">
                  <c:v>0</c:v>
                </c:pt>
                <c:pt idx="134">
                  <c:v>1100</c:v>
                </c:pt>
                <c:pt idx="136">
                  <c:v>1100</c:v>
                </c:pt>
                <c:pt idx="137">
                  <c:v>100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200</c:v>
                </c:pt>
                <c:pt idx="142">
                  <c:v>500</c:v>
                </c:pt>
                <c:pt idx="143">
                  <c:v>300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3800</c:v>
                </c:pt>
                <c:pt idx="150">
                  <c:v>3800</c:v>
                </c:pt>
                <c:pt idx="151">
                  <c:v>0</c:v>
                </c:pt>
                <c:pt idx="152">
                  <c:v>0</c:v>
                </c:pt>
                <c:pt idx="153">
                  <c:v>350</c:v>
                </c:pt>
                <c:pt idx="154">
                  <c:v>0</c:v>
                </c:pt>
                <c:pt idx="155">
                  <c:v>0</c:v>
                </c:pt>
                <c:pt idx="156">
                  <c:v>2950</c:v>
                </c:pt>
                <c:pt idx="157">
                  <c:v>500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Arkusz1!$N$12</c:f>
              <c:strCache>
                <c:ptCount val="1"/>
                <c:pt idx="0">
                  <c:v>212043,2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Arkusz1!$N$13:$N$172</c:f>
              <c:numCache>
                <c:ptCount val="160"/>
                <c:pt idx="1">
                  <c:v>16210</c:v>
                </c:pt>
                <c:pt idx="2">
                  <c:v>8210</c:v>
                </c:pt>
                <c:pt idx="3">
                  <c:v>8000</c:v>
                </c:pt>
                <c:pt idx="4">
                  <c:v>48730</c:v>
                </c:pt>
                <c:pt idx="5">
                  <c:v>8050</c:v>
                </c:pt>
                <c:pt idx="6">
                  <c:v>7610</c:v>
                </c:pt>
                <c:pt idx="7">
                  <c:v>2710</c:v>
                </c:pt>
                <c:pt idx="8">
                  <c:v>3580</c:v>
                </c:pt>
                <c:pt idx="9">
                  <c:v>4410</c:v>
                </c:pt>
                <c:pt idx="10">
                  <c:v>15710</c:v>
                </c:pt>
                <c:pt idx="11">
                  <c:v>50</c:v>
                </c:pt>
                <c:pt idx="12">
                  <c:v>2110</c:v>
                </c:pt>
                <c:pt idx="13">
                  <c:v>4500</c:v>
                </c:pt>
                <c:pt idx="14">
                  <c:v>3040</c:v>
                </c:pt>
                <c:pt idx="15">
                  <c:v>3040</c:v>
                </c:pt>
                <c:pt idx="16">
                  <c:v>16672.9</c:v>
                </c:pt>
                <c:pt idx="18">
                  <c:v>770</c:v>
                </c:pt>
                <c:pt idx="19">
                  <c:v>5487</c:v>
                </c:pt>
                <c:pt idx="20">
                  <c:v>552</c:v>
                </c:pt>
                <c:pt idx="21">
                  <c:v>4935</c:v>
                </c:pt>
                <c:pt idx="23">
                  <c:v>2500</c:v>
                </c:pt>
                <c:pt idx="24">
                  <c:v>350</c:v>
                </c:pt>
                <c:pt idx="25">
                  <c:v>880</c:v>
                </c:pt>
                <c:pt idx="26">
                  <c:v>1270</c:v>
                </c:pt>
                <c:pt idx="27">
                  <c:v>27595</c:v>
                </c:pt>
                <c:pt idx="28">
                  <c:v>340</c:v>
                </c:pt>
                <c:pt idx="29">
                  <c:v>1350</c:v>
                </c:pt>
                <c:pt idx="30">
                  <c:v>3050</c:v>
                </c:pt>
                <c:pt idx="31">
                  <c:v>720</c:v>
                </c:pt>
                <c:pt idx="32">
                  <c:v>5700</c:v>
                </c:pt>
                <c:pt idx="33">
                  <c:v>2050</c:v>
                </c:pt>
                <c:pt idx="34">
                  <c:v>305</c:v>
                </c:pt>
                <c:pt idx="35">
                  <c:v>860</c:v>
                </c:pt>
                <c:pt idx="36">
                  <c:v>1070</c:v>
                </c:pt>
                <c:pt idx="37">
                  <c:v>2500</c:v>
                </c:pt>
                <c:pt idx="38">
                  <c:v>1750</c:v>
                </c:pt>
                <c:pt idx="39">
                  <c:v>950</c:v>
                </c:pt>
                <c:pt idx="40">
                  <c:v>500</c:v>
                </c:pt>
                <c:pt idx="41">
                  <c:v>700</c:v>
                </c:pt>
                <c:pt idx="42">
                  <c:v>700</c:v>
                </c:pt>
                <c:pt idx="43">
                  <c:v>200</c:v>
                </c:pt>
                <c:pt idx="44">
                  <c:v>1350</c:v>
                </c:pt>
                <c:pt idx="45">
                  <c:v>3500</c:v>
                </c:pt>
                <c:pt idx="46">
                  <c:v>17960</c:v>
                </c:pt>
                <c:pt idx="47">
                  <c:v>1800</c:v>
                </c:pt>
                <c:pt idx="48">
                  <c:v>3300</c:v>
                </c:pt>
                <c:pt idx="49">
                  <c:v>1700</c:v>
                </c:pt>
                <c:pt idx="50">
                  <c:v>6150</c:v>
                </c:pt>
                <c:pt idx="51">
                  <c:v>1700</c:v>
                </c:pt>
                <c:pt idx="52">
                  <c:v>1570</c:v>
                </c:pt>
                <c:pt idx="53">
                  <c:v>1000</c:v>
                </c:pt>
                <c:pt idx="54">
                  <c:v>740</c:v>
                </c:pt>
                <c:pt idx="55">
                  <c:v>5000</c:v>
                </c:pt>
                <c:pt idx="56">
                  <c:v>6200</c:v>
                </c:pt>
                <c:pt idx="57">
                  <c:v>4938.3</c:v>
                </c:pt>
                <c:pt idx="58">
                  <c:v>48740</c:v>
                </c:pt>
                <c:pt idx="59">
                  <c:v>2000</c:v>
                </c:pt>
                <c:pt idx="60">
                  <c:v>6200</c:v>
                </c:pt>
                <c:pt idx="61">
                  <c:v>23055</c:v>
                </c:pt>
                <c:pt idx="62">
                  <c:v>85</c:v>
                </c:pt>
                <c:pt idx="63">
                  <c:v>22370</c:v>
                </c:pt>
                <c:pt idx="65">
                  <c:v>600</c:v>
                </c:pt>
                <c:pt idx="66">
                  <c:v>106489</c:v>
                </c:pt>
                <c:pt idx="67">
                  <c:v>106489</c:v>
                </c:pt>
                <c:pt idx="68">
                  <c:v>3000</c:v>
                </c:pt>
                <c:pt idx="69">
                  <c:v>14100</c:v>
                </c:pt>
                <c:pt idx="70">
                  <c:v>55489</c:v>
                </c:pt>
                <c:pt idx="71">
                  <c:v>33900</c:v>
                </c:pt>
                <c:pt idx="72">
                  <c:v>5596.1</c:v>
                </c:pt>
                <c:pt idx="73">
                  <c:v>1416.1</c:v>
                </c:pt>
                <c:pt idx="74">
                  <c:v>4180</c:v>
                </c:pt>
                <c:pt idx="75">
                  <c:v>12050.5</c:v>
                </c:pt>
                <c:pt idx="76">
                  <c:v>2610.5</c:v>
                </c:pt>
                <c:pt idx="77">
                  <c:v>6856</c:v>
                </c:pt>
                <c:pt idx="78">
                  <c:v>1659</c:v>
                </c:pt>
                <c:pt idx="79">
                  <c:v>265</c:v>
                </c:pt>
                <c:pt idx="80">
                  <c:v>660</c:v>
                </c:pt>
                <c:pt idx="81">
                  <c:v>11750</c:v>
                </c:pt>
                <c:pt idx="82">
                  <c:v>9600</c:v>
                </c:pt>
                <c:pt idx="83">
                  <c:v>500</c:v>
                </c:pt>
                <c:pt idx="84">
                  <c:v>600</c:v>
                </c:pt>
                <c:pt idx="85">
                  <c:v>1050</c:v>
                </c:pt>
                <c:pt idx="86">
                  <c:v>55956.7</c:v>
                </c:pt>
                <c:pt idx="87">
                  <c:v>13616.399999999998</c:v>
                </c:pt>
                <c:pt idx="88">
                  <c:v>24693</c:v>
                </c:pt>
                <c:pt idx="89">
                  <c:v>7000</c:v>
                </c:pt>
                <c:pt idx="90">
                  <c:v>3600</c:v>
                </c:pt>
                <c:pt idx="91">
                  <c:v>1550</c:v>
                </c:pt>
                <c:pt idx="92">
                  <c:v>1550</c:v>
                </c:pt>
                <c:pt idx="93">
                  <c:v>1025</c:v>
                </c:pt>
                <c:pt idx="94">
                  <c:v>15000</c:v>
                </c:pt>
                <c:pt idx="95">
                  <c:v>1622.3</c:v>
                </c:pt>
                <c:pt idx="96">
                  <c:v>269365.8</c:v>
                </c:pt>
                <c:pt idx="97">
                  <c:v>1865.8</c:v>
                </c:pt>
                <c:pt idx="98">
                  <c:v>267500</c:v>
                </c:pt>
                <c:pt idx="99">
                  <c:v>10207</c:v>
                </c:pt>
                <c:pt idx="100">
                  <c:v>8350</c:v>
                </c:pt>
                <c:pt idx="101">
                  <c:v>657</c:v>
                </c:pt>
                <c:pt idx="102">
                  <c:v>1200</c:v>
                </c:pt>
                <c:pt idx="103">
                  <c:v>119387.5</c:v>
                </c:pt>
                <c:pt idx="104">
                  <c:v>27514</c:v>
                </c:pt>
                <c:pt idx="105">
                  <c:v>5695</c:v>
                </c:pt>
                <c:pt idx="106">
                  <c:v>35200</c:v>
                </c:pt>
                <c:pt idx="107">
                  <c:v>10500</c:v>
                </c:pt>
                <c:pt idx="108">
                  <c:v>8000</c:v>
                </c:pt>
                <c:pt idx="109">
                  <c:v>4800</c:v>
                </c:pt>
                <c:pt idx="110">
                  <c:v>11900</c:v>
                </c:pt>
                <c:pt idx="111">
                  <c:v>20233</c:v>
                </c:pt>
                <c:pt idx="112">
                  <c:v>5000</c:v>
                </c:pt>
                <c:pt idx="113">
                  <c:v>263</c:v>
                </c:pt>
                <c:pt idx="114">
                  <c:v>2510</c:v>
                </c:pt>
                <c:pt idx="115">
                  <c:v>2600</c:v>
                </c:pt>
                <c:pt idx="116">
                  <c:v>1500</c:v>
                </c:pt>
                <c:pt idx="117">
                  <c:v>810</c:v>
                </c:pt>
                <c:pt idx="118">
                  <c:v>800</c:v>
                </c:pt>
                <c:pt idx="119">
                  <c:v>410</c:v>
                </c:pt>
                <c:pt idx="120">
                  <c:v>4530</c:v>
                </c:pt>
                <c:pt idx="121">
                  <c:v>1810</c:v>
                </c:pt>
                <c:pt idx="122">
                  <c:v>1170</c:v>
                </c:pt>
                <c:pt idx="123">
                  <c:v>400</c:v>
                </c:pt>
                <c:pt idx="124">
                  <c:v>1066.3</c:v>
                </c:pt>
                <c:pt idx="125">
                  <c:v>350</c:v>
                </c:pt>
                <c:pt idx="126">
                  <c:v>470</c:v>
                </c:pt>
                <c:pt idx="127">
                  <c:v>4120</c:v>
                </c:pt>
                <c:pt idx="128">
                  <c:v>820</c:v>
                </c:pt>
                <c:pt idx="129">
                  <c:v>5537.2</c:v>
                </c:pt>
                <c:pt idx="130">
                  <c:v>3082</c:v>
                </c:pt>
                <c:pt idx="131">
                  <c:v>5830</c:v>
                </c:pt>
                <c:pt idx="132">
                  <c:v>400</c:v>
                </c:pt>
                <c:pt idx="133">
                  <c:v>7500</c:v>
                </c:pt>
                <c:pt idx="134">
                  <c:v>29566.9</c:v>
                </c:pt>
                <c:pt idx="136">
                  <c:v>22922.9</c:v>
                </c:pt>
                <c:pt idx="137">
                  <c:v>570</c:v>
                </c:pt>
                <c:pt idx="138">
                  <c:v>8694.9</c:v>
                </c:pt>
                <c:pt idx="139">
                  <c:v>7635</c:v>
                </c:pt>
                <c:pt idx="140">
                  <c:v>500</c:v>
                </c:pt>
                <c:pt idx="141">
                  <c:v>1680</c:v>
                </c:pt>
                <c:pt idx="142">
                  <c:v>2499</c:v>
                </c:pt>
                <c:pt idx="143">
                  <c:v>1344</c:v>
                </c:pt>
                <c:pt idx="144">
                  <c:v>1351</c:v>
                </c:pt>
                <c:pt idx="145">
                  <c:v>3926</c:v>
                </c:pt>
                <c:pt idx="146">
                  <c:v>909</c:v>
                </c:pt>
                <c:pt idx="147">
                  <c:v>458</c:v>
                </c:pt>
                <c:pt idx="148">
                  <c:v>107069.9</c:v>
                </c:pt>
                <c:pt idx="150">
                  <c:v>38069.9</c:v>
                </c:pt>
                <c:pt idx="151">
                  <c:v>8050</c:v>
                </c:pt>
                <c:pt idx="152">
                  <c:v>650</c:v>
                </c:pt>
                <c:pt idx="153">
                  <c:v>1500</c:v>
                </c:pt>
                <c:pt idx="154">
                  <c:v>15469.9</c:v>
                </c:pt>
                <c:pt idx="155">
                  <c:v>6400</c:v>
                </c:pt>
                <c:pt idx="156">
                  <c:v>4000</c:v>
                </c:pt>
                <c:pt idx="157">
                  <c:v>2000</c:v>
                </c:pt>
                <c:pt idx="158">
                  <c:v>57000</c:v>
                </c:pt>
                <c:pt idx="159">
                  <c:v>12000</c:v>
                </c:pt>
              </c:numCache>
            </c:numRef>
          </c:val>
        </c:ser>
        <c:ser>
          <c:idx val="12"/>
          <c:order val="12"/>
          <c:tx>
            <c:strRef>
              <c:f>Arkusz1!$O$12</c:f>
              <c:strCache>
                <c:ptCount val="1"/>
                <c:pt idx="0">
                  <c:v>133073,2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Arkusz1!$O$13:$O$172</c:f>
              <c:numCache>
                <c:ptCount val="160"/>
                <c:pt idx="1">
                  <c:v>16210</c:v>
                </c:pt>
                <c:pt idx="2">
                  <c:v>8210</c:v>
                </c:pt>
                <c:pt idx="3">
                  <c:v>8000</c:v>
                </c:pt>
                <c:pt idx="4">
                  <c:v>44130</c:v>
                </c:pt>
                <c:pt idx="5">
                  <c:v>8050</c:v>
                </c:pt>
                <c:pt idx="6">
                  <c:v>7610</c:v>
                </c:pt>
                <c:pt idx="7">
                  <c:v>2710</c:v>
                </c:pt>
                <c:pt idx="8">
                  <c:v>3580</c:v>
                </c:pt>
                <c:pt idx="9">
                  <c:v>4410</c:v>
                </c:pt>
                <c:pt idx="10">
                  <c:v>11110</c:v>
                </c:pt>
                <c:pt idx="11">
                  <c:v>50</c:v>
                </c:pt>
                <c:pt idx="12">
                  <c:v>2110</c:v>
                </c:pt>
                <c:pt idx="13">
                  <c:v>4500</c:v>
                </c:pt>
                <c:pt idx="14">
                  <c:v>3040</c:v>
                </c:pt>
                <c:pt idx="15">
                  <c:v>3040</c:v>
                </c:pt>
                <c:pt idx="16">
                  <c:v>11672.9</c:v>
                </c:pt>
                <c:pt idx="18">
                  <c:v>70</c:v>
                </c:pt>
                <c:pt idx="19">
                  <c:v>5487</c:v>
                </c:pt>
                <c:pt idx="20">
                  <c:v>552</c:v>
                </c:pt>
                <c:pt idx="21">
                  <c:v>4935</c:v>
                </c:pt>
                <c:pt idx="23">
                  <c:v>2500</c:v>
                </c:pt>
                <c:pt idx="24">
                  <c:v>350</c:v>
                </c:pt>
                <c:pt idx="25">
                  <c:v>880</c:v>
                </c:pt>
                <c:pt idx="26">
                  <c:v>1270</c:v>
                </c:pt>
                <c:pt idx="27">
                  <c:v>23255</c:v>
                </c:pt>
                <c:pt idx="28">
                  <c:v>340</c:v>
                </c:pt>
                <c:pt idx="29">
                  <c:v>950</c:v>
                </c:pt>
                <c:pt idx="30">
                  <c:v>2750</c:v>
                </c:pt>
                <c:pt idx="31">
                  <c:v>720</c:v>
                </c:pt>
                <c:pt idx="32">
                  <c:v>4200</c:v>
                </c:pt>
                <c:pt idx="33">
                  <c:v>2050</c:v>
                </c:pt>
                <c:pt idx="34">
                  <c:v>285</c:v>
                </c:pt>
                <c:pt idx="35">
                  <c:v>860</c:v>
                </c:pt>
                <c:pt idx="36">
                  <c:v>1070</c:v>
                </c:pt>
                <c:pt idx="37">
                  <c:v>2500</c:v>
                </c:pt>
                <c:pt idx="38">
                  <c:v>1750</c:v>
                </c:pt>
                <c:pt idx="39">
                  <c:v>950</c:v>
                </c:pt>
                <c:pt idx="40">
                  <c:v>500</c:v>
                </c:pt>
                <c:pt idx="41">
                  <c:v>700</c:v>
                </c:pt>
                <c:pt idx="42">
                  <c:v>700</c:v>
                </c:pt>
                <c:pt idx="43">
                  <c:v>200</c:v>
                </c:pt>
                <c:pt idx="44">
                  <c:v>530</c:v>
                </c:pt>
                <c:pt idx="45">
                  <c:v>2200</c:v>
                </c:pt>
                <c:pt idx="46">
                  <c:v>17950</c:v>
                </c:pt>
                <c:pt idx="47">
                  <c:v>1800</c:v>
                </c:pt>
                <c:pt idx="48">
                  <c:v>3300</c:v>
                </c:pt>
                <c:pt idx="49">
                  <c:v>1700</c:v>
                </c:pt>
                <c:pt idx="50">
                  <c:v>6150</c:v>
                </c:pt>
                <c:pt idx="51">
                  <c:v>1700</c:v>
                </c:pt>
                <c:pt idx="52">
                  <c:v>1560</c:v>
                </c:pt>
                <c:pt idx="53">
                  <c:v>1000</c:v>
                </c:pt>
                <c:pt idx="54">
                  <c:v>740</c:v>
                </c:pt>
                <c:pt idx="55">
                  <c:v>4500</c:v>
                </c:pt>
                <c:pt idx="56">
                  <c:v>0</c:v>
                </c:pt>
                <c:pt idx="57">
                  <c:v>2588.3</c:v>
                </c:pt>
                <c:pt idx="58">
                  <c:v>620</c:v>
                </c:pt>
                <c:pt idx="59">
                  <c:v>0</c:v>
                </c:pt>
                <c:pt idx="60">
                  <c:v>1050</c:v>
                </c:pt>
                <c:pt idx="61">
                  <c:v>85</c:v>
                </c:pt>
                <c:pt idx="62">
                  <c:v>85</c:v>
                </c:pt>
                <c:pt idx="63">
                  <c:v>0</c:v>
                </c:pt>
                <c:pt idx="65">
                  <c:v>0</c:v>
                </c:pt>
                <c:pt idx="66">
                  <c:v>64961</c:v>
                </c:pt>
                <c:pt idx="67">
                  <c:v>64961</c:v>
                </c:pt>
                <c:pt idx="68">
                  <c:v>1600</c:v>
                </c:pt>
                <c:pt idx="69">
                  <c:v>14100</c:v>
                </c:pt>
                <c:pt idx="70">
                  <c:v>32561</c:v>
                </c:pt>
                <c:pt idx="71">
                  <c:v>16700</c:v>
                </c:pt>
                <c:pt idx="72">
                  <c:v>4713.1</c:v>
                </c:pt>
                <c:pt idx="73">
                  <c:v>1233.1</c:v>
                </c:pt>
                <c:pt idx="74">
                  <c:v>3480</c:v>
                </c:pt>
                <c:pt idx="75">
                  <c:v>3789.5</c:v>
                </c:pt>
                <c:pt idx="76">
                  <c:v>1910.5</c:v>
                </c:pt>
                <c:pt idx="77">
                  <c:v>0</c:v>
                </c:pt>
                <c:pt idx="78">
                  <c:v>1384</c:v>
                </c:pt>
                <c:pt idx="79">
                  <c:v>185</c:v>
                </c:pt>
                <c:pt idx="80">
                  <c:v>310</c:v>
                </c:pt>
                <c:pt idx="81">
                  <c:v>4750</c:v>
                </c:pt>
                <c:pt idx="82">
                  <c:v>2600</c:v>
                </c:pt>
                <c:pt idx="83">
                  <c:v>500</c:v>
                </c:pt>
                <c:pt idx="84">
                  <c:v>600</c:v>
                </c:pt>
                <c:pt idx="85">
                  <c:v>1050</c:v>
                </c:pt>
                <c:pt idx="86">
                  <c:v>26314.4</c:v>
                </c:pt>
                <c:pt idx="87">
                  <c:v>10467.1</c:v>
                </c:pt>
                <c:pt idx="88">
                  <c:v>13700</c:v>
                </c:pt>
                <c:pt idx="89">
                  <c:v>7000</c:v>
                </c:pt>
                <c:pt idx="90">
                  <c:v>3600</c:v>
                </c:pt>
                <c:pt idx="91">
                  <c:v>1550</c:v>
                </c:pt>
                <c:pt idx="92">
                  <c:v>1550</c:v>
                </c:pt>
                <c:pt idx="93">
                  <c:v>575</c:v>
                </c:pt>
                <c:pt idx="94">
                  <c:v>0</c:v>
                </c:pt>
                <c:pt idx="95">
                  <c:v>1572.3</c:v>
                </c:pt>
                <c:pt idx="96">
                  <c:v>300</c:v>
                </c:pt>
                <c:pt idx="97">
                  <c:v>300</c:v>
                </c:pt>
                <c:pt idx="98">
                  <c:v>0</c:v>
                </c:pt>
                <c:pt idx="99">
                  <c:v>1307</c:v>
                </c:pt>
                <c:pt idx="100">
                  <c:v>230</c:v>
                </c:pt>
                <c:pt idx="101">
                  <c:v>127</c:v>
                </c:pt>
                <c:pt idx="102">
                  <c:v>950</c:v>
                </c:pt>
                <c:pt idx="103">
                  <c:v>66087.5</c:v>
                </c:pt>
                <c:pt idx="104">
                  <c:v>5379</c:v>
                </c:pt>
                <c:pt idx="105">
                  <c:v>50</c:v>
                </c:pt>
                <c:pt idx="106">
                  <c:v>32800</c:v>
                </c:pt>
                <c:pt idx="107">
                  <c:v>10000</c:v>
                </c:pt>
                <c:pt idx="108">
                  <c:v>8000</c:v>
                </c:pt>
                <c:pt idx="109">
                  <c:v>4800</c:v>
                </c:pt>
                <c:pt idx="110">
                  <c:v>10000</c:v>
                </c:pt>
                <c:pt idx="111">
                  <c:v>12703</c:v>
                </c:pt>
                <c:pt idx="112">
                  <c:v>2000</c:v>
                </c:pt>
                <c:pt idx="113">
                  <c:v>63</c:v>
                </c:pt>
                <c:pt idx="114">
                  <c:v>1710</c:v>
                </c:pt>
                <c:pt idx="115">
                  <c:v>1950</c:v>
                </c:pt>
                <c:pt idx="116">
                  <c:v>1080</c:v>
                </c:pt>
                <c:pt idx="117">
                  <c:v>410</c:v>
                </c:pt>
                <c:pt idx="118">
                  <c:v>500</c:v>
                </c:pt>
                <c:pt idx="119">
                  <c:v>410</c:v>
                </c:pt>
                <c:pt idx="120">
                  <c:v>4530</c:v>
                </c:pt>
                <c:pt idx="121">
                  <c:v>50</c:v>
                </c:pt>
                <c:pt idx="122">
                  <c:v>1170</c:v>
                </c:pt>
                <c:pt idx="123">
                  <c:v>300</c:v>
                </c:pt>
                <c:pt idx="124">
                  <c:v>916.3</c:v>
                </c:pt>
                <c:pt idx="125">
                  <c:v>50</c:v>
                </c:pt>
                <c:pt idx="126">
                  <c:v>250</c:v>
                </c:pt>
                <c:pt idx="127">
                  <c:v>1220</c:v>
                </c:pt>
                <c:pt idx="128">
                  <c:v>520</c:v>
                </c:pt>
                <c:pt idx="129">
                  <c:v>4837.2</c:v>
                </c:pt>
                <c:pt idx="130">
                  <c:v>3082</c:v>
                </c:pt>
                <c:pt idx="131">
                  <c:v>0</c:v>
                </c:pt>
                <c:pt idx="132">
                  <c:v>350</c:v>
                </c:pt>
                <c:pt idx="133">
                  <c:v>2460</c:v>
                </c:pt>
                <c:pt idx="134">
                  <c:v>13319.9</c:v>
                </c:pt>
                <c:pt idx="136">
                  <c:v>12419.9</c:v>
                </c:pt>
                <c:pt idx="137">
                  <c:v>570</c:v>
                </c:pt>
                <c:pt idx="138">
                  <c:v>8694.9</c:v>
                </c:pt>
                <c:pt idx="139">
                  <c:v>5</c:v>
                </c:pt>
                <c:pt idx="140">
                  <c:v>500</c:v>
                </c:pt>
                <c:pt idx="141">
                  <c:v>540</c:v>
                </c:pt>
                <c:pt idx="142">
                  <c:v>920</c:v>
                </c:pt>
                <c:pt idx="143">
                  <c:v>1190</c:v>
                </c:pt>
                <c:pt idx="144">
                  <c:v>300</c:v>
                </c:pt>
                <c:pt idx="145">
                  <c:v>0</c:v>
                </c:pt>
                <c:pt idx="146">
                  <c:v>600</c:v>
                </c:pt>
                <c:pt idx="147">
                  <c:v>0</c:v>
                </c:pt>
                <c:pt idx="148">
                  <c:v>51169.9</c:v>
                </c:pt>
                <c:pt idx="150">
                  <c:v>21469.9</c:v>
                </c:pt>
                <c:pt idx="151">
                  <c:v>8050</c:v>
                </c:pt>
                <c:pt idx="152">
                  <c:v>250</c:v>
                </c:pt>
                <c:pt idx="153">
                  <c:v>1500</c:v>
                </c:pt>
                <c:pt idx="154">
                  <c:v>3469.9</c:v>
                </c:pt>
                <c:pt idx="155">
                  <c:v>3000</c:v>
                </c:pt>
                <c:pt idx="156">
                  <c:v>4000</c:v>
                </c:pt>
                <c:pt idx="157">
                  <c:v>1200</c:v>
                </c:pt>
                <c:pt idx="158">
                  <c:v>28500</c:v>
                </c:pt>
                <c:pt idx="159">
                  <c:v>1200</c:v>
                </c:pt>
              </c:numCache>
            </c:numRef>
          </c:val>
        </c:ser>
        <c:ser>
          <c:idx val="13"/>
          <c:order val="13"/>
          <c:tx>
            <c:strRef>
              <c:f>Arkusz1!$P$12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Arkusz1!$P$13:$P$172</c:f>
              <c:numCache>
                <c:ptCount val="1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7">
                  <c:v>0</c:v>
                </c:pt>
                <c:pt idx="98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21">
                  <c:v>0</c:v>
                </c:pt>
                <c:pt idx="122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</c:ser>
        <c:axId val="44218986"/>
        <c:axId val="62426555"/>
      </c:barChart>
      <c:catAx>
        <c:axId val="442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26555"/>
        <c:crosses val="autoZero"/>
        <c:auto val="1"/>
        <c:lblOffset val="100"/>
        <c:noMultiLvlLbl val="0"/>
      </c:catAx>
      <c:valAx>
        <c:axId val="62426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18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5"/>
  <sheetViews>
    <sheetView tabSelected="1" workbookViewId="0" topLeftCell="E1">
      <selection activeCell="Q4" sqref="Q4"/>
    </sheetView>
  </sheetViews>
  <sheetFormatPr defaultColWidth="9.00390625" defaultRowHeight="12.75"/>
  <cols>
    <col min="1" max="1" width="3.125" style="4" customWidth="1"/>
    <col min="2" max="2" width="3.25390625" style="19" customWidth="1"/>
    <col min="3" max="3" width="7.125" style="4" customWidth="1"/>
    <col min="4" max="4" width="35.625" style="0" customWidth="1"/>
    <col min="5" max="5" width="8.75390625" style="7" customWidth="1"/>
    <col min="6" max="6" width="8.375" style="7" customWidth="1"/>
    <col min="7" max="7" width="8.875" style="7" customWidth="1"/>
    <col min="8" max="8" width="7.375" style="7" customWidth="1"/>
    <col min="9" max="9" width="8.125" style="7" customWidth="1"/>
    <col min="10" max="10" width="8.00390625" style="7" customWidth="1"/>
    <col min="11" max="11" width="7.625" style="7" customWidth="1"/>
    <col min="12" max="12" width="8.25390625" style="7" customWidth="1"/>
    <col min="13" max="13" width="8.00390625" style="7" customWidth="1"/>
    <col min="14" max="14" width="8.375" style="7" customWidth="1"/>
    <col min="15" max="15" width="9.625" style="7" customWidth="1"/>
    <col min="16" max="16" width="16.875" style="28" customWidth="1"/>
  </cols>
  <sheetData>
    <row r="1" ht="14.25">
      <c r="N1" s="304"/>
    </row>
    <row r="3" ht="12.75">
      <c r="H3" s="91" t="s">
        <v>362</v>
      </c>
    </row>
    <row r="4" ht="12.75">
      <c r="H4" s="91"/>
    </row>
    <row r="5" ht="18.75" customHeight="1">
      <c r="O5" s="16" t="s">
        <v>0</v>
      </c>
    </row>
    <row r="6" spans="1:16" s="1" customFormat="1" ht="12.75">
      <c r="A6" s="48"/>
      <c r="B6" s="49"/>
      <c r="C6" s="48"/>
      <c r="D6" s="48"/>
      <c r="E6" s="50" t="s">
        <v>1</v>
      </c>
      <c r="F6" s="50" t="s">
        <v>2</v>
      </c>
      <c r="G6" s="89"/>
      <c r="H6" s="51" t="s">
        <v>305</v>
      </c>
      <c r="I6" s="52"/>
      <c r="J6" s="52"/>
      <c r="K6" s="52"/>
      <c r="L6" s="52"/>
      <c r="M6" s="52"/>
      <c r="N6" s="53" t="s">
        <v>3</v>
      </c>
      <c r="O6" s="53"/>
      <c r="P6" s="50"/>
    </row>
    <row r="7" spans="1:16" ht="40.5">
      <c r="A7" s="54" t="s">
        <v>4</v>
      </c>
      <c r="B7" s="55" t="s">
        <v>5</v>
      </c>
      <c r="C7" s="56" t="s">
        <v>98</v>
      </c>
      <c r="D7" s="57" t="s">
        <v>99</v>
      </c>
      <c r="E7" s="58" t="s">
        <v>100</v>
      </c>
      <c r="F7" s="56" t="s">
        <v>101</v>
      </c>
      <c r="G7" s="90" t="s">
        <v>260</v>
      </c>
      <c r="H7" s="60" t="s">
        <v>58</v>
      </c>
      <c r="I7" s="60"/>
      <c r="J7" s="60" t="s">
        <v>71</v>
      </c>
      <c r="K7" s="60"/>
      <c r="L7" s="60" t="s">
        <v>102</v>
      </c>
      <c r="M7" s="61"/>
      <c r="N7" s="62" t="s">
        <v>6</v>
      </c>
      <c r="O7" s="63"/>
      <c r="P7" s="58" t="s">
        <v>7</v>
      </c>
    </row>
    <row r="8" spans="1:16" ht="12.75">
      <c r="A8" s="64"/>
      <c r="B8" s="65"/>
      <c r="C8" s="64"/>
      <c r="D8" s="66"/>
      <c r="E8" s="67"/>
      <c r="F8" s="59"/>
      <c r="G8" s="130" t="s">
        <v>103</v>
      </c>
      <c r="H8" s="68" t="s">
        <v>57</v>
      </c>
      <c r="I8" s="68" t="s">
        <v>8</v>
      </c>
      <c r="J8" s="68" t="s">
        <v>57</v>
      </c>
      <c r="K8" s="68" t="s">
        <v>8</v>
      </c>
      <c r="L8" s="68" t="s">
        <v>57</v>
      </c>
      <c r="M8" s="68" t="s">
        <v>8</v>
      </c>
      <c r="N8" s="68" t="s">
        <v>57</v>
      </c>
      <c r="O8" s="68" t="s">
        <v>8</v>
      </c>
      <c r="P8" s="69"/>
    </row>
    <row r="9" spans="1:16" s="8" customFormat="1" ht="9" thickBot="1">
      <c r="A9" s="23">
        <v>1</v>
      </c>
      <c r="B9" s="23">
        <v>2</v>
      </c>
      <c r="C9" s="23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  <c r="L9" s="71">
        <v>12</v>
      </c>
      <c r="M9" s="71">
        <v>13</v>
      </c>
      <c r="N9" s="71">
        <v>14</v>
      </c>
      <c r="O9" s="71">
        <v>15</v>
      </c>
      <c r="P9" s="29">
        <v>16</v>
      </c>
    </row>
    <row r="10" spans="1:16" s="3" customFormat="1" ht="32.25" customHeight="1" thickBot="1" thickTop="1">
      <c r="A10" s="9"/>
      <c r="B10" s="20"/>
      <c r="C10" s="10"/>
      <c r="D10" s="399" t="s">
        <v>348</v>
      </c>
      <c r="E10" s="142">
        <f aca="true" t="shared" si="0" ref="E10:O10">E12+E74+E79+E85+E88+E94+E99+E109+E112+E116+E147+E161</f>
        <v>1262105.7</v>
      </c>
      <c r="F10" s="160">
        <f t="shared" si="0"/>
        <v>128058.8</v>
      </c>
      <c r="G10" s="244">
        <f t="shared" si="0"/>
        <v>114370.5</v>
      </c>
      <c r="H10" s="142">
        <f t="shared" si="0"/>
        <v>183183.2</v>
      </c>
      <c r="I10" s="305">
        <f t="shared" si="0"/>
        <v>97000</v>
      </c>
      <c r="J10" s="142">
        <f t="shared" si="0"/>
        <v>347722.5</v>
      </c>
      <c r="K10" s="244">
        <f t="shared" si="0"/>
        <v>83950</v>
      </c>
      <c r="L10" s="142">
        <f t="shared" si="0"/>
        <v>306268.39999999997</v>
      </c>
      <c r="M10" s="244">
        <f t="shared" si="0"/>
        <v>74550</v>
      </c>
      <c r="N10" s="142">
        <f t="shared" si="0"/>
        <v>962537.6</v>
      </c>
      <c r="O10" s="285">
        <f t="shared" si="0"/>
        <v>369870.5</v>
      </c>
      <c r="P10" s="30"/>
    </row>
    <row r="11" spans="1:16" s="83" customFormat="1" ht="27.75" customHeight="1" thickBot="1" thickTop="1">
      <c r="A11" s="80"/>
      <c r="B11" s="81"/>
      <c r="C11" s="82"/>
      <c r="E11" s="82"/>
      <c r="F11" s="84"/>
      <c r="G11" s="85"/>
      <c r="H11" s="84"/>
      <c r="I11" s="84"/>
      <c r="J11" s="84"/>
      <c r="K11" s="84"/>
      <c r="L11" s="84"/>
      <c r="M11" s="84"/>
      <c r="N11" s="84"/>
      <c r="O11" s="84"/>
      <c r="P11" s="86"/>
    </row>
    <row r="12" spans="1:16" s="45" customFormat="1" ht="21.75" customHeight="1" thickBot="1" thickTop="1">
      <c r="A12" s="43"/>
      <c r="B12" s="44"/>
      <c r="C12" s="13">
        <v>600</v>
      </c>
      <c r="D12" s="70" t="s">
        <v>9</v>
      </c>
      <c r="E12" s="236">
        <f>SUM(E13:E73)-(E15+E16)-(E18+E19+E20+E21+E22+E23+E24+E25+E26)-E28-E36-E40-E59</f>
        <v>221802.39999999997</v>
      </c>
      <c r="F12" s="236">
        <f>SUM(F13:F73)-(F15+F16)-(F18+F19+F20+F21+F22+F23+F24+F25+F26)-F28-F36-F40-F59</f>
        <v>12549.500000000002</v>
      </c>
      <c r="G12" s="145">
        <f aca="true" t="shared" si="1" ref="G12:O12">G14+G17+G27+G29+G31+G32+G36+G40+G59+G68+G69+G70+G71+G72+G73</f>
        <v>30713.2</v>
      </c>
      <c r="H12" s="145">
        <f t="shared" si="1"/>
        <v>56820</v>
      </c>
      <c r="I12" s="145">
        <f t="shared" si="1"/>
        <v>43850</v>
      </c>
      <c r="J12" s="145">
        <f t="shared" si="1"/>
        <v>56810</v>
      </c>
      <c r="K12" s="145">
        <f t="shared" si="1"/>
        <v>23130</v>
      </c>
      <c r="L12" s="145">
        <f t="shared" si="1"/>
        <v>67700</v>
      </c>
      <c r="M12" s="145">
        <f t="shared" si="1"/>
        <v>35380</v>
      </c>
      <c r="N12" s="145">
        <f t="shared" si="1"/>
        <v>212043.19999999998</v>
      </c>
      <c r="O12" s="146">
        <f t="shared" si="1"/>
        <v>133073.19999999998</v>
      </c>
      <c r="P12" s="368"/>
    </row>
    <row r="13" spans="1:16" s="24" customFormat="1" ht="30" customHeight="1" thickTop="1">
      <c r="A13" s="196">
        <v>1</v>
      </c>
      <c r="B13" s="197"/>
      <c r="C13" s="198"/>
      <c r="D13" s="406" t="s">
        <v>80</v>
      </c>
      <c r="E13" s="407"/>
      <c r="F13" s="199"/>
      <c r="G13" s="210"/>
      <c r="H13" s="200"/>
      <c r="I13" s="200"/>
      <c r="J13" s="200"/>
      <c r="K13" s="200"/>
      <c r="L13" s="200"/>
      <c r="M13" s="200"/>
      <c r="N13" s="200"/>
      <c r="O13" s="294"/>
      <c r="P13" s="286"/>
    </row>
    <row r="14" spans="1:16" s="118" customFormat="1" ht="39">
      <c r="A14" s="207" t="s">
        <v>81</v>
      </c>
      <c r="B14" s="295"/>
      <c r="C14" s="202" t="s">
        <v>166</v>
      </c>
      <c r="D14" s="203" t="s">
        <v>167</v>
      </c>
      <c r="E14" s="204">
        <f>F14+G14+H14+J14+L14</f>
        <v>16210</v>
      </c>
      <c r="F14" s="204">
        <v>0</v>
      </c>
      <c r="G14" s="204">
        <v>510</v>
      </c>
      <c r="H14" s="205">
        <v>13200</v>
      </c>
      <c r="I14" s="303">
        <f>SUM(I15:I16)</f>
        <v>13200</v>
      </c>
      <c r="J14" s="303">
        <f aca="true" t="shared" si="2" ref="J14:O14">SUM(J15:J16)</f>
        <v>2500</v>
      </c>
      <c r="K14" s="303">
        <f t="shared" si="2"/>
        <v>2500</v>
      </c>
      <c r="L14" s="303">
        <f t="shared" si="2"/>
        <v>0</v>
      </c>
      <c r="M14" s="303">
        <f t="shared" si="2"/>
        <v>0</v>
      </c>
      <c r="N14" s="204">
        <f t="shared" si="2"/>
        <v>16210</v>
      </c>
      <c r="O14" s="303">
        <f t="shared" si="2"/>
        <v>16210</v>
      </c>
      <c r="P14" s="122" t="s">
        <v>263</v>
      </c>
    </row>
    <row r="15" spans="1:16" s="118" customFormat="1" ht="21">
      <c r="A15" s="306"/>
      <c r="B15" s="307">
        <v>82</v>
      </c>
      <c r="C15" s="308" t="s">
        <v>81</v>
      </c>
      <c r="D15" s="309" t="s">
        <v>314</v>
      </c>
      <c r="E15" s="310">
        <v>8210</v>
      </c>
      <c r="F15" s="310">
        <v>0</v>
      </c>
      <c r="G15" s="311">
        <v>10</v>
      </c>
      <c r="H15" s="310">
        <v>8200</v>
      </c>
      <c r="I15" s="310">
        <v>8200</v>
      </c>
      <c r="J15" s="310">
        <v>0</v>
      </c>
      <c r="K15" s="310">
        <v>0</v>
      </c>
      <c r="L15" s="310">
        <v>0</v>
      </c>
      <c r="M15" s="310">
        <v>0</v>
      </c>
      <c r="N15" s="311">
        <f>G15+H15+J15+L15</f>
        <v>8210</v>
      </c>
      <c r="O15" s="183">
        <f>G15+I15+K15+M15</f>
        <v>8210</v>
      </c>
      <c r="P15" s="211" t="s">
        <v>264</v>
      </c>
    </row>
    <row r="16" spans="1:16" s="118" customFormat="1" ht="19.5" customHeight="1">
      <c r="A16" s="313"/>
      <c r="B16" s="314">
        <v>76</v>
      </c>
      <c r="C16" s="315" t="s">
        <v>82</v>
      </c>
      <c r="D16" s="316" t="s">
        <v>168</v>
      </c>
      <c r="E16" s="317">
        <v>8000</v>
      </c>
      <c r="F16" s="317">
        <v>0</v>
      </c>
      <c r="G16" s="318">
        <v>500</v>
      </c>
      <c r="H16" s="317">
        <v>5000</v>
      </c>
      <c r="I16" s="317">
        <v>5000</v>
      </c>
      <c r="J16" s="317">
        <v>2500</v>
      </c>
      <c r="K16" s="317">
        <v>2500</v>
      </c>
      <c r="L16" s="317">
        <v>0</v>
      </c>
      <c r="M16" s="317">
        <v>0</v>
      </c>
      <c r="N16" s="318">
        <f>G16+H16+J16+L16</f>
        <v>8000</v>
      </c>
      <c r="O16" s="319">
        <f>G16+I16+K16+M16</f>
        <v>8000</v>
      </c>
      <c r="P16" s="137" t="s">
        <v>266</v>
      </c>
    </row>
    <row r="17" spans="1:16" s="118" customFormat="1" ht="39">
      <c r="A17" s="207" t="s">
        <v>82</v>
      </c>
      <c r="B17" s="201"/>
      <c r="C17" s="202" t="s">
        <v>180</v>
      </c>
      <c r="D17" s="203" t="s">
        <v>173</v>
      </c>
      <c r="E17" s="426" t="s">
        <v>11</v>
      </c>
      <c r="F17" s="426"/>
      <c r="G17" s="204">
        <f>SUM(G18:G26)</f>
        <v>7880</v>
      </c>
      <c r="H17" s="204">
        <f aca="true" t="shared" si="3" ref="H17:O17">SUM(H18:H26)</f>
        <v>19050</v>
      </c>
      <c r="I17" s="204">
        <f t="shared" si="3"/>
        <v>17000</v>
      </c>
      <c r="J17" s="204">
        <f t="shared" si="3"/>
        <v>8100</v>
      </c>
      <c r="K17" s="204">
        <f t="shared" si="3"/>
        <v>7100</v>
      </c>
      <c r="L17" s="204">
        <f t="shared" si="3"/>
        <v>13700</v>
      </c>
      <c r="M17" s="204">
        <f t="shared" si="3"/>
        <v>12150</v>
      </c>
      <c r="N17" s="204">
        <f t="shared" si="3"/>
        <v>48730</v>
      </c>
      <c r="O17" s="204">
        <f t="shared" si="3"/>
        <v>44130</v>
      </c>
      <c r="P17" s="122" t="s">
        <v>265</v>
      </c>
    </row>
    <row r="18" spans="1:16" s="118" customFormat="1" ht="19.5" customHeight="1">
      <c r="A18" s="306"/>
      <c r="B18" s="307">
        <v>74</v>
      </c>
      <c r="C18" s="308" t="s">
        <v>81</v>
      </c>
      <c r="D18" s="309" t="s">
        <v>172</v>
      </c>
      <c r="E18" s="311">
        <v>8158.6</v>
      </c>
      <c r="F18" s="311">
        <v>108.6</v>
      </c>
      <c r="G18" s="311">
        <v>0</v>
      </c>
      <c r="H18" s="183">
        <v>50</v>
      </c>
      <c r="I18" s="183">
        <v>50</v>
      </c>
      <c r="J18" s="183">
        <v>8000</v>
      </c>
      <c r="K18" s="310">
        <v>5000</v>
      </c>
      <c r="L18" s="183">
        <v>0</v>
      </c>
      <c r="M18" s="183">
        <v>3000</v>
      </c>
      <c r="N18" s="311">
        <f aca="true" t="shared" si="4" ref="N18:N26">G18+H18+J18+L18</f>
        <v>8050</v>
      </c>
      <c r="O18" s="183">
        <f aca="true" t="shared" si="5" ref="O18:O26">G18+I18+K18+M18</f>
        <v>8050</v>
      </c>
      <c r="P18" s="211" t="s">
        <v>264</v>
      </c>
    </row>
    <row r="19" spans="1:16" s="118" customFormat="1" ht="19.5" customHeight="1">
      <c r="A19" s="306"/>
      <c r="B19" s="307">
        <v>82</v>
      </c>
      <c r="C19" s="308" t="s">
        <v>82</v>
      </c>
      <c r="D19" s="309" t="s">
        <v>174</v>
      </c>
      <c r="E19" s="311">
        <v>7610</v>
      </c>
      <c r="F19" s="311">
        <v>0</v>
      </c>
      <c r="G19" s="311">
        <v>10</v>
      </c>
      <c r="H19" s="183">
        <v>7600</v>
      </c>
      <c r="I19" s="310">
        <v>7600</v>
      </c>
      <c r="J19" s="183">
        <v>0</v>
      </c>
      <c r="K19" s="183">
        <v>0</v>
      </c>
      <c r="L19" s="183">
        <v>0</v>
      </c>
      <c r="M19" s="183">
        <v>0</v>
      </c>
      <c r="N19" s="311">
        <f t="shared" si="4"/>
        <v>7610</v>
      </c>
      <c r="O19" s="183">
        <f t="shared" si="5"/>
        <v>7610</v>
      </c>
      <c r="P19" s="211" t="s">
        <v>266</v>
      </c>
    </row>
    <row r="20" spans="1:16" s="118" customFormat="1" ht="19.5" customHeight="1">
      <c r="A20" s="306"/>
      <c r="B20" s="307">
        <v>68</v>
      </c>
      <c r="C20" s="308" t="s">
        <v>83</v>
      </c>
      <c r="D20" s="309" t="s">
        <v>267</v>
      </c>
      <c r="E20" s="311">
        <v>2710</v>
      </c>
      <c r="F20" s="311">
        <v>0</v>
      </c>
      <c r="G20" s="311">
        <v>10</v>
      </c>
      <c r="H20" s="183">
        <v>2700</v>
      </c>
      <c r="I20" s="310">
        <v>2700</v>
      </c>
      <c r="J20" s="183">
        <v>0</v>
      </c>
      <c r="K20" s="183">
        <v>0</v>
      </c>
      <c r="L20" s="183">
        <v>0</v>
      </c>
      <c r="M20" s="183">
        <v>0</v>
      </c>
      <c r="N20" s="311">
        <f t="shared" si="4"/>
        <v>2710</v>
      </c>
      <c r="O20" s="183">
        <f t="shared" si="5"/>
        <v>2710</v>
      </c>
      <c r="P20" s="376"/>
    </row>
    <row r="21" spans="1:16" s="118" customFormat="1" ht="19.5" customHeight="1">
      <c r="A21" s="306"/>
      <c r="B21" s="307">
        <v>75</v>
      </c>
      <c r="C21" s="308" t="s">
        <v>84</v>
      </c>
      <c r="D21" s="309" t="s">
        <v>176</v>
      </c>
      <c r="E21" s="311">
        <v>4177.8</v>
      </c>
      <c r="F21" s="311">
        <v>597.8</v>
      </c>
      <c r="G21" s="311">
        <v>3580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311">
        <f t="shared" si="4"/>
        <v>3580</v>
      </c>
      <c r="O21" s="183">
        <f t="shared" si="5"/>
        <v>3580</v>
      </c>
      <c r="P21" s="211"/>
    </row>
    <row r="22" spans="1:16" s="118" customFormat="1" ht="19.5" customHeight="1">
      <c r="A22" s="306"/>
      <c r="B22" s="307">
        <v>76</v>
      </c>
      <c r="C22" s="308" t="s">
        <v>85</v>
      </c>
      <c r="D22" s="309" t="s">
        <v>175</v>
      </c>
      <c r="E22" s="311">
        <v>4410</v>
      </c>
      <c r="F22" s="311">
        <v>0</v>
      </c>
      <c r="G22" s="311">
        <v>10</v>
      </c>
      <c r="H22" s="183">
        <v>200</v>
      </c>
      <c r="I22" s="183">
        <v>150</v>
      </c>
      <c r="J22" s="183">
        <v>100</v>
      </c>
      <c r="K22" s="183">
        <v>100</v>
      </c>
      <c r="L22" s="183">
        <v>4100</v>
      </c>
      <c r="M22" s="183">
        <v>4150</v>
      </c>
      <c r="N22" s="311">
        <f t="shared" si="4"/>
        <v>4410</v>
      </c>
      <c r="O22" s="183">
        <f t="shared" si="5"/>
        <v>4410</v>
      </c>
      <c r="P22" s="211"/>
    </row>
    <row r="23" spans="1:16" s="118" customFormat="1" ht="33.75">
      <c r="A23" s="306"/>
      <c r="B23" s="307">
        <v>74</v>
      </c>
      <c r="C23" s="308" t="s">
        <v>86</v>
      </c>
      <c r="D23" s="309" t="s">
        <v>177</v>
      </c>
      <c r="E23" s="311">
        <v>15610</v>
      </c>
      <c r="F23" s="311">
        <v>0</v>
      </c>
      <c r="G23" s="311">
        <v>110</v>
      </c>
      <c r="H23" s="183">
        <v>6000</v>
      </c>
      <c r="I23" s="310">
        <v>4000</v>
      </c>
      <c r="J23" s="183">
        <v>0</v>
      </c>
      <c r="K23" s="183">
        <v>2000</v>
      </c>
      <c r="L23" s="183">
        <v>9600</v>
      </c>
      <c r="M23" s="183">
        <v>5000</v>
      </c>
      <c r="N23" s="311">
        <f t="shared" si="4"/>
        <v>15710</v>
      </c>
      <c r="O23" s="183">
        <f t="shared" si="5"/>
        <v>11110</v>
      </c>
      <c r="P23" s="211"/>
    </row>
    <row r="24" spans="1:16" s="118" customFormat="1" ht="22.5">
      <c r="A24" s="306"/>
      <c r="B24" s="307">
        <v>69</v>
      </c>
      <c r="C24" s="308" t="s">
        <v>169</v>
      </c>
      <c r="D24" s="309" t="s">
        <v>315</v>
      </c>
      <c r="E24" s="311">
        <f>F24+G24</f>
        <v>1589</v>
      </c>
      <c r="F24" s="311">
        <v>1539</v>
      </c>
      <c r="G24" s="311">
        <v>50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311">
        <f t="shared" si="4"/>
        <v>50</v>
      </c>
      <c r="O24" s="183">
        <f t="shared" si="5"/>
        <v>50</v>
      </c>
      <c r="P24" s="211"/>
    </row>
    <row r="25" spans="1:16" s="118" customFormat="1" ht="22.5">
      <c r="A25" s="306"/>
      <c r="B25" s="307">
        <v>87</v>
      </c>
      <c r="C25" s="308" t="s">
        <v>170</v>
      </c>
      <c r="D25" s="309" t="s">
        <v>178</v>
      </c>
      <c r="E25" s="311">
        <f>F25+G25</f>
        <v>2119.8</v>
      </c>
      <c r="F25" s="311">
        <v>9.8</v>
      </c>
      <c r="G25" s="311">
        <v>2110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311">
        <f t="shared" si="4"/>
        <v>2110</v>
      </c>
      <c r="O25" s="183">
        <f t="shared" si="5"/>
        <v>2110</v>
      </c>
      <c r="P25" s="312"/>
    </row>
    <row r="26" spans="1:16" s="118" customFormat="1" ht="22.5">
      <c r="A26" s="313"/>
      <c r="B26" s="314">
        <v>92</v>
      </c>
      <c r="C26" s="315" t="s">
        <v>171</v>
      </c>
      <c r="D26" s="316" t="s">
        <v>179</v>
      </c>
      <c r="E26" s="318">
        <f>F26+G26+H26</f>
        <v>4500</v>
      </c>
      <c r="F26" s="318">
        <v>0</v>
      </c>
      <c r="G26" s="318">
        <v>2000</v>
      </c>
      <c r="H26" s="319">
        <v>2500</v>
      </c>
      <c r="I26" s="319">
        <v>2500</v>
      </c>
      <c r="J26" s="319">
        <v>0</v>
      </c>
      <c r="K26" s="319">
        <v>0</v>
      </c>
      <c r="L26" s="319">
        <v>0</v>
      </c>
      <c r="M26" s="319">
        <v>0</v>
      </c>
      <c r="N26" s="318">
        <f t="shared" si="4"/>
        <v>4500</v>
      </c>
      <c r="O26" s="319">
        <f t="shared" si="5"/>
        <v>4500</v>
      </c>
      <c r="P26" s="320"/>
    </row>
    <row r="27" spans="1:16" s="168" customFormat="1" ht="29.25">
      <c r="A27" s="207" t="s">
        <v>163</v>
      </c>
      <c r="B27" s="213"/>
      <c r="C27" s="202" t="s">
        <v>182</v>
      </c>
      <c r="D27" s="214" t="s">
        <v>183</v>
      </c>
      <c r="E27" s="418" t="s">
        <v>11</v>
      </c>
      <c r="F27" s="419"/>
      <c r="G27" s="204">
        <v>40</v>
      </c>
      <c r="H27" s="205">
        <v>1000</v>
      </c>
      <c r="I27" s="205">
        <f>I28</f>
        <v>1000</v>
      </c>
      <c r="J27" s="205">
        <f aca="true" t="shared" si="6" ref="J27:O27">J28</f>
        <v>1000</v>
      </c>
      <c r="K27" s="205">
        <f t="shared" si="6"/>
        <v>1000</v>
      </c>
      <c r="L27" s="205">
        <f t="shared" si="6"/>
        <v>1000</v>
      </c>
      <c r="M27" s="205">
        <f t="shared" si="6"/>
        <v>1000</v>
      </c>
      <c r="N27" s="204">
        <f t="shared" si="6"/>
        <v>3040</v>
      </c>
      <c r="O27" s="205">
        <f t="shared" si="6"/>
        <v>3040</v>
      </c>
      <c r="P27" s="122" t="s">
        <v>317</v>
      </c>
    </row>
    <row r="28" spans="1:16" s="118" customFormat="1" ht="19.5" customHeight="1">
      <c r="A28" s="313"/>
      <c r="B28" s="314">
        <v>89</v>
      </c>
      <c r="C28" s="315" t="s">
        <v>81</v>
      </c>
      <c r="D28" s="321" t="s">
        <v>181</v>
      </c>
      <c r="E28" s="314">
        <v>3040</v>
      </c>
      <c r="F28" s="314">
        <v>0</v>
      </c>
      <c r="G28" s="318">
        <v>40</v>
      </c>
      <c r="H28" s="319">
        <v>1000</v>
      </c>
      <c r="I28" s="319">
        <v>1000</v>
      </c>
      <c r="J28" s="319">
        <v>1000</v>
      </c>
      <c r="K28" s="319">
        <v>1000</v>
      </c>
      <c r="L28" s="319">
        <v>1000</v>
      </c>
      <c r="M28" s="319">
        <v>1000</v>
      </c>
      <c r="N28" s="318">
        <f>G28+H28+J28+L28</f>
        <v>3040</v>
      </c>
      <c r="O28" s="319">
        <f>G28+I28+K28+M28</f>
        <v>3040</v>
      </c>
      <c r="P28" s="137" t="s">
        <v>318</v>
      </c>
    </row>
    <row r="29" spans="1:16" s="118" customFormat="1" ht="28.5" customHeight="1">
      <c r="A29" s="152">
        <v>2</v>
      </c>
      <c r="B29" s="106">
        <v>78</v>
      </c>
      <c r="C29" s="107" t="s">
        <v>37</v>
      </c>
      <c r="D29" s="99" t="s">
        <v>10</v>
      </c>
      <c r="E29" s="169" t="s">
        <v>11</v>
      </c>
      <c r="F29" s="169"/>
      <c r="G29" s="108">
        <v>1672.9</v>
      </c>
      <c r="H29" s="109">
        <v>5000</v>
      </c>
      <c r="I29" s="109">
        <v>3000</v>
      </c>
      <c r="J29" s="109">
        <v>5000</v>
      </c>
      <c r="K29" s="109">
        <v>3000</v>
      </c>
      <c r="L29" s="109">
        <v>5000</v>
      </c>
      <c r="M29" s="109">
        <v>4000</v>
      </c>
      <c r="N29" s="108">
        <f>G29+H29+J29+L29</f>
        <v>16672.9</v>
      </c>
      <c r="O29" s="109">
        <f>G29+I29+K29+M29</f>
        <v>11672.9</v>
      </c>
      <c r="P29" s="110" t="s">
        <v>12</v>
      </c>
    </row>
    <row r="30" spans="1:16" s="118" customFormat="1" ht="31.5" customHeight="1">
      <c r="A30" s="247">
        <v>3</v>
      </c>
      <c r="B30" s="248"/>
      <c r="C30" s="249"/>
      <c r="D30" s="412" t="s">
        <v>161</v>
      </c>
      <c r="E30" s="413"/>
      <c r="F30" s="413"/>
      <c r="G30" s="413"/>
      <c r="H30" s="413"/>
      <c r="I30" s="413"/>
      <c r="J30" s="177"/>
      <c r="K30" s="287"/>
      <c r="L30" s="287"/>
      <c r="M30" s="287"/>
      <c r="N30" s="380"/>
      <c r="O30" s="287"/>
      <c r="P30" s="288"/>
    </row>
    <row r="31" spans="1:16" s="118" customFormat="1" ht="23.25" customHeight="1">
      <c r="A31" s="207" t="s">
        <v>81</v>
      </c>
      <c r="B31" s="123">
        <v>50</v>
      </c>
      <c r="C31" s="119" t="s">
        <v>42</v>
      </c>
      <c r="D31" s="171" t="s">
        <v>144</v>
      </c>
      <c r="E31" s="120">
        <v>12000</v>
      </c>
      <c r="F31" s="120">
        <v>30</v>
      </c>
      <c r="G31" s="117">
        <v>70</v>
      </c>
      <c r="H31" s="117">
        <v>100</v>
      </c>
      <c r="I31" s="195">
        <v>0</v>
      </c>
      <c r="J31" s="117">
        <v>100</v>
      </c>
      <c r="K31" s="117">
        <v>0</v>
      </c>
      <c r="L31" s="117">
        <v>500</v>
      </c>
      <c r="M31" s="117">
        <v>0</v>
      </c>
      <c r="N31" s="120">
        <f>G31+H31+J31+L31</f>
        <v>770</v>
      </c>
      <c r="O31" s="117">
        <f>G31+I31+K31+M31</f>
        <v>70</v>
      </c>
      <c r="P31" s="122" t="s">
        <v>141</v>
      </c>
    </row>
    <row r="32" spans="1:16" s="124" customFormat="1" ht="45.75" customHeight="1">
      <c r="A32" s="207" t="s">
        <v>82</v>
      </c>
      <c r="B32" s="201"/>
      <c r="C32" s="202" t="s">
        <v>261</v>
      </c>
      <c r="D32" s="203" t="s">
        <v>160</v>
      </c>
      <c r="E32" s="204">
        <f>SUM(E33:E34)</f>
        <v>6524.6</v>
      </c>
      <c r="F32" s="204">
        <v>1037</v>
      </c>
      <c r="G32" s="205">
        <f>SUM(G33:G34)</f>
        <v>587</v>
      </c>
      <c r="H32" s="205">
        <f>2100+0</f>
        <v>2100</v>
      </c>
      <c r="I32" s="246">
        <f>SUM(I33:I34)</f>
        <v>2100</v>
      </c>
      <c r="J32" s="205">
        <f>0+800</f>
        <v>800</v>
      </c>
      <c r="K32" s="246">
        <f>SUM(K33:K34)</f>
        <v>400</v>
      </c>
      <c r="L32" s="205">
        <f>0+2000</f>
        <v>2000</v>
      </c>
      <c r="M32" s="246">
        <f>SUM(M33:M34)</f>
        <v>2400</v>
      </c>
      <c r="N32" s="204">
        <f>G32+H32+J32+L32</f>
        <v>5487</v>
      </c>
      <c r="O32" s="205">
        <f>G32+I32+K32+M32</f>
        <v>5487</v>
      </c>
      <c r="P32" s="122" t="s">
        <v>296</v>
      </c>
    </row>
    <row r="33" spans="1:16" s="124" customFormat="1" ht="22.5">
      <c r="A33" s="306"/>
      <c r="B33" s="307">
        <v>82</v>
      </c>
      <c r="C33" s="308" t="s">
        <v>81</v>
      </c>
      <c r="D33" s="309" t="s">
        <v>320</v>
      </c>
      <c r="E33" s="311">
        <f>F33+G33</f>
        <v>1589.6</v>
      </c>
      <c r="F33" s="311">
        <v>1037.6</v>
      </c>
      <c r="G33" s="183">
        <v>552</v>
      </c>
      <c r="H33" s="183">
        <v>0</v>
      </c>
      <c r="I33" s="322">
        <v>0</v>
      </c>
      <c r="J33" s="183">
        <v>0</v>
      </c>
      <c r="K33" s="183">
        <v>0</v>
      </c>
      <c r="L33" s="183">
        <v>0</v>
      </c>
      <c r="M33" s="183">
        <v>0</v>
      </c>
      <c r="N33" s="311">
        <f>G33+H33+J33+L33</f>
        <v>552</v>
      </c>
      <c r="O33" s="183">
        <f>G33+I33+K33+M33</f>
        <v>552</v>
      </c>
      <c r="P33" s="211" t="s">
        <v>269</v>
      </c>
    </row>
    <row r="34" spans="1:16" s="124" customFormat="1" ht="22.5">
      <c r="A34" s="313"/>
      <c r="B34" s="314">
        <v>72</v>
      </c>
      <c r="C34" s="315" t="s">
        <v>82</v>
      </c>
      <c r="D34" s="316" t="s">
        <v>319</v>
      </c>
      <c r="E34" s="318">
        <f>F34+N34</f>
        <v>4935</v>
      </c>
      <c r="F34" s="318">
        <v>0</v>
      </c>
      <c r="G34" s="319">
        <v>35</v>
      </c>
      <c r="H34" s="319">
        <v>2100</v>
      </c>
      <c r="I34" s="321">
        <v>2100</v>
      </c>
      <c r="J34" s="319">
        <v>800</v>
      </c>
      <c r="K34" s="317">
        <v>400</v>
      </c>
      <c r="L34" s="319">
        <v>2000</v>
      </c>
      <c r="M34" s="319">
        <v>2400</v>
      </c>
      <c r="N34" s="318">
        <f>G34+H34+J34+L34</f>
        <v>4935</v>
      </c>
      <c r="O34" s="319">
        <f>G34+I34+K34+M34</f>
        <v>4935</v>
      </c>
      <c r="P34" s="211" t="s">
        <v>266</v>
      </c>
    </row>
    <row r="35" spans="1:16" s="100" customFormat="1" ht="34.5" customHeight="1">
      <c r="A35" s="272">
        <v>4</v>
      </c>
      <c r="B35" s="273"/>
      <c r="C35" s="274"/>
      <c r="D35" s="275" t="s">
        <v>87</v>
      </c>
      <c r="E35" s="276"/>
      <c r="F35" s="277"/>
      <c r="G35" s="278"/>
      <c r="H35" s="278"/>
      <c r="I35" s="278"/>
      <c r="J35" s="278"/>
      <c r="K35" s="278"/>
      <c r="L35" s="278"/>
      <c r="M35" s="278"/>
      <c r="N35" s="277"/>
      <c r="O35" s="279"/>
      <c r="P35" s="289"/>
    </row>
    <row r="36" spans="1:16" s="124" customFormat="1" ht="58.5">
      <c r="A36" s="207" t="s">
        <v>81</v>
      </c>
      <c r="B36" s="201"/>
      <c r="C36" s="202" t="s">
        <v>188</v>
      </c>
      <c r="D36" s="203" t="s">
        <v>185</v>
      </c>
      <c r="E36" s="205">
        <f aca="true" t="shared" si="7" ref="E36:O36">SUM(E37:E39)</f>
        <v>2639.8</v>
      </c>
      <c r="F36" s="205">
        <f t="shared" si="7"/>
        <v>39.8</v>
      </c>
      <c r="G36" s="205">
        <f t="shared" si="7"/>
        <v>1250</v>
      </c>
      <c r="H36" s="205">
        <f t="shared" si="7"/>
        <v>500</v>
      </c>
      <c r="I36" s="205">
        <f t="shared" si="7"/>
        <v>0</v>
      </c>
      <c r="J36" s="205">
        <f t="shared" si="7"/>
        <v>750</v>
      </c>
      <c r="K36" s="205">
        <f t="shared" si="7"/>
        <v>350</v>
      </c>
      <c r="L36" s="205">
        <f t="shared" si="7"/>
        <v>0</v>
      </c>
      <c r="M36" s="205">
        <f t="shared" si="7"/>
        <v>900</v>
      </c>
      <c r="N36" s="204">
        <f t="shared" si="7"/>
        <v>2500</v>
      </c>
      <c r="O36" s="205">
        <f t="shared" si="7"/>
        <v>2500</v>
      </c>
      <c r="P36" s="122" t="s">
        <v>268</v>
      </c>
    </row>
    <row r="37" spans="1:16" s="124" customFormat="1" ht="19.5" customHeight="1">
      <c r="A37" s="306"/>
      <c r="B37" s="307">
        <v>89</v>
      </c>
      <c r="C37" s="308" t="s">
        <v>349</v>
      </c>
      <c r="D37" s="309" t="s">
        <v>184</v>
      </c>
      <c r="E37" s="311">
        <v>464.5</v>
      </c>
      <c r="F37" s="311">
        <v>14.5</v>
      </c>
      <c r="G37" s="183">
        <v>350</v>
      </c>
      <c r="H37" s="183">
        <v>0</v>
      </c>
      <c r="I37" s="183">
        <v>0</v>
      </c>
      <c r="J37" s="183">
        <v>0</v>
      </c>
      <c r="K37" s="183">
        <v>0</v>
      </c>
      <c r="L37" s="183">
        <v>0</v>
      </c>
      <c r="M37" s="183">
        <v>0</v>
      </c>
      <c r="N37" s="311">
        <f aca="true" t="shared" si="8" ref="N37:N72">G37+H37+J37+L37</f>
        <v>350</v>
      </c>
      <c r="O37" s="183">
        <f aca="true" t="shared" si="9" ref="O37:O72">G37+I37+K37+M37</f>
        <v>350</v>
      </c>
      <c r="P37" s="211" t="s">
        <v>269</v>
      </c>
    </row>
    <row r="38" spans="1:16" s="124" customFormat="1" ht="22.5">
      <c r="A38" s="306"/>
      <c r="B38" s="307">
        <v>85</v>
      </c>
      <c r="C38" s="308" t="s">
        <v>350</v>
      </c>
      <c r="D38" s="309" t="s">
        <v>186</v>
      </c>
      <c r="E38" s="311">
        <v>880</v>
      </c>
      <c r="F38" s="311">
        <v>0</v>
      </c>
      <c r="G38" s="183">
        <v>880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311">
        <f t="shared" si="8"/>
        <v>880</v>
      </c>
      <c r="O38" s="183">
        <f t="shared" si="9"/>
        <v>880</v>
      </c>
      <c r="P38" s="211" t="s">
        <v>266</v>
      </c>
    </row>
    <row r="39" spans="1:16" s="124" customFormat="1" ht="19.5" customHeight="1">
      <c r="A39" s="306"/>
      <c r="B39" s="307">
        <v>77</v>
      </c>
      <c r="C39" s="308" t="s">
        <v>83</v>
      </c>
      <c r="D39" s="309" t="s">
        <v>187</v>
      </c>
      <c r="E39" s="311">
        <v>1295.3</v>
      </c>
      <c r="F39" s="311">
        <v>25.3</v>
      </c>
      <c r="G39" s="183">
        <v>20</v>
      </c>
      <c r="H39" s="183">
        <v>500</v>
      </c>
      <c r="I39" s="183">
        <v>0</v>
      </c>
      <c r="J39" s="183">
        <v>750</v>
      </c>
      <c r="K39" s="183">
        <v>350</v>
      </c>
      <c r="L39" s="183">
        <v>0</v>
      </c>
      <c r="M39" s="183">
        <v>900</v>
      </c>
      <c r="N39" s="311">
        <f t="shared" si="8"/>
        <v>1270</v>
      </c>
      <c r="O39" s="183">
        <f t="shared" si="9"/>
        <v>1270</v>
      </c>
      <c r="P39" s="211"/>
    </row>
    <row r="40" spans="1:16" s="124" customFormat="1" ht="29.25">
      <c r="A40" s="207" t="s">
        <v>82</v>
      </c>
      <c r="B40" s="201"/>
      <c r="C40" s="202" t="s">
        <v>209</v>
      </c>
      <c r="D40" s="203" t="s">
        <v>196</v>
      </c>
      <c r="E40" s="204">
        <f>SUM(E41:E58)</f>
        <v>46302</v>
      </c>
      <c r="F40" s="204">
        <f aca="true" t="shared" si="10" ref="F40:O40">SUM(F41:F58)</f>
        <v>9152.000000000002</v>
      </c>
      <c r="G40" s="204">
        <f t="shared" si="10"/>
        <v>8095</v>
      </c>
      <c r="H40" s="204">
        <f t="shared" si="10"/>
        <v>6050</v>
      </c>
      <c r="I40" s="204">
        <f t="shared" si="10"/>
        <v>3450</v>
      </c>
      <c r="J40" s="204">
        <f t="shared" si="10"/>
        <v>5050</v>
      </c>
      <c r="K40" s="204">
        <f t="shared" si="10"/>
        <v>4030</v>
      </c>
      <c r="L40" s="204">
        <f t="shared" si="10"/>
        <v>8400</v>
      </c>
      <c r="M40" s="204">
        <f t="shared" si="10"/>
        <v>7680</v>
      </c>
      <c r="N40" s="204">
        <f t="shared" si="10"/>
        <v>27595</v>
      </c>
      <c r="O40" s="204">
        <f t="shared" si="10"/>
        <v>23255</v>
      </c>
      <c r="P40" s="122" t="s">
        <v>270</v>
      </c>
    </row>
    <row r="41" spans="1:16" s="124" customFormat="1" ht="19.5" customHeight="1">
      <c r="A41" s="306"/>
      <c r="B41" s="307">
        <v>75</v>
      </c>
      <c r="C41" s="308" t="s">
        <v>81</v>
      </c>
      <c r="D41" s="309" t="s">
        <v>197</v>
      </c>
      <c r="E41" s="311">
        <v>3137.8</v>
      </c>
      <c r="F41" s="311">
        <v>2797.8</v>
      </c>
      <c r="G41" s="183">
        <v>340</v>
      </c>
      <c r="H41" s="183">
        <v>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311">
        <f t="shared" si="8"/>
        <v>340</v>
      </c>
      <c r="O41" s="183">
        <f t="shared" si="9"/>
        <v>340</v>
      </c>
      <c r="P41" s="211" t="s">
        <v>338</v>
      </c>
    </row>
    <row r="42" spans="1:16" s="124" customFormat="1" ht="19.5" customHeight="1">
      <c r="A42" s="306"/>
      <c r="B42" s="307">
        <v>63</v>
      </c>
      <c r="C42" s="308" t="s">
        <v>82</v>
      </c>
      <c r="D42" s="309" t="s">
        <v>203</v>
      </c>
      <c r="E42" s="311">
        <v>4777.3</v>
      </c>
      <c r="F42" s="311">
        <v>2627.3</v>
      </c>
      <c r="G42" s="183">
        <v>50</v>
      </c>
      <c r="H42" s="183">
        <v>700</v>
      </c>
      <c r="I42" s="183">
        <v>300</v>
      </c>
      <c r="J42" s="183">
        <v>100</v>
      </c>
      <c r="K42" s="183">
        <v>300</v>
      </c>
      <c r="L42" s="183">
        <v>500</v>
      </c>
      <c r="M42" s="183">
        <v>300</v>
      </c>
      <c r="N42" s="311">
        <f t="shared" si="8"/>
        <v>1350</v>
      </c>
      <c r="O42" s="183">
        <f t="shared" si="9"/>
        <v>950</v>
      </c>
      <c r="P42" s="211" t="s">
        <v>297</v>
      </c>
    </row>
    <row r="43" spans="1:16" s="124" customFormat="1" ht="19.5" customHeight="1">
      <c r="A43" s="306"/>
      <c r="B43" s="307">
        <v>92</v>
      </c>
      <c r="C43" s="308" t="s">
        <v>83</v>
      </c>
      <c r="D43" s="309" t="s">
        <v>198</v>
      </c>
      <c r="E43" s="311">
        <v>4747</v>
      </c>
      <c r="F43" s="311">
        <v>1197</v>
      </c>
      <c r="G43" s="183">
        <v>900</v>
      </c>
      <c r="H43" s="183">
        <v>1150</v>
      </c>
      <c r="I43" s="183">
        <v>1150</v>
      </c>
      <c r="J43" s="183">
        <v>500</v>
      </c>
      <c r="K43" s="183">
        <v>500</v>
      </c>
      <c r="L43" s="183">
        <v>500</v>
      </c>
      <c r="M43" s="183">
        <v>200</v>
      </c>
      <c r="N43" s="311">
        <f>G43+H43+J43+L43</f>
        <v>3050</v>
      </c>
      <c r="O43" s="183">
        <f>G43+I43+K43+M43</f>
        <v>2750</v>
      </c>
      <c r="P43" s="211"/>
    </row>
    <row r="44" spans="1:16" s="124" customFormat="1" ht="19.5" customHeight="1">
      <c r="A44" s="306"/>
      <c r="B44" s="307">
        <v>63</v>
      </c>
      <c r="C44" s="308" t="s">
        <v>84</v>
      </c>
      <c r="D44" s="309" t="s">
        <v>204</v>
      </c>
      <c r="E44" s="311">
        <v>2450.6</v>
      </c>
      <c r="F44" s="311">
        <v>730.6</v>
      </c>
      <c r="G44" s="183">
        <v>20</v>
      </c>
      <c r="H44" s="183">
        <v>200</v>
      </c>
      <c r="I44" s="183">
        <v>100</v>
      </c>
      <c r="J44" s="183">
        <v>200</v>
      </c>
      <c r="K44" s="183">
        <v>150</v>
      </c>
      <c r="L44" s="183">
        <v>300</v>
      </c>
      <c r="M44" s="183">
        <v>450</v>
      </c>
      <c r="N44" s="311">
        <f>G44+H44+J44+L44</f>
        <v>720</v>
      </c>
      <c r="O44" s="183">
        <f>G44+I44+K44+M44</f>
        <v>720</v>
      </c>
      <c r="P44" s="211"/>
    </row>
    <row r="45" spans="1:16" s="124" customFormat="1" ht="19.5" customHeight="1">
      <c r="A45" s="306"/>
      <c r="B45" s="307">
        <v>92</v>
      </c>
      <c r="C45" s="308" t="s">
        <v>85</v>
      </c>
      <c r="D45" s="309" t="s">
        <v>202</v>
      </c>
      <c r="E45" s="311">
        <v>11927.4</v>
      </c>
      <c r="F45" s="311">
        <v>727.4</v>
      </c>
      <c r="G45" s="183">
        <f>500+200</f>
        <v>700</v>
      </c>
      <c r="H45" s="183">
        <v>1000</v>
      </c>
      <c r="I45" s="183">
        <v>500</v>
      </c>
      <c r="J45" s="183">
        <v>1500</v>
      </c>
      <c r="K45" s="183">
        <v>1000</v>
      </c>
      <c r="L45" s="183">
        <v>2500</v>
      </c>
      <c r="M45" s="183">
        <v>2000</v>
      </c>
      <c r="N45" s="311">
        <f t="shared" si="8"/>
        <v>5700</v>
      </c>
      <c r="O45" s="183">
        <f t="shared" si="9"/>
        <v>4200</v>
      </c>
      <c r="P45" s="312"/>
    </row>
    <row r="46" spans="1:16" s="124" customFormat="1" ht="19.5" customHeight="1">
      <c r="A46" s="306"/>
      <c r="B46" s="307">
        <v>70</v>
      </c>
      <c r="C46" s="308" t="s">
        <v>86</v>
      </c>
      <c r="D46" s="309" t="s">
        <v>205</v>
      </c>
      <c r="E46" s="311">
        <v>2350</v>
      </c>
      <c r="F46" s="311">
        <v>0</v>
      </c>
      <c r="G46" s="183">
        <v>50</v>
      </c>
      <c r="H46" s="183">
        <v>600</v>
      </c>
      <c r="I46" s="183">
        <v>500</v>
      </c>
      <c r="J46" s="183">
        <v>700</v>
      </c>
      <c r="K46" s="183">
        <v>500</v>
      </c>
      <c r="L46" s="183">
        <v>700</v>
      </c>
      <c r="M46" s="183">
        <v>1000</v>
      </c>
      <c r="N46" s="311">
        <f t="shared" si="8"/>
        <v>2050</v>
      </c>
      <c r="O46" s="183">
        <f t="shared" si="9"/>
        <v>2050</v>
      </c>
      <c r="P46" s="312"/>
    </row>
    <row r="47" spans="1:16" s="124" customFormat="1" ht="19.5" customHeight="1">
      <c r="A47" s="306"/>
      <c r="B47" s="307">
        <v>49</v>
      </c>
      <c r="C47" s="308" t="s">
        <v>169</v>
      </c>
      <c r="D47" s="309" t="s">
        <v>206</v>
      </c>
      <c r="E47" s="311">
        <v>310</v>
      </c>
      <c r="F47" s="311">
        <v>0</v>
      </c>
      <c r="G47" s="183">
        <v>5</v>
      </c>
      <c r="H47" s="183">
        <v>100</v>
      </c>
      <c r="I47" s="183">
        <v>0</v>
      </c>
      <c r="J47" s="183">
        <v>100</v>
      </c>
      <c r="K47" s="183">
        <v>80</v>
      </c>
      <c r="L47" s="183">
        <v>100</v>
      </c>
      <c r="M47" s="183">
        <v>200</v>
      </c>
      <c r="N47" s="311">
        <f t="shared" si="8"/>
        <v>305</v>
      </c>
      <c r="O47" s="183">
        <f t="shared" si="9"/>
        <v>285</v>
      </c>
      <c r="P47" s="312"/>
    </row>
    <row r="48" spans="1:16" s="124" customFormat="1" ht="19.5" customHeight="1">
      <c r="A48" s="306"/>
      <c r="B48" s="307">
        <v>71</v>
      </c>
      <c r="C48" s="308" t="s">
        <v>189</v>
      </c>
      <c r="D48" s="309" t="s">
        <v>199</v>
      </c>
      <c r="E48" s="311">
        <v>1274.7</v>
      </c>
      <c r="F48" s="311">
        <v>414.7</v>
      </c>
      <c r="G48" s="183">
        <v>860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311">
        <f>G48+H48+J48+L48</f>
        <v>860</v>
      </c>
      <c r="O48" s="183">
        <f>G48+I48+K48+M48</f>
        <v>860</v>
      </c>
      <c r="P48" s="312"/>
    </row>
    <row r="49" spans="1:16" s="124" customFormat="1" ht="23.25" customHeight="1">
      <c r="A49" s="306"/>
      <c r="B49" s="307">
        <v>85</v>
      </c>
      <c r="C49" s="308" t="s">
        <v>190</v>
      </c>
      <c r="D49" s="309" t="s">
        <v>321</v>
      </c>
      <c r="E49" s="311">
        <v>1553.9</v>
      </c>
      <c r="F49" s="311">
        <v>483.9</v>
      </c>
      <c r="G49" s="183">
        <v>270</v>
      </c>
      <c r="H49" s="183">
        <v>300</v>
      </c>
      <c r="I49" s="183">
        <v>0</v>
      </c>
      <c r="J49" s="183">
        <v>500</v>
      </c>
      <c r="K49" s="183">
        <v>50</v>
      </c>
      <c r="L49" s="183">
        <v>0</v>
      </c>
      <c r="M49" s="183">
        <v>750</v>
      </c>
      <c r="N49" s="311">
        <f>G49+H49+J49+L49</f>
        <v>1070</v>
      </c>
      <c r="O49" s="183">
        <f>G49+I49+K49+M49</f>
        <v>1070</v>
      </c>
      <c r="P49" s="312"/>
    </row>
    <row r="50" spans="1:16" s="124" customFormat="1" ht="19.5" customHeight="1">
      <c r="A50" s="306"/>
      <c r="B50" s="307">
        <v>75</v>
      </c>
      <c r="C50" s="308" t="s">
        <v>191</v>
      </c>
      <c r="D50" s="309" t="s">
        <v>200</v>
      </c>
      <c r="E50" s="311">
        <v>2546.6</v>
      </c>
      <c r="F50" s="311">
        <v>46.6</v>
      </c>
      <c r="G50" s="183">
        <v>2500</v>
      </c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311">
        <f t="shared" si="8"/>
        <v>2500</v>
      </c>
      <c r="O50" s="183">
        <f t="shared" si="9"/>
        <v>2500</v>
      </c>
      <c r="P50" s="312"/>
    </row>
    <row r="51" spans="1:16" s="124" customFormat="1" ht="19.5" customHeight="1">
      <c r="A51" s="306"/>
      <c r="B51" s="307">
        <v>75</v>
      </c>
      <c r="C51" s="308" t="s">
        <v>192</v>
      </c>
      <c r="D51" s="309" t="s">
        <v>201</v>
      </c>
      <c r="E51" s="311">
        <v>1806.5</v>
      </c>
      <c r="F51" s="311">
        <v>56.5</v>
      </c>
      <c r="G51" s="183">
        <v>1750</v>
      </c>
      <c r="H51" s="183">
        <v>0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311">
        <f t="shared" si="8"/>
        <v>1750</v>
      </c>
      <c r="O51" s="183">
        <f t="shared" si="9"/>
        <v>1750</v>
      </c>
      <c r="P51" s="312"/>
    </row>
    <row r="52" spans="1:16" s="124" customFormat="1" ht="19.5" customHeight="1">
      <c r="A52" s="306"/>
      <c r="B52" s="307">
        <v>67</v>
      </c>
      <c r="C52" s="308" t="s">
        <v>193</v>
      </c>
      <c r="D52" s="309" t="s">
        <v>322</v>
      </c>
      <c r="E52" s="311">
        <v>985.7</v>
      </c>
      <c r="F52" s="311">
        <v>35.7</v>
      </c>
      <c r="G52" s="183">
        <v>50</v>
      </c>
      <c r="H52" s="183">
        <v>900</v>
      </c>
      <c r="I52" s="183">
        <v>50</v>
      </c>
      <c r="J52" s="183">
        <v>0</v>
      </c>
      <c r="K52" s="183">
        <v>300</v>
      </c>
      <c r="L52" s="183">
        <v>0</v>
      </c>
      <c r="M52" s="183">
        <v>550</v>
      </c>
      <c r="N52" s="311">
        <f t="shared" si="8"/>
        <v>950</v>
      </c>
      <c r="O52" s="183">
        <f t="shared" si="9"/>
        <v>950</v>
      </c>
      <c r="P52" s="312"/>
    </row>
    <row r="53" spans="1:16" s="124" customFormat="1" ht="24.75" customHeight="1">
      <c r="A53" s="306"/>
      <c r="B53" s="307">
        <v>61</v>
      </c>
      <c r="C53" s="308" t="s">
        <v>351</v>
      </c>
      <c r="D53" s="309" t="s">
        <v>323</v>
      </c>
      <c r="E53" s="311">
        <v>500</v>
      </c>
      <c r="F53" s="311">
        <v>0</v>
      </c>
      <c r="G53" s="183">
        <v>300</v>
      </c>
      <c r="H53" s="183">
        <v>200</v>
      </c>
      <c r="I53" s="183">
        <v>200</v>
      </c>
      <c r="J53" s="183">
        <v>0</v>
      </c>
      <c r="K53" s="183">
        <v>0</v>
      </c>
      <c r="L53" s="183">
        <v>0</v>
      </c>
      <c r="M53" s="183">
        <v>0</v>
      </c>
      <c r="N53" s="311">
        <f t="shared" si="8"/>
        <v>500</v>
      </c>
      <c r="O53" s="183">
        <f t="shared" si="9"/>
        <v>500</v>
      </c>
      <c r="P53" s="312"/>
    </row>
    <row r="54" spans="1:16" s="124" customFormat="1" ht="19.5" customHeight="1">
      <c r="A54" s="306"/>
      <c r="B54" s="307">
        <v>59</v>
      </c>
      <c r="C54" s="308" t="s">
        <v>194</v>
      </c>
      <c r="D54" s="309" t="s">
        <v>207</v>
      </c>
      <c r="E54" s="311">
        <v>716.5</v>
      </c>
      <c r="F54" s="311">
        <v>16.5</v>
      </c>
      <c r="G54" s="183">
        <v>50</v>
      </c>
      <c r="H54" s="183">
        <v>350</v>
      </c>
      <c r="I54" s="183">
        <v>250</v>
      </c>
      <c r="J54" s="183">
        <v>300</v>
      </c>
      <c r="K54" s="183">
        <v>400</v>
      </c>
      <c r="L54" s="183">
        <v>0</v>
      </c>
      <c r="M54" s="183">
        <v>0</v>
      </c>
      <c r="N54" s="311">
        <f t="shared" si="8"/>
        <v>700</v>
      </c>
      <c r="O54" s="183">
        <f t="shared" si="9"/>
        <v>700</v>
      </c>
      <c r="P54" s="312"/>
    </row>
    <row r="55" spans="1:16" s="124" customFormat="1" ht="19.5" customHeight="1">
      <c r="A55" s="306"/>
      <c r="B55" s="307">
        <v>62</v>
      </c>
      <c r="C55" s="308" t="s">
        <v>195</v>
      </c>
      <c r="D55" s="309" t="s">
        <v>208</v>
      </c>
      <c r="E55" s="311">
        <v>718</v>
      </c>
      <c r="F55" s="311">
        <v>18</v>
      </c>
      <c r="G55" s="183">
        <v>50</v>
      </c>
      <c r="H55" s="183">
        <v>350</v>
      </c>
      <c r="I55" s="183">
        <v>300</v>
      </c>
      <c r="J55" s="183">
        <v>300</v>
      </c>
      <c r="K55" s="183">
        <v>350</v>
      </c>
      <c r="L55" s="183">
        <v>0</v>
      </c>
      <c r="M55" s="183">
        <v>0</v>
      </c>
      <c r="N55" s="311">
        <f t="shared" si="8"/>
        <v>700</v>
      </c>
      <c r="O55" s="183">
        <f t="shared" si="9"/>
        <v>700</v>
      </c>
      <c r="P55" s="312"/>
    </row>
    <row r="56" spans="1:16" s="124" customFormat="1" ht="19.5" customHeight="1">
      <c r="A56" s="306"/>
      <c r="B56" s="307">
        <v>39</v>
      </c>
      <c r="C56" s="308" t="s">
        <v>353</v>
      </c>
      <c r="D56" s="309" t="s">
        <v>262</v>
      </c>
      <c r="E56" s="311">
        <v>200</v>
      </c>
      <c r="F56" s="311">
        <v>0</v>
      </c>
      <c r="G56" s="183">
        <v>200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311">
        <f t="shared" si="8"/>
        <v>200</v>
      </c>
      <c r="O56" s="183">
        <f t="shared" si="9"/>
        <v>200</v>
      </c>
      <c r="P56" s="312"/>
    </row>
    <row r="57" spans="1:16" s="124" customFormat="1" ht="19.5" customHeight="1">
      <c r="A57" s="306"/>
      <c r="B57" s="307">
        <v>43</v>
      </c>
      <c r="C57" s="308" t="s">
        <v>354</v>
      </c>
      <c r="D57" s="309" t="s">
        <v>352</v>
      </c>
      <c r="E57" s="311">
        <v>2000</v>
      </c>
      <c r="F57" s="311">
        <v>0</v>
      </c>
      <c r="G57" s="183">
        <v>0</v>
      </c>
      <c r="H57" s="183">
        <v>50</v>
      </c>
      <c r="I57" s="183">
        <v>50</v>
      </c>
      <c r="J57" s="183">
        <v>500</v>
      </c>
      <c r="K57" s="183">
        <v>250</v>
      </c>
      <c r="L57" s="183">
        <v>800</v>
      </c>
      <c r="M57" s="183">
        <v>230</v>
      </c>
      <c r="N57" s="311">
        <f t="shared" si="8"/>
        <v>1350</v>
      </c>
      <c r="O57" s="183">
        <f t="shared" si="9"/>
        <v>530</v>
      </c>
      <c r="P57" s="312"/>
    </row>
    <row r="58" spans="1:16" s="124" customFormat="1" ht="19.5" customHeight="1">
      <c r="A58" s="313"/>
      <c r="B58" s="314">
        <v>72</v>
      </c>
      <c r="C58" s="315" t="s">
        <v>310</v>
      </c>
      <c r="D58" s="316" t="s">
        <v>311</v>
      </c>
      <c r="E58" s="318">
        <v>4300</v>
      </c>
      <c r="F58" s="318">
        <v>0</v>
      </c>
      <c r="G58" s="319">
        <v>0</v>
      </c>
      <c r="H58" s="319">
        <v>150</v>
      </c>
      <c r="I58" s="319">
        <v>50</v>
      </c>
      <c r="J58" s="319">
        <v>350</v>
      </c>
      <c r="K58" s="319">
        <v>150</v>
      </c>
      <c r="L58" s="319">
        <v>3000</v>
      </c>
      <c r="M58" s="319">
        <v>2000</v>
      </c>
      <c r="N58" s="318">
        <f t="shared" si="8"/>
        <v>3500</v>
      </c>
      <c r="O58" s="319">
        <f t="shared" si="9"/>
        <v>2200</v>
      </c>
      <c r="P58" s="320"/>
    </row>
    <row r="59" spans="1:16" s="124" customFormat="1" ht="39">
      <c r="A59" s="207" t="s">
        <v>355</v>
      </c>
      <c r="B59" s="201"/>
      <c r="C59" s="202" t="s">
        <v>211</v>
      </c>
      <c r="D59" s="203" t="s">
        <v>210</v>
      </c>
      <c r="E59" s="204">
        <f>SUM(E60:E67)</f>
        <v>18338.2</v>
      </c>
      <c r="F59" s="204">
        <f aca="true" t="shared" si="11" ref="F59:O59">SUM(F60:F67)</f>
        <v>378.19999999999993</v>
      </c>
      <c r="G59" s="204">
        <f t="shared" si="11"/>
        <v>5000</v>
      </c>
      <c r="H59" s="204">
        <f t="shared" si="11"/>
        <v>4500</v>
      </c>
      <c r="I59" s="204">
        <f t="shared" si="11"/>
        <v>3500</v>
      </c>
      <c r="J59" s="204">
        <f t="shared" si="11"/>
        <v>5560</v>
      </c>
      <c r="K59" s="204">
        <f t="shared" si="11"/>
        <v>3700</v>
      </c>
      <c r="L59" s="204">
        <f t="shared" si="11"/>
        <v>2900</v>
      </c>
      <c r="M59" s="204">
        <f t="shared" si="11"/>
        <v>5750</v>
      </c>
      <c r="N59" s="204">
        <f t="shared" si="11"/>
        <v>17960</v>
      </c>
      <c r="O59" s="204">
        <f t="shared" si="11"/>
        <v>17950</v>
      </c>
      <c r="P59" s="122" t="s">
        <v>271</v>
      </c>
    </row>
    <row r="60" spans="1:16" s="124" customFormat="1" ht="19.5" customHeight="1">
      <c r="A60" s="306"/>
      <c r="B60" s="307">
        <v>65</v>
      </c>
      <c r="C60" s="308" t="s">
        <v>81</v>
      </c>
      <c r="D60" s="309" t="s">
        <v>212</v>
      </c>
      <c r="E60" s="311">
        <v>1800</v>
      </c>
      <c r="F60" s="311">
        <v>0</v>
      </c>
      <c r="G60" s="183">
        <v>1800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311">
        <f t="shared" si="8"/>
        <v>1800</v>
      </c>
      <c r="O60" s="183">
        <f t="shared" si="9"/>
        <v>1800</v>
      </c>
      <c r="P60" s="211" t="s">
        <v>339</v>
      </c>
    </row>
    <row r="61" spans="1:16" s="124" customFormat="1" ht="19.5" customHeight="1">
      <c r="A61" s="306"/>
      <c r="B61" s="307">
        <v>80</v>
      </c>
      <c r="C61" s="308" t="s">
        <v>82</v>
      </c>
      <c r="D61" s="309" t="s">
        <v>213</v>
      </c>
      <c r="E61" s="311">
        <f>F61+N61</f>
        <v>3300</v>
      </c>
      <c r="F61" s="311">
        <v>0</v>
      </c>
      <c r="G61" s="183">
        <v>300</v>
      </c>
      <c r="H61" s="183">
        <v>1500</v>
      </c>
      <c r="I61" s="183">
        <v>1300</v>
      </c>
      <c r="J61" s="183">
        <v>1500</v>
      </c>
      <c r="K61" s="183">
        <v>1700</v>
      </c>
      <c r="L61" s="183">
        <v>0</v>
      </c>
      <c r="M61" s="183">
        <v>0</v>
      </c>
      <c r="N61" s="311">
        <f t="shared" si="8"/>
        <v>3300</v>
      </c>
      <c r="O61" s="183">
        <f t="shared" si="9"/>
        <v>3300</v>
      </c>
      <c r="P61" s="211" t="s">
        <v>266</v>
      </c>
    </row>
    <row r="62" spans="1:16" s="124" customFormat="1" ht="21">
      <c r="A62" s="306"/>
      <c r="B62" s="307">
        <v>69</v>
      </c>
      <c r="C62" s="308" t="s">
        <v>83</v>
      </c>
      <c r="D62" s="309" t="s">
        <v>324</v>
      </c>
      <c r="E62" s="311">
        <f aca="true" t="shared" si="12" ref="E62:E67">F62+N62</f>
        <v>1748.4</v>
      </c>
      <c r="F62" s="311">
        <v>48.4</v>
      </c>
      <c r="G62" s="183">
        <v>1000</v>
      </c>
      <c r="H62" s="183">
        <v>700</v>
      </c>
      <c r="I62" s="183">
        <v>700</v>
      </c>
      <c r="J62" s="183">
        <v>0</v>
      </c>
      <c r="K62" s="183">
        <v>0</v>
      </c>
      <c r="L62" s="183">
        <v>0</v>
      </c>
      <c r="M62" s="183">
        <v>0</v>
      </c>
      <c r="N62" s="311">
        <f t="shared" si="8"/>
        <v>1700</v>
      </c>
      <c r="O62" s="183">
        <f t="shared" si="9"/>
        <v>1700</v>
      </c>
      <c r="P62" s="280"/>
    </row>
    <row r="63" spans="1:16" s="124" customFormat="1" ht="24.75" customHeight="1">
      <c r="A63" s="306"/>
      <c r="B63" s="307">
        <v>82</v>
      </c>
      <c r="C63" s="308" t="s">
        <v>84</v>
      </c>
      <c r="D63" s="309" t="s">
        <v>214</v>
      </c>
      <c r="E63" s="311">
        <f t="shared" si="12"/>
        <v>6399.2</v>
      </c>
      <c r="F63" s="311">
        <v>249.2</v>
      </c>
      <c r="G63" s="183">
        <v>850</v>
      </c>
      <c r="H63" s="183">
        <v>900</v>
      </c>
      <c r="I63" s="183">
        <v>700</v>
      </c>
      <c r="J63" s="183">
        <v>2000</v>
      </c>
      <c r="K63" s="183">
        <v>1000</v>
      </c>
      <c r="L63" s="183">
        <v>2400</v>
      </c>
      <c r="M63" s="183">
        <v>3600</v>
      </c>
      <c r="N63" s="311">
        <f t="shared" si="8"/>
        <v>6150</v>
      </c>
      <c r="O63" s="183">
        <f t="shared" si="9"/>
        <v>6150</v>
      </c>
      <c r="P63" s="211"/>
    </row>
    <row r="64" spans="1:16" s="124" customFormat="1" ht="19.5" customHeight="1">
      <c r="A64" s="306"/>
      <c r="B64" s="307">
        <v>55</v>
      </c>
      <c r="C64" s="308" t="s">
        <v>85</v>
      </c>
      <c r="D64" s="309" t="s">
        <v>216</v>
      </c>
      <c r="E64" s="311">
        <f t="shared" si="12"/>
        <v>1700</v>
      </c>
      <c r="F64" s="311">
        <v>0</v>
      </c>
      <c r="G64" s="183">
        <v>200</v>
      </c>
      <c r="H64" s="183">
        <v>500</v>
      </c>
      <c r="I64" s="183">
        <v>300</v>
      </c>
      <c r="J64" s="183">
        <v>500</v>
      </c>
      <c r="K64" s="183">
        <v>300</v>
      </c>
      <c r="L64" s="183">
        <v>500</v>
      </c>
      <c r="M64" s="183">
        <v>900</v>
      </c>
      <c r="N64" s="311">
        <f t="shared" si="8"/>
        <v>1700</v>
      </c>
      <c r="O64" s="183">
        <f t="shared" si="9"/>
        <v>1700</v>
      </c>
      <c r="P64" s="211"/>
    </row>
    <row r="65" spans="1:16" s="124" customFormat="1" ht="19.5" customHeight="1">
      <c r="A65" s="306"/>
      <c r="B65" s="307">
        <v>45</v>
      </c>
      <c r="C65" s="308" t="s">
        <v>86</v>
      </c>
      <c r="D65" s="309" t="s">
        <v>217</v>
      </c>
      <c r="E65" s="311">
        <f t="shared" si="12"/>
        <v>1621.9</v>
      </c>
      <c r="F65" s="311">
        <v>51.9</v>
      </c>
      <c r="G65" s="183">
        <v>10</v>
      </c>
      <c r="H65" s="183">
        <v>200</v>
      </c>
      <c r="I65" s="183">
        <v>0</v>
      </c>
      <c r="J65" s="183">
        <v>1360</v>
      </c>
      <c r="K65" s="183">
        <v>300</v>
      </c>
      <c r="L65" s="183">
        <v>0</v>
      </c>
      <c r="M65" s="183">
        <v>1250</v>
      </c>
      <c r="N65" s="311">
        <f t="shared" si="8"/>
        <v>1570</v>
      </c>
      <c r="O65" s="183">
        <f t="shared" si="9"/>
        <v>1560</v>
      </c>
      <c r="P65" s="211"/>
    </row>
    <row r="66" spans="1:16" s="124" customFormat="1" ht="19.5" customHeight="1">
      <c r="A66" s="306"/>
      <c r="B66" s="307">
        <v>63</v>
      </c>
      <c r="C66" s="308" t="s">
        <v>170</v>
      </c>
      <c r="D66" s="309" t="s">
        <v>215</v>
      </c>
      <c r="E66" s="311">
        <f t="shared" si="12"/>
        <v>1000</v>
      </c>
      <c r="F66" s="311">
        <v>0</v>
      </c>
      <c r="G66" s="183">
        <v>100</v>
      </c>
      <c r="H66" s="183">
        <v>700</v>
      </c>
      <c r="I66" s="183">
        <v>500</v>
      </c>
      <c r="J66" s="183">
        <v>200</v>
      </c>
      <c r="K66" s="183">
        <v>400</v>
      </c>
      <c r="L66" s="183">
        <v>0</v>
      </c>
      <c r="M66" s="183">
        <v>0</v>
      </c>
      <c r="N66" s="311">
        <f>G66+H66+J66+L66</f>
        <v>1000</v>
      </c>
      <c r="O66" s="183">
        <f>G66+I66+K66+M66</f>
        <v>1000</v>
      </c>
      <c r="P66" s="312"/>
    </row>
    <row r="67" spans="1:16" s="124" customFormat="1" ht="19.5" customHeight="1">
      <c r="A67" s="313"/>
      <c r="B67" s="314">
        <v>57</v>
      </c>
      <c r="C67" s="315" t="s">
        <v>171</v>
      </c>
      <c r="D67" s="316" t="s">
        <v>309</v>
      </c>
      <c r="E67" s="318">
        <f t="shared" si="12"/>
        <v>768.7</v>
      </c>
      <c r="F67" s="318">
        <v>28.7</v>
      </c>
      <c r="G67" s="319">
        <v>740</v>
      </c>
      <c r="H67" s="319">
        <v>0</v>
      </c>
      <c r="I67" s="319">
        <v>0</v>
      </c>
      <c r="J67" s="319">
        <v>0</v>
      </c>
      <c r="K67" s="319">
        <v>0</v>
      </c>
      <c r="L67" s="319">
        <v>0</v>
      </c>
      <c r="M67" s="319">
        <v>0</v>
      </c>
      <c r="N67" s="318">
        <f t="shared" si="8"/>
        <v>740</v>
      </c>
      <c r="O67" s="319">
        <f t="shared" si="9"/>
        <v>740</v>
      </c>
      <c r="P67" s="320"/>
    </row>
    <row r="68" spans="1:16" s="118" customFormat="1" ht="29.25" customHeight="1">
      <c r="A68" s="166">
        <v>5</v>
      </c>
      <c r="B68" s="106">
        <v>66</v>
      </c>
      <c r="C68" s="139" t="s">
        <v>104</v>
      </c>
      <c r="D68" s="150" t="s">
        <v>88</v>
      </c>
      <c r="E68" s="108">
        <v>8185.3</v>
      </c>
      <c r="F68" s="108">
        <v>185.3</v>
      </c>
      <c r="G68" s="109">
        <v>4450</v>
      </c>
      <c r="H68" s="109">
        <v>0</v>
      </c>
      <c r="I68" s="109">
        <v>0</v>
      </c>
      <c r="J68" s="109">
        <v>50</v>
      </c>
      <c r="K68" s="109">
        <v>50</v>
      </c>
      <c r="L68" s="109">
        <v>500</v>
      </c>
      <c r="M68" s="109">
        <v>0</v>
      </c>
      <c r="N68" s="108">
        <f t="shared" si="8"/>
        <v>5000</v>
      </c>
      <c r="O68" s="109">
        <f t="shared" si="9"/>
        <v>4500</v>
      </c>
      <c r="P68" s="110" t="s">
        <v>272</v>
      </c>
    </row>
    <row r="69" spans="1:16" s="124" customFormat="1" ht="48.75">
      <c r="A69" s="166">
        <v>6</v>
      </c>
      <c r="B69" s="106">
        <v>77</v>
      </c>
      <c r="C69" s="107" t="s">
        <v>105</v>
      </c>
      <c r="D69" s="170" t="s">
        <v>361</v>
      </c>
      <c r="E69" s="108">
        <v>36200</v>
      </c>
      <c r="F69" s="108">
        <v>0</v>
      </c>
      <c r="G69" s="109">
        <v>0</v>
      </c>
      <c r="H69" s="109">
        <v>800</v>
      </c>
      <c r="I69" s="109">
        <v>0</v>
      </c>
      <c r="J69" s="109">
        <v>400</v>
      </c>
      <c r="K69" s="109">
        <v>0</v>
      </c>
      <c r="L69" s="109">
        <v>5000</v>
      </c>
      <c r="M69" s="109">
        <v>0</v>
      </c>
      <c r="N69" s="108">
        <f t="shared" si="8"/>
        <v>6200</v>
      </c>
      <c r="O69" s="109">
        <f t="shared" si="9"/>
        <v>0</v>
      </c>
      <c r="P69" s="110" t="s">
        <v>273</v>
      </c>
    </row>
    <row r="70" spans="1:16" s="111" customFormat="1" ht="126.75">
      <c r="A70" s="166" t="s">
        <v>254</v>
      </c>
      <c r="B70" s="106">
        <v>73</v>
      </c>
      <c r="C70" s="139" t="s">
        <v>132</v>
      </c>
      <c r="D70" s="150" t="s">
        <v>347</v>
      </c>
      <c r="E70" s="108">
        <v>7214.8</v>
      </c>
      <c r="F70" s="108">
        <v>116.5</v>
      </c>
      <c r="G70" s="109">
        <v>338.3</v>
      </c>
      <c r="H70" s="109">
        <v>400</v>
      </c>
      <c r="I70" s="397">
        <v>350</v>
      </c>
      <c r="J70" s="131">
        <v>1500</v>
      </c>
      <c r="K70" s="398">
        <v>700</v>
      </c>
      <c r="L70" s="109">
        <v>2700</v>
      </c>
      <c r="M70" s="109">
        <v>1200</v>
      </c>
      <c r="N70" s="108">
        <f t="shared" si="8"/>
        <v>4938.3</v>
      </c>
      <c r="O70" s="109">
        <f t="shared" si="9"/>
        <v>2588.3</v>
      </c>
      <c r="P70" s="110" t="s">
        <v>274</v>
      </c>
    </row>
    <row r="71" spans="1:16" s="111" customFormat="1" ht="48.75">
      <c r="A71" s="185">
        <v>8</v>
      </c>
      <c r="B71" s="132">
        <v>88</v>
      </c>
      <c r="C71" s="133" t="s">
        <v>96</v>
      </c>
      <c r="D71" s="141" t="s">
        <v>145</v>
      </c>
      <c r="E71" s="156">
        <v>48991.6</v>
      </c>
      <c r="F71" s="134">
        <v>251.6</v>
      </c>
      <c r="G71" s="135">
        <v>620</v>
      </c>
      <c r="H71" s="135">
        <v>120</v>
      </c>
      <c r="I71" s="136">
        <v>0</v>
      </c>
      <c r="J71" s="136">
        <v>24000</v>
      </c>
      <c r="K71" s="135">
        <v>0</v>
      </c>
      <c r="L71" s="135">
        <v>24000</v>
      </c>
      <c r="M71" s="135">
        <v>0</v>
      </c>
      <c r="N71" s="108">
        <f t="shared" si="8"/>
        <v>48740</v>
      </c>
      <c r="O71" s="135">
        <f t="shared" si="9"/>
        <v>620</v>
      </c>
      <c r="P71" s="137" t="s">
        <v>298</v>
      </c>
    </row>
    <row r="72" spans="1:16" s="38" customFormat="1" ht="39" customHeight="1">
      <c r="A72" s="220" t="s">
        <v>162</v>
      </c>
      <c r="B72" s="296">
        <v>45</v>
      </c>
      <c r="C72" s="157" t="s">
        <v>146</v>
      </c>
      <c r="D72" s="186" t="s">
        <v>147</v>
      </c>
      <c r="E72" s="117">
        <v>2000</v>
      </c>
      <c r="F72" s="117">
        <v>0</v>
      </c>
      <c r="G72" s="117">
        <v>0</v>
      </c>
      <c r="H72" s="117">
        <v>2000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20">
        <f t="shared" si="8"/>
        <v>2000</v>
      </c>
      <c r="O72" s="117">
        <f t="shared" si="9"/>
        <v>0</v>
      </c>
      <c r="P72" s="297"/>
    </row>
    <row r="73" spans="1:16" s="173" customFormat="1" ht="78.75" thickBot="1">
      <c r="A73" s="172">
        <v>10</v>
      </c>
      <c r="B73" s="174">
        <v>64</v>
      </c>
      <c r="C73" s="401" t="s">
        <v>107</v>
      </c>
      <c r="D73" s="402" t="s">
        <v>106</v>
      </c>
      <c r="E73" s="403">
        <v>10671.5</v>
      </c>
      <c r="F73" s="403">
        <v>321.5</v>
      </c>
      <c r="G73" s="403">
        <v>200</v>
      </c>
      <c r="H73" s="403">
        <v>2000</v>
      </c>
      <c r="I73" s="403">
        <v>250</v>
      </c>
      <c r="J73" s="403">
        <v>2000</v>
      </c>
      <c r="K73" s="403">
        <v>300</v>
      </c>
      <c r="L73" s="403">
        <v>2000</v>
      </c>
      <c r="M73" s="403">
        <v>300</v>
      </c>
      <c r="N73" s="120">
        <f>G73+H73+J73+L73</f>
        <v>6200</v>
      </c>
      <c r="O73" s="117">
        <f>G73+I73+K73+M73</f>
        <v>1050</v>
      </c>
      <c r="P73" s="110" t="s">
        <v>275</v>
      </c>
    </row>
    <row r="74" spans="1:16" s="74" customFormat="1" ht="21.75" customHeight="1" thickBot="1" thickTop="1">
      <c r="A74" s="79"/>
      <c r="B74" s="79"/>
      <c r="C74" s="129">
        <v>630</v>
      </c>
      <c r="D74" s="144" t="s">
        <v>39</v>
      </c>
      <c r="E74" s="145">
        <f aca="true" t="shared" si="13" ref="E74:O74">SUM(E75:E78)</f>
        <v>74483</v>
      </c>
      <c r="F74" s="145">
        <f t="shared" si="13"/>
        <v>237</v>
      </c>
      <c r="G74" s="145">
        <f t="shared" si="13"/>
        <v>85</v>
      </c>
      <c r="H74" s="145">
        <f t="shared" si="13"/>
        <v>700</v>
      </c>
      <c r="I74" s="145">
        <f t="shared" si="13"/>
        <v>0</v>
      </c>
      <c r="J74" s="145">
        <f t="shared" si="13"/>
        <v>5200</v>
      </c>
      <c r="K74" s="145">
        <f t="shared" si="13"/>
        <v>0</v>
      </c>
      <c r="L74" s="145">
        <f t="shared" si="13"/>
        <v>17070</v>
      </c>
      <c r="M74" s="145">
        <f t="shared" si="13"/>
        <v>0</v>
      </c>
      <c r="N74" s="145">
        <f t="shared" si="13"/>
        <v>23055</v>
      </c>
      <c r="O74" s="146">
        <f t="shared" si="13"/>
        <v>85</v>
      </c>
      <c r="P74" s="73"/>
    </row>
    <row r="75" spans="1:16" s="116" customFormat="1" ht="19.5" customHeight="1" thickTop="1">
      <c r="A75" s="115">
        <v>11</v>
      </c>
      <c r="B75" s="113">
        <v>46</v>
      </c>
      <c r="C75" s="114" t="s">
        <v>60</v>
      </c>
      <c r="D75" s="151" t="s">
        <v>143</v>
      </c>
      <c r="E75" s="115">
        <v>113</v>
      </c>
      <c r="F75" s="115">
        <v>28</v>
      </c>
      <c r="G75" s="115">
        <v>85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  <c r="M75" s="115">
        <v>0</v>
      </c>
      <c r="N75" s="381">
        <f>G75+H75+J75+L75</f>
        <v>85</v>
      </c>
      <c r="O75" s="18">
        <f>G75+I75+K75+M75</f>
        <v>85</v>
      </c>
      <c r="P75" s="34" t="s">
        <v>142</v>
      </c>
    </row>
    <row r="76" spans="1:16" s="2" customFormat="1" ht="19.5" customHeight="1">
      <c r="A76" s="143">
        <v>12</v>
      </c>
      <c r="B76" s="6">
        <v>37</v>
      </c>
      <c r="C76" s="72" t="s">
        <v>68</v>
      </c>
      <c r="D76" s="17" t="s">
        <v>28</v>
      </c>
      <c r="E76" s="175">
        <v>22370</v>
      </c>
      <c r="F76" s="18">
        <v>0</v>
      </c>
      <c r="G76" s="18">
        <v>0</v>
      </c>
      <c r="H76" s="18">
        <v>500</v>
      </c>
      <c r="I76" s="18">
        <v>0</v>
      </c>
      <c r="J76" s="18">
        <v>5000</v>
      </c>
      <c r="K76" s="18">
        <v>0</v>
      </c>
      <c r="L76" s="18">
        <v>16870</v>
      </c>
      <c r="M76" s="18">
        <v>0</v>
      </c>
      <c r="N76" s="92">
        <f>G76+H76+J76+L76</f>
        <v>22370</v>
      </c>
      <c r="O76" s="18">
        <f>G76+I76+K76+M76</f>
        <v>0</v>
      </c>
      <c r="P76" s="34" t="s">
        <v>48</v>
      </c>
    </row>
    <row r="77" spans="1:17" ht="24" customHeight="1">
      <c r="A77" s="189">
        <v>13</v>
      </c>
      <c r="B77" s="190"/>
      <c r="C77" s="191"/>
      <c r="D77" s="192" t="s">
        <v>161</v>
      </c>
      <c r="E77" s="193"/>
      <c r="F77" s="193"/>
      <c r="G77" s="193"/>
      <c r="H77" s="290"/>
      <c r="I77" s="291"/>
      <c r="J77" s="291"/>
      <c r="K77" s="291"/>
      <c r="L77" s="291"/>
      <c r="M77" s="291"/>
      <c r="N77" s="382"/>
      <c r="O77" s="291"/>
      <c r="P77" s="292"/>
      <c r="Q77" s="270"/>
    </row>
    <row r="78" spans="1:27" s="153" customFormat="1" ht="49.5" thickBot="1">
      <c r="A78" s="319" t="s">
        <v>81</v>
      </c>
      <c r="B78" s="206">
        <v>54</v>
      </c>
      <c r="C78" s="215" t="s">
        <v>30</v>
      </c>
      <c r="D78" s="360" t="s">
        <v>92</v>
      </c>
      <c r="E78" s="361">
        <v>52000</v>
      </c>
      <c r="F78" s="361">
        <v>209</v>
      </c>
      <c r="G78" s="362">
        <v>0</v>
      </c>
      <c r="H78" s="362">
        <v>200</v>
      </c>
      <c r="I78" s="363">
        <v>0</v>
      </c>
      <c r="J78" s="362">
        <v>200</v>
      </c>
      <c r="K78" s="363">
        <v>0</v>
      </c>
      <c r="L78" s="362">
        <v>200</v>
      </c>
      <c r="M78" s="362">
        <v>0</v>
      </c>
      <c r="N78" s="361">
        <f>G78+H78+J78+L78</f>
        <v>600</v>
      </c>
      <c r="O78" s="362">
        <f>G78+I78+K78+M78</f>
        <v>0</v>
      </c>
      <c r="P78" s="184" t="s">
        <v>276</v>
      </c>
      <c r="Z78" s="154"/>
      <c r="AA78" s="154"/>
    </row>
    <row r="79" spans="1:16" s="3" customFormat="1" ht="30.75" customHeight="1" thickBot="1" thickTop="1">
      <c r="A79" s="33"/>
      <c r="B79" s="33"/>
      <c r="C79" s="129">
        <v>700</v>
      </c>
      <c r="D79" s="364" t="s">
        <v>13</v>
      </c>
      <c r="E79" s="365">
        <f>SUM(E80)</f>
        <v>188355.9</v>
      </c>
      <c r="F79" s="366">
        <f aca="true" t="shared" si="14" ref="F79:O79">SUM(F80)</f>
        <v>69306.9</v>
      </c>
      <c r="G79" s="366">
        <f t="shared" si="14"/>
        <v>33361</v>
      </c>
      <c r="H79" s="366">
        <f t="shared" si="14"/>
        <v>23744</v>
      </c>
      <c r="I79" s="366">
        <f t="shared" si="14"/>
        <v>13500</v>
      </c>
      <c r="J79" s="366">
        <f t="shared" si="14"/>
        <v>25592</v>
      </c>
      <c r="K79" s="366">
        <f t="shared" si="14"/>
        <v>10000</v>
      </c>
      <c r="L79" s="366">
        <f t="shared" si="14"/>
        <v>23792</v>
      </c>
      <c r="M79" s="366">
        <f t="shared" si="14"/>
        <v>8100</v>
      </c>
      <c r="N79" s="145">
        <f t="shared" si="14"/>
        <v>106489</v>
      </c>
      <c r="O79" s="367">
        <f t="shared" si="14"/>
        <v>64961</v>
      </c>
      <c r="P79" s="75"/>
    </row>
    <row r="80" spans="1:16" s="176" customFormat="1" ht="71.25" customHeight="1" thickTop="1">
      <c r="A80" s="217">
        <v>14</v>
      </c>
      <c r="B80" s="216"/>
      <c r="C80" s="250" t="s">
        <v>218</v>
      </c>
      <c r="D80" s="251" t="s">
        <v>108</v>
      </c>
      <c r="E80" s="252">
        <f>SUM(E81:E83)</f>
        <v>188355.9</v>
      </c>
      <c r="F80" s="252">
        <f>SUM(F81:F83)</f>
        <v>69306.9</v>
      </c>
      <c r="G80" s="252">
        <f>SUM(G81:G84)</f>
        <v>33361</v>
      </c>
      <c r="H80" s="252">
        <f aca="true" t="shared" si="15" ref="H80:O80">SUM(H81:H84)</f>
        <v>23744</v>
      </c>
      <c r="I80" s="252">
        <f t="shared" si="15"/>
        <v>13500</v>
      </c>
      <c r="J80" s="252">
        <f t="shared" si="15"/>
        <v>25592</v>
      </c>
      <c r="K80" s="252">
        <f t="shared" si="15"/>
        <v>10000</v>
      </c>
      <c r="L80" s="252">
        <f t="shared" si="15"/>
        <v>23792</v>
      </c>
      <c r="M80" s="252">
        <f t="shared" si="15"/>
        <v>8100</v>
      </c>
      <c r="N80" s="383">
        <f t="shared" si="15"/>
        <v>106489</v>
      </c>
      <c r="O80" s="252">
        <f t="shared" si="15"/>
        <v>64961</v>
      </c>
      <c r="P80" s="281" t="s">
        <v>304</v>
      </c>
    </row>
    <row r="81" spans="1:16" s="349" customFormat="1" ht="19.5" customHeight="1">
      <c r="A81" s="355"/>
      <c r="B81" s="345">
        <v>59</v>
      </c>
      <c r="C81" s="346" t="s">
        <v>81</v>
      </c>
      <c r="D81" s="356" t="s">
        <v>219</v>
      </c>
      <c r="E81" s="347">
        <v>4601.6</v>
      </c>
      <c r="F81" s="347">
        <v>1001.6</v>
      </c>
      <c r="G81" s="348">
        <v>0</v>
      </c>
      <c r="H81" s="348">
        <v>1000</v>
      </c>
      <c r="I81" s="348">
        <v>100</v>
      </c>
      <c r="J81" s="348">
        <v>1000</v>
      </c>
      <c r="K81" s="348">
        <v>500</v>
      </c>
      <c r="L81" s="348">
        <v>1000</v>
      </c>
      <c r="M81" s="348">
        <v>1000</v>
      </c>
      <c r="N81" s="311">
        <f>G81+H81+J81+L81</f>
        <v>3000</v>
      </c>
      <c r="O81" s="183">
        <f>G81+I81+K81+M81</f>
        <v>1600</v>
      </c>
      <c r="P81" s="218" t="s">
        <v>303</v>
      </c>
    </row>
    <row r="82" spans="1:16" s="111" customFormat="1" ht="24.75" customHeight="1">
      <c r="A82" s="323"/>
      <c r="B82" s="307">
        <v>90</v>
      </c>
      <c r="C82" s="308" t="s">
        <v>329</v>
      </c>
      <c r="D82" s="309" t="s">
        <v>35</v>
      </c>
      <c r="E82" s="347">
        <f>25771.3+7760</f>
        <v>33531.3</v>
      </c>
      <c r="F82" s="347">
        <v>6171.3</v>
      </c>
      <c r="G82" s="348">
        <v>2500</v>
      </c>
      <c r="H82" s="348">
        <v>10000</v>
      </c>
      <c r="I82" s="348">
        <v>8000</v>
      </c>
      <c r="J82" s="348">
        <v>1500</v>
      </c>
      <c r="K82" s="348">
        <v>3500</v>
      </c>
      <c r="L82" s="348">
        <v>100</v>
      </c>
      <c r="M82" s="348">
        <v>100</v>
      </c>
      <c r="N82" s="311">
        <f>G82+H82+J82+L82</f>
        <v>14100</v>
      </c>
      <c r="O82" s="183">
        <f>G82+I82+K82+M82</f>
        <v>14100</v>
      </c>
      <c r="P82" s="211" t="s">
        <v>277</v>
      </c>
    </row>
    <row r="83" spans="1:16" s="349" customFormat="1" ht="19.5" customHeight="1">
      <c r="A83" s="355"/>
      <c r="B83" s="345">
        <v>99</v>
      </c>
      <c r="C83" s="346" t="s">
        <v>83</v>
      </c>
      <c r="D83" s="356" t="s">
        <v>220</v>
      </c>
      <c r="E83" s="348">
        <v>150223</v>
      </c>
      <c r="F83" s="348">
        <v>62134</v>
      </c>
      <c r="G83" s="348">
        <v>23161</v>
      </c>
      <c r="H83" s="348">
        <v>4144</v>
      </c>
      <c r="I83" s="348">
        <v>2400</v>
      </c>
      <c r="J83" s="348">
        <v>14292</v>
      </c>
      <c r="K83" s="348">
        <v>3000</v>
      </c>
      <c r="L83" s="348">
        <v>13892</v>
      </c>
      <c r="M83" s="348">
        <v>4000</v>
      </c>
      <c r="N83" s="311">
        <f>G83+H83+J83+L83</f>
        <v>55489</v>
      </c>
      <c r="O83" s="183">
        <f>G83+I83+K83+M83</f>
        <v>32561</v>
      </c>
      <c r="P83" s="218" t="s">
        <v>278</v>
      </c>
    </row>
    <row r="84" spans="1:16" s="349" customFormat="1" ht="24.75" customHeight="1" thickBot="1">
      <c r="A84" s="357"/>
      <c r="B84" s="350">
        <v>83</v>
      </c>
      <c r="C84" s="351" t="s">
        <v>84</v>
      </c>
      <c r="D84" s="358" t="s">
        <v>221</v>
      </c>
      <c r="E84" s="422" t="s">
        <v>11</v>
      </c>
      <c r="F84" s="423"/>
      <c r="G84" s="352">
        <v>7700</v>
      </c>
      <c r="H84" s="352">
        <v>8600</v>
      </c>
      <c r="I84" s="352">
        <v>3000</v>
      </c>
      <c r="J84" s="352">
        <v>8800</v>
      </c>
      <c r="K84" s="352">
        <v>3000</v>
      </c>
      <c r="L84" s="352">
        <v>8800</v>
      </c>
      <c r="M84" s="352">
        <v>3000</v>
      </c>
      <c r="N84" s="384">
        <f>G84+H84+J84+L84</f>
        <v>33900</v>
      </c>
      <c r="O84" s="353">
        <f>G84+I84+K84+M84</f>
        <v>16700</v>
      </c>
      <c r="P84" s="354"/>
    </row>
    <row r="85" spans="1:16" s="5" customFormat="1" ht="26.25" customHeight="1" thickBot="1" thickTop="1">
      <c r="A85" s="101"/>
      <c r="B85" s="32"/>
      <c r="C85" s="13">
        <v>710</v>
      </c>
      <c r="D85" s="37" t="s">
        <v>14</v>
      </c>
      <c r="E85" s="12">
        <f>SUM(E86:E87)</f>
        <v>6117.5</v>
      </c>
      <c r="F85" s="12">
        <f aca="true" t="shared" si="16" ref="F85:O85">SUM(F86:F87)</f>
        <v>1821.4</v>
      </c>
      <c r="G85" s="12">
        <f t="shared" si="16"/>
        <v>2713.1</v>
      </c>
      <c r="H85" s="12">
        <f t="shared" si="16"/>
        <v>983</v>
      </c>
      <c r="I85" s="12">
        <f t="shared" si="16"/>
        <v>500</v>
      </c>
      <c r="J85" s="12">
        <f t="shared" si="16"/>
        <v>800</v>
      </c>
      <c r="K85" s="12">
        <f t="shared" si="16"/>
        <v>500</v>
      </c>
      <c r="L85" s="12">
        <f t="shared" si="16"/>
        <v>1100</v>
      </c>
      <c r="M85" s="12">
        <f t="shared" si="16"/>
        <v>1000</v>
      </c>
      <c r="N85" s="145">
        <f t="shared" si="16"/>
        <v>5596.1</v>
      </c>
      <c r="O85" s="261">
        <f t="shared" si="16"/>
        <v>4713.1</v>
      </c>
      <c r="P85" s="40"/>
    </row>
    <row r="86" spans="1:16" s="24" customFormat="1" ht="72.75" customHeight="1" thickTop="1">
      <c r="A86" s="143">
        <v>15</v>
      </c>
      <c r="B86" s="6">
        <v>88</v>
      </c>
      <c r="C86" s="262" t="s">
        <v>15</v>
      </c>
      <c r="D86" s="263" t="s">
        <v>16</v>
      </c>
      <c r="E86" s="93">
        <v>1795.5</v>
      </c>
      <c r="F86" s="93">
        <v>379.4</v>
      </c>
      <c r="G86" s="93">
        <v>1233.1</v>
      </c>
      <c r="H86" s="93">
        <v>183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385">
        <f>G86+H86+J86+L86</f>
        <v>1416.1</v>
      </c>
      <c r="O86" s="93">
        <f>G86+I86+K86+M86</f>
        <v>1233.1</v>
      </c>
      <c r="P86" s="34" t="s">
        <v>72</v>
      </c>
    </row>
    <row r="87" spans="1:16" s="118" customFormat="1" ht="38.25" customHeight="1" thickBot="1">
      <c r="A87" s="109">
        <v>16</v>
      </c>
      <c r="B87" s="106">
        <v>71</v>
      </c>
      <c r="C87" s="107" t="s">
        <v>113</v>
      </c>
      <c r="D87" s="149" t="s">
        <v>91</v>
      </c>
      <c r="E87" s="108">
        <v>4322</v>
      </c>
      <c r="F87" s="108">
        <v>1442</v>
      </c>
      <c r="G87" s="109">
        <v>1480</v>
      </c>
      <c r="H87" s="109">
        <v>800</v>
      </c>
      <c r="I87" s="109">
        <v>500</v>
      </c>
      <c r="J87" s="109">
        <v>800</v>
      </c>
      <c r="K87" s="109">
        <v>500</v>
      </c>
      <c r="L87" s="109">
        <v>1100</v>
      </c>
      <c r="M87" s="109">
        <v>1000</v>
      </c>
      <c r="N87" s="108">
        <f>G87+H87+J87+L87</f>
        <v>4180</v>
      </c>
      <c r="O87" s="109">
        <f>G87+I87+K87+M87</f>
        <v>3480</v>
      </c>
      <c r="P87" s="180" t="s">
        <v>114</v>
      </c>
    </row>
    <row r="88" spans="1:16" ht="29.25" customHeight="1" thickBot="1" thickTop="1">
      <c r="A88" s="102"/>
      <c r="B88" s="33"/>
      <c r="C88" s="129">
        <v>750</v>
      </c>
      <c r="D88" s="155" t="s">
        <v>17</v>
      </c>
      <c r="E88" s="11">
        <f aca="true" t="shared" si="17" ref="E88:O88">SUM(E89:E93)</f>
        <v>10485.2</v>
      </c>
      <c r="F88" s="11">
        <f t="shared" si="17"/>
        <v>518.7</v>
      </c>
      <c r="G88" s="11">
        <f t="shared" si="17"/>
        <v>1689.5</v>
      </c>
      <c r="H88" s="11">
        <f t="shared" si="17"/>
        <v>1560</v>
      </c>
      <c r="I88" s="11">
        <f t="shared" si="17"/>
        <v>700</v>
      </c>
      <c r="J88" s="11">
        <f t="shared" si="17"/>
        <v>6586</v>
      </c>
      <c r="K88" s="11">
        <f t="shared" si="17"/>
        <v>700</v>
      </c>
      <c r="L88" s="11">
        <f t="shared" si="17"/>
        <v>2215</v>
      </c>
      <c r="M88" s="11">
        <f t="shared" si="17"/>
        <v>700</v>
      </c>
      <c r="N88" s="386">
        <f t="shared" si="17"/>
        <v>12050.5</v>
      </c>
      <c r="O88" s="46">
        <f t="shared" si="17"/>
        <v>3789.5</v>
      </c>
      <c r="P88" s="39"/>
    </row>
    <row r="89" spans="1:16" s="2" customFormat="1" ht="127.5" thickTop="1">
      <c r="A89" s="166" t="s">
        <v>330</v>
      </c>
      <c r="B89" s="6">
        <v>71</v>
      </c>
      <c r="C89" s="264" t="s">
        <v>133</v>
      </c>
      <c r="D89" s="141" t="s">
        <v>257</v>
      </c>
      <c r="E89" s="140">
        <v>3509.2</v>
      </c>
      <c r="F89" s="140">
        <v>398.7</v>
      </c>
      <c r="G89" s="78">
        <v>710.5</v>
      </c>
      <c r="H89" s="47">
        <v>500</v>
      </c>
      <c r="I89" s="396">
        <v>400</v>
      </c>
      <c r="J89" s="47">
        <v>700</v>
      </c>
      <c r="K89" s="396">
        <v>400</v>
      </c>
      <c r="L89" s="78">
        <v>700</v>
      </c>
      <c r="M89" s="18">
        <v>400</v>
      </c>
      <c r="N89" s="140">
        <f>G89+H89+J89+L89</f>
        <v>2610.5</v>
      </c>
      <c r="O89" s="78">
        <f>G89+I89+K89+M89</f>
        <v>1910.5</v>
      </c>
      <c r="P89" s="110" t="s">
        <v>274</v>
      </c>
    </row>
    <row r="90" spans="1:16" s="111" customFormat="1" ht="39">
      <c r="A90" s="152">
        <v>18</v>
      </c>
      <c r="B90" s="106">
        <v>41</v>
      </c>
      <c r="C90" s="138" t="s">
        <v>67</v>
      </c>
      <c r="D90" s="99" t="s">
        <v>97</v>
      </c>
      <c r="E90" s="108">
        <v>6976</v>
      </c>
      <c r="F90" s="108">
        <v>120</v>
      </c>
      <c r="G90" s="109">
        <v>0</v>
      </c>
      <c r="H90" s="135">
        <v>500</v>
      </c>
      <c r="I90" s="369">
        <v>0</v>
      </c>
      <c r="J90" s="135">
        <v>5356</v>
      </c>
      <c r="K90" s="370">
        <v>0</v>
      </c>
      <c r="L90" s="109">
        <v>1000</v>
      </c>
      <c r="M90" s="109">
        <v>0</v>
      </c>
      <c r="N90" s="108">
        <f>G90+H90+J90+L90</f>
        <v>6856</v>
      </c>
      <c r="O90" s="109">
        <f>G90+I90+K90+M90</f>
        <v>0</v>
      </c>
      <c r="P90" s="110" t="s">
        <v>279</v>
      </c>
    </row>
    <row r="91" spans="1:16" s="2" customFormat="1" ht="39">
      <c r="A91" s="152">
        <v>19</v>
      </c>
      <c r="B91" s="6">
        <v>54</v>
      </c>
      <c r="C91" s="147" t="s">
        <v>130</v>
      </c>
      <c r="D91" s="99" t="s">
        <v>18</v>
      </c>
      <c r="E91" s="21" t="s">
        <v>11</v>
      </c>
      <c r="F91" s="21"/>
      <c r="G91" s="18">
        <f>944-160</f>
        <v>784</v>
      </c>
      <c r="H91" s="18">
        <f>490-160</f>
        <v>330</v>
      </c>
      <c r="I91" s="18">
        <v>200</v>
      </c>
      <c r="J91" s="18">
        <f>450-170</f>
        <v>280</v>
      </c>
      <c r="K91" s="18">
        <v>200</v>
      </c>
      <c r="L91" s="18">
        <f>435-170</f>
        <v>265</v>
      </c>
      <c r="M91" s="18">
        <v>200</v>
      </c>
      <c r="N91" s="92">
        <f>G91+H91+J91+L91</f>
        <v>1659</v>
      </c>
      <c r="O91" s="18">
        <f>G91+I91+K91+M91</f>
        <v>1384</v>
      </c>
      <c r="P91" s="35" t="s">
        <v>12</v>
      </c>
    </row>
    <row r="92" spans="1:16" s="2" customFormat="1" ht="24">
      <c r="A92" s="152">
        <v>20</v>
      </c>
      <c r="B92" s="6">
        <v>54</v>
      </c>
      <c r="C92" s="31" t="s">
        <v>41</v>
      </c>
      <c r="D92" s="99" t="s">
        <v>34</v>
      </c>
      <c r="E92" s="427" t="s">
        <v>11</v>
      </c>
      <c r="F92" s="428"/>
      <c r="G92" s="18">
        <v>35</v>
      </c>
      <c r="H92" s="18">
        <v>70</v>
      </c>
      <c r="I92" s="18">
        <v>50</v>
      </c>
      <c r="J92" s="18">
        <v>80</v>
      </c>
      <c r="K92" s="18">
        <v>50</v>
      </c>
      <c r="L92" s="18">
        <v>80</v>
      </c>
      <c r="M92" s="18">
        <v>50</v>
      </c>
      <c r="N92" s="92">
        <f>G92+H92+J92+L92</f>
        <v>265</v>
      </c>
      <c r="O92" s="18">
        <f>G92+I92+K92+M92</f>
        <v>185</v>
      </c>
      <c r="P92" s="35" t="s">
        <v>12</v>
      </c>
    </row>
    <row r="93" spans="1:16" ht="24" customHeight="1" thickBot="1">
      <c r="A93" s="152">
        <v>21</v>
      </c>
      <c r="B93" s="6">
        <v>46</v>
      </c>
      <c r="C93" s="31" t="s">
        <v>131</v>
      </c>
      <c r="D93" s="167" t="s">
        <v>47</v>
      </c>
      <c r="E93" s="427" t="s">
        <v>11</v>
      </c>
      <c r="F93" s="427"/>
      <c r="G93" s="18">
        <v>160</v>
      </c>
      <c r="H93" s="18">
        <v>160</v>
      </c>
      <c r="I93" s="18">
        <v>50</v>
      </c>
      <c r="J93" s="18">
        <v>170</v>
      </c>
      <c r="K93" s="18">
        <v>50</v>
      </c>
      <c r="L93" s="18">
        <v>170</v>
      </c>
      <c r="M93" s="18">
        <v>50</v>
      </c>
      <c r="N93" s="92">
        <f>G93+H93+J93+L93</f>
        <v>660</v>
      </c>
      <c r="O93" s="18">
        <f>G93+I93+K93+M93</f>
        <v>310</v>
      </c>
      <c r="P93" s="35" t="s">
        <v>12</v>
      </c>
    </row>
    <row r="94" spans="1:16" s="5" customFormat="1" ht="33" thickBot="1" thickTop="1">
      <c r="A94" s="97"/>
      <c r="B94" s="32"/>
      <c r="C94" s="13">
        <v>754</v>
      </c>
      <c r="D94" s="14" t="s">
        <v>19</v>
      </c>
      <c r="E94" s="12">
        <f aca="true" t="shared" si="18" ref="E94:O94">SUM(E95:E98)</f>
        <v>12980</v>
      </c>
      <c r="F94" s="12">
        <f t="shared" si="18"/>
        <v>1480</v>
      </c>
      <c r="G94" s="12">
        <f t="shared" si="18"/>
        <v>1850</v>
      </c>
      <c r="H94" s="12">
        <f t="shared" si="18"/>
        <v>3000</v>
      </c>
      <c r="I94" s="12">
        <f t="shared" si="18"/>
        <v>800</v>
      </c>
      <c r="J94" s="12">
        <f t="shared" si="18"/>
        <v>3000</v>
      </c>
      <c r="K94" s="12">
        <f t="shared" si="18"/>
        <v>800</v>
      </c>
      <c r="L94" s="12">
        <f t="shared" si="18"/>
        <v>3900</v>
      </c>
      <c r="M94" s="12">
        <f t="shared" si="18"/>
        <v>1300</v>
      </c>
      <c r="N94" s="145">
        <f t="shared" si="18"/>
        <v>11750</v>
      </c>
      <c r="O94" s="261">
        <f t="shared" si="18"/>
        <v>4750</v>
      </c>
      <c r="P94" s="40"/>
    </row>
    <row r="95" spans="1:16" s="24" customFormat="1" ht="127.5" thickTop="1">
      <c r="A95" s="166" t="s">
        <v>331</v>
      </c>
      <c r="B95" s="377" t="s">
        <v>344</v>
      </c>
      <c r="C95" s="158" t="s">
        <v>258</v>
      </c>
      <c r="D95" s="373" t="s">
        <v>259</v>
      </c>
      <c r="E95" s="374">
        <f>6331+4192</f>
        <v>10523</v>
      </c>
      <c r="F95" s="374">
        <f>131+392</f>
        <v>523</v>
      </c>
      <c r="G95" s="47">
        <v>0</v>
      </c>
      <c r="H95" s="47">
        <f>2000+1000</f>
        <v>3000</v>
      </c>
      <c r="I95" s="396">
        <v>800</v>
      </c>
      <c r="J95" s="47">
        <f>2000+1000</f>
        <v>3000</v>
      </c>
      <c r="K95" s="396">
        <v>800</v>
      </c>
      <c r="L95" s="47">
        <f>2000+1600</f>
        <v>3600</v>
      </c>
      <c r="M95" s="18">
        <v>1000</v>
      </c>
      <c r="N95" s="140">
        <f>G95+H95+J95+L95</f>
        <v>9600</v>
      </c>
      <c r="O95" s="78">
        <f>G95+I95+K95+M95</f>
        <v>2600</v>
      </c>
      <c r="P95" s="110" t="s">
        <v>280</v>
      </c>
    </row>
    <row r="96" spans="1:16" s="24" customFormat="1" ht="29.25" customHeight="1">
      <c r="A96" s="143" t="s">
        <v>332</v>
      </c>
      <c r="B96" s="6">
        <v>39</v>
      </c>
      <c r="C96" s="158" t="s">
        <v>148</v>
      </c>
      <c r="D96" s="159" t="s">
        <v>149</v>
      </c>
      <c r="E96" s="140">
        <v>500</v>
      </c>
      <c r="F96" s="140">
        <v>0</v>
      </c>
      <c r="G96" s="78">
        <v>500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18">
        <v>0</v>
      </c>
      <c r="N96" s="92">
        <f>G96+H96+J96+L96</f>
        <v>500</v>
      </c>
      <c r="O96" s="18">
        <f>G96+I96+K96+M96</f>
        <v>500</v>
      </c>
      <c r="P96" s="110" t="s">
        <v>360</v>
      </c>
    </row>
    <row r="97" spans="1:16" s="24" customFormat="1" ht="36">
      <c r="A97" s="143">
        <v>24</v>
      </c>
      <c r="B97" s="6">
        <v>52</v>
      </c>
      <c r="C97" s="148" t="s">
        <v>135</v>
      </c>
      <c r="D97" s="149" t="s">
        <v>134</v>
      </c>
      <c r="E97" s="121">
        <f>930+727+300</f>
        <v>1957</v>
      </c>
      <c r="F97" s="108">
        <f>680+277</f>
        <v>957</v>
      </c>
      <c r="G97" s="18">
        <v>300</v>
      </c>
      <c r="H97" s="18">
        <v>0</v>
      </c>
      <c r="I97" s="18">
        <v>0</v>
      </c>
      <c r="J97" s="18">
        <v>0</v>
      </c>
      <c r="K97" s="18">
        <v>0</v>
      </c>
      <c r="L97" s="18">
        <f>150+150</f>
        <v>300</v>
      </c>
      <c r="M97" s="18">
        <v>300</v>
      </c>
      <c r="N97" s="92">
        <f>G97+H97+J97+L97</f>
        <v>600</v>
      </c>
      <c r="O97" s="18">
        <f>G97+I97+K97+M97</f>
        <v>600</v>
      </c>
      <c r="P97" s="34"/>
    </row>
    <row r="98" spans="1:16" s="24" customFormat="1" ht="38.25" customHeight="1" thickBot="1">
      <c r="A98" s="143">
        <v>25</v>
      </c>
      <c r="B98" s="6">
        <v>52</v>
      </c>
      <c r="C98" s="148" t="s">
        <v>137</v>
      </c>
      <c r="D98" s="27" t="s">
        <v>136</v>
      </c>
      <c r="E98" s="121" t="s">
        <v>11</v>
      </c>
      <c r="F98" s="92">
        <v>0</v>
      </c>
      <c r="G98" s="18">
        <v>1050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92">
        <f>G98+H98+J98+L98</f>
        <v>1050</v>
      </c>
      <c r="O98" s="18">
        <f>G98+I98+K98+M98</f>
        <v>1050</v>
      </c>
      <c r="P98" s="110" t="s">
        <v>48</v>
      </c>
    </row>
    <row r="99" spans="1:16" ht="30" customHeight="1" thickBot="1" thickTop="1">
      <c r="A99" s="98"/>
      <c r="B99" s="33"/>
      <c r="C99" s="129">
        <v>801</v>
      </c>
      <c r="D99" s="155" t="s">
        <v>20</v>
      </c>
      <c r="E99" s="36">
        <f aca="true" t="shared" si="19" ref="E99:O99">SUM(E100:E108)-E101</f>
        <v>29975</v>
      </c>
      <c r="F99" s="36">
        <f t="shared" si="19"/>
        <v>250</v>
      </c>
      <c r="G99" s="36">
        <f t="shared" si="19"/>
        <v>3764.3999999999996</v>
      </c>
      <c r="H99" s="36">
        <f t="shared" si="19"/>
        <v>11849.7</v>
      </c>
      <c r="I99" s="36">
        <f t="shared" si="19"/>
        <v>10400</v>
      </c>
      <c r="J99" s="36">
        <f t="shared" si="19"/>
        <v>15549.8</v>
      </c>
      <c r="K99" s="36">
        <f t="shared" si="19"/>
        <v>6350</v>
      </c>
      <c r="L99" s="36">
        <f t="shared" si="19"/>
        <v>13799.8</v>
      </c>
      <c r="M99" s="36">
        <f t="shared" si="19"/>
        <v>5800</v>
      </c>
      <c r="N99" s="386">
        <f>N100+N101+N106+N107+N108</f>
        <v>55956.7</v>
      </c>
      <c r="O99" s="42">
        <f t="shared" si="19"/>
        <v>26314.4</v>
      </c>
      <c r="P99" s="39"/>
    </row>
    <row r="100" spans="1:16" s="2" customFormat="1" ht="27.75" customHeight="1" thickTop="1">
      <c r="A100" s="143">
        <v>26</v>
      </c>
      <c r="B100" s="6">
        <v>87</v>
      </c>
      <c r="C100" s="126" t="s">
        <v>21</v>
      </c>
      <c r="D100" s="103" t="s">
        <v>53</v>
      </c>
      <c r="E100" s="429" t="s">
        <v>11</v>
      </c>
      <c r="F100" s="430"/>
      <c r="G100" s="47">
        <v>2367.1</v>
      </c>
      <c r="H100" s="47">
        <v>3749.7</v>
      </c>
      <c r="I100" s="47">
        <v>2500</v>
      </c>
      <c r="J100" s="47">
        <v>3749.8</v>
      </c>
      <c r="K100" s="378">
        <v>2600</v>
      </c>
      <c r="L100" s="378">
        <v>3749.8</v>
      </c>
      <c r="M100" s="378">
        <v>3000</v>
      </c>
      <c r="N100" s="387">
        <f>G100+H100+J100+L100</f>
        <v>13616.399999999998</v>
      </c>
      <c r="O100" s="22">
        <f aca="true" t="shared" si="20" ref="O100:O108">G100+I100+K100+M100</f>
        <v>10467.1</v>
      </c>
      <c r="P100" s="35" t="s">
        <v>12</v>
      </c>
    </row>
    <row r="101" spans="1:16" s="111" customFormat="1" ht="39">
      <c r="A101" s="220">
        <v>27</v>
      </c>
      <c r="B101" s="201">
        <v>63</v>
      </c>
      <c r="C101" s="202" t="s">
        <v>346</v>
      </c>
      <c r="D101" s="219" t="s">
        <v>345</v>
      </c>
      <c r="E101" s="204">
        <f>SUM(E102:E105)+10993</f>
        <v>24693</v>
      </c>
      <c r="F101" s="204">
        <f aca="true" t="shared" si="21" ref="F101:M101">SUM(F102:F105)</f>
        <v>0</v>
      </c>
      <c r="G101" s="204">
        <f t="shared" si="21"/>
        <v>400</v>
      </c>
      <c r="H101" s="204">
        <f>SUM(H102:H105)</f>
        <v>7550</v>
      </c>
      <c r="I101" s="204">
        <f t="shared" si="21"/>
        <v>7550</v>
      </c>
      <c r="J101" s="204">
        <f>SUM(J102:J105)+2720</f>
        <v>6470</v>
      </c>
      <c r="K101" s="204">
        <f t="shared" si="21"/>
        <v>3350</v>
      </c>
      <c r="L101" s="204">
        <f>SUM(L102:L105)+8273</f>
        <v>10273</v>
      </c>
      <c r="M101" s="204">
        <f t="shared" si="21"/>
        <v>2400</v>
      </c>
      <c r="N101" s="388">
        <f>G101+H101+J101+L101</f>
        <v>24693</v>
      </c>
      <c r="O101" s="194">
        <f t="shared" si="20"/>
        <v>13700</v>
      </c>
      <c r="P101" s="122" t="s">
        <v>109</v>
      </c>
    </row>
    <row r="102" spans="1:16" s="111" customFormat="1" ht="22.5">
      <c r="A102" s="323"/>
      <c r="B102" s="307">
        <v>80</v>
      </c>
      <c r="C102" s="308" t="s">
        <v>81</v>
      </c>
      <c r="D102" s="309" t="s">
        <v>253</v>
      </c>
      <c r="E102" s="311">
        <v>7000</v>
      </c>
      <c r="F102" s="183">
        <v>0</v>
      </c>
      <c r="G102" s="183">
        <v>250</v>
      </c>
      <c r="H102" s="183">
        <v>4000</v>
      </c>
      <c r="I102" s="310">
        <v>4000</v>
      </c>
      <c r="J102" s="183">
        <v>2750</v>
      </c>
      <c r="K102" s="310">
        <v>2750</v>
      </c>
      <c r="L102" s="379">
        <v>0</v>
      </c>
      <c r="M102" s="379">
        <v>0</v>
      </c>
      <c r="N102" s="389">
        <f aca="true" t="shared" si="22" ref="N102:N108">G102+H102+J102+L102</f>
        <v>7000</v>
      </c>
      <c r="O102" s="379">
        <f t="shared" si="20"/>
        <v>7000</v>
      </c>
      <c r="P102" s="282" t="s">
        <v>282</v>
      </c>
    </row>
    <row r="103" spans="1:16" s="111" customFormat="1" ht="22.5">
      <c r="A103" s="323"/>
      <c r="B103" s="307">
        <v>89</v>
      </c>
      <c r="C103" s="308" t="s">
        <v>82</v>
      </c>
      <c r="D103" s="309" t="s">
        <v>325</v>
      </c>
      <c r="E103" s="311">
        <v>3600</v>
      </c>
      <c r="F103" s="183">
        <v>0</v>
      </c>
      <c r="G103" s="183">
        <v>150</v>
      </c>
      <c r="H103" s="183">
        <v>3450</v>
      </c>
      <c r="I103" s="310">
        <v>3450</v>
      </c>
      <c r="J103" s="183">
        <v>0</v>
      </c>
      <c r="K103" s="183">
        <v>0</v>
      </c>
      <c r="L103" s="183">
        <v>0</v>
      </c>
      <c r="M103" s="183">
        <v>0</v>
      </c>
      <c r="N103" s="311">
        <f t="shared" si="22"/>
        <v>3600</v>
      </c>
      <c r="O103" s="183">
        <f t="shared" si="20"/>
        <v>3600</v>
      </c>
      <c r="P103" s="283" t="s">
        <v>281</v>
      </c>
    </row>
    <row r="104" spans="1:16" s="111" customFormat="1" ht="22.5">
      <c r="A104" s="323"/>
      <c r="B104" s="307">
        <v>60</v>
      </c>
      <c r="C104" s="308" t="s">
        <v>83</v>
      </c>
      <c r="D104" s="309" t="s">
        <v>326</v>
      </c>
      <c r="E104" s="311">
        <v>1550</v>
      </c>
      <c r="F104" s="183">
        <v>0</v>
      </c>
      <c r="G104" s="183">
        <v>0</v>
      </c>
      <c r="H104" s="183">
        <v>50</v>
      </c>
      <c r="I104" s="183">
        <v>50</v>
      </c>
      <c r="J104" s="183">
        <v>500</v>
      </c>
      <c r="K104" s="310">
        <v>300</v>
      </c>
      <c r="L104" s="183">
        <v>1000</v>
      </c>
      <c r="M104" s="183">
        <v>1200</v>
      </c>
      <c r="N104" s="311">
        <f t="shared" si="22"/>
        <v>1550</v>
      </c>
      <c r="O104" s="183">
        <f t="shared" si="20"/>
        <v>1550</v>
      </c>
      <c r="P104" s="283"/>
    </row>
    <row r="105" spans="1:16" s="111" customFormat="1" ht="22.5">
      <c r="A105" s="132"/>
      <c r="B105" s="314">
        <v>60</v>
      </c>
      <c r="C105" s="315" t="s">
        <v>84</v>
      </c>
      <c r="D105" s="316" t="s">
        <v>327</v>
      </c>
      <c r="E105" s="318">
        <v>1550</v>
      </c>
      <c r="F105" s="319">
        <v>0</v>
      </c>
      <c r="G105" s="319">
        <v>0</v>
      </c>
      <c r="H105" s="319">
        <v>50</v>
      </c>
      <c r="I105" s="319">
        <v>50</v>
      </c>
      <c r="J105" s="319">
        <v>500</v>
      </c>
      <c r="K105" s="317">
        <v>300</v>
      </c>
      <c r="L105" s="319">
        <v>1000</v>
      </c>
      <c r="M105" s="319">
        <v>1200</v>
      </c>
      <c r="N105" s="318">
        <f t="shared" si="22"/>
        <v>1550</v>
      </c>
      <c r="O105" s="319">
        <f t="shared" si="20"/>
        <v>1550</v>
      </c>
      <c r="P105" s="320"/>
    </row>
    <row r="106" spans="1:16" s="111" customFormat="1" ht="58.5">
      <c r="A106" s="143">
        <v>28</v>
      </c>
      <c r="B106" s="106">
        <v>97</v>
      </c>
      <c r="C106" s="107" t="s">
        <v>138</v>
      </c>
      <c r="D106" s="17" t="s">
        <v>89</v>
      </c>
      <c r="E106" s="108">
        <v>1275</v>
      </c>
      <c r="F106" s="109">
        <v>250</v>
      </c>
      <c r="G106" s="109">
        <v>275</v>
      </c>
      <c r="H106" s="109">
        <v>250</v>
      </c>
      <c r="I106" s="109">
        <v>100</v>
      </c>
      <c r="J106" s="109">
        <v>250</v>
      </c>
      <c r="K106" s="109">
        <v>100</v>
      </c>
      <c r="L106" s="109">
        <v>250</v>
      </c>
      <c r="M106" s="109">
        <v>100</v>
      </c>
      <c r="N106" s="108">
        <f t="shared" si="22"/>
        <v>1025</v>
      </c>
      <c r="O106" s="18">
        <f t="shared" si="20"/>
        <v>575</v>
      </c>
      <c r="P106" s="110" t="s">
        <v>283</v>
      </c>
    </row>
    <row r="107" spans="1:16" s="112" customFormat="1" ht="39">
      <c r="A107" s="143">
        <v>29</v>
      </c>
      <c r="B107" s="106">
        <v>100</v>
      </c>
      <c r="C107" s="107" t="s">
        <v>140</v>
      </c>
      <c r="D107" s="17" t="s">
        <v>139</v>
      </c>
      <c r="E107" s="108">
        <v>15000</v>
      </c>
      <c r="F107" s="109">
        <v>0</v>
      </c>
      <c r="G107" s="109">
        <v>0</v>
      </c>
      <c r="H107" s="109">
        <v>0</v>
      </c>
      <c r="I107" s="109">
        <v>0</v>
      </c>
      <c r="J107" s="109">
        <v>7500</v>
      </c>
      <c r="K107" s="109">
        <v>0</v>
      </c>
      <c r="L107" s="109">
        <v>7500</v>
      </c>
      <c r="M107" s="109">
        <v>0</v>
      </c>
      <c r="N107" s="108">
        <f t="shared" si="22"/>
        <v>15000</v>
      </c>
      <c r="O107" s="18">
        <f t="shared" si="20"/>
        <v>0</v>
      </c>
      <c r="P107" s="110" t="s">
        <v>284</v>
      </c>
    </row>
    <row r="108" spans="1:16" s="2" customFormat="1" ht="24.75" thickBot="1">
      <c r="A108" s="143">
        <v>30</v>
      </c>
      <c r="B108" s="6">
        <v>42</v>
      </c>
      <c r="C108" s="127" t="s">
        <v>31</v>
      </c>
      <c r="D108" s="128" t="s">
        <v>54</v>
      </c>
      <c r="E108" s="431" t="s">
        <v>11</v>
      </c>
      <c r="F108" s="432"/>
      <c r="G108" s="125">
        <v>722.3</v>
      </c>
      <c r="H108" s="125">
        <v>300</v>
      </c>
      <c r="I108" s="125">
        <v>250</v>
      </c>
      <c r="J108" s="125">
        <v>300</v>
      </c>
      <c r="K108" s="125">
        <v>300</v>
      </c>
      <c r="L108" s="125">
        <v>300</v>
      </c>
      <c r="M108" s="125">
        <v>300</v>
      </c>
      <c r="N108" s="390">
        <f t="shared" si="22"/>
        <v>1622.3</v>
      </c>
      <c r="O108" s="18">
        <f t="shared" si="20"/>
        <v>1572.3</v>
      </c>
      <c r="P108" s="35" t="s">
        <v>12</v>
      </c>
    </row>
    <row r="109" spans="1:16" s="96" customFormat="1" ht="24" customHeight="1" thickBot="1" thickTop="1">
      <c r="A109" s="44"/>
      <c r="B109" s="94"/>
      <c r="C109" s="129">
        <v>851</v>
      </c>
      <c r="D109" s="144" t="s">
        <v>64</v>
      </c>
      <c r="E109" s="265">
        <f>SUM(E110:E111)</f>
        <v>401965.8</v>
      </c>
      <c r="F109" s="265">
        <f aca="true" t="shared" si="23" ref="F109:O109">SUM(F110:F111)</f>
        <v>100</v>
      </c>
      <c r="G109" s="265">
        <f t="shared" si="23"/>
        <v>300</v>
      </c>
      <c r="H109" s="265">
        <f t="shared" si="23"/>
        <v>5065.8</v>
      </c>
      <c r="I109" s="265">
        <f t="shared" si="23"/>
        <v>0</v>
      </c>
      <c r="J109" s="265">
        <f t="shared" si="23"/>
        <v>132000</v>
      </c>
      <c r="K109" s="265">
        <f t="shared" si="23"/>
        <v>0</v>
      </c>
      <c r="L109" s="265">
        <f t="shared" si="23"/>
        <v>132000</v>
      </c>
      <c r="M109" s="265">
        <f t="shared" si="23"/>
        <v>0</v>
      </c>
      <c r="N109" s="391">
        <f t="shared" si="23"/>
        <v>269365.8</v>
      </c>
      <c r="O109" s="266">
        <f t="shared" si="23"/>
        <v>300</v>
      </c>
      <c r="P109" s="95"/>
    </row>
    <row r="110" spans="1:16" s="2" customFormat="1" ht="37.5" customHeight="1" thickTop="1">
      <c r="A110" s="143">
        <v>31</v>
      </c>
      <c r="B110" s="6">
        <v>61</v>
      </c>
      <c r="C110" s="76" t="s">
        <v>65</v>
      </c>
      <c r="D110" s="77" t="s">
        <v>66</v>
      </c>
      <c r="E110" s="104">
        <v>1965.8</v>
      </c>
      <c r="F110" s="105">
        <v>100</v>
      </c>
      <c r="G110" s="78">
        <v>300</v>
      </c>
      <c r="H110" s="302">
        <v>1565.8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140">
        <f>G110+H110+J110+L110</f>
        <v>1865.8</v>
      </c>
      <c r="O110" s="78">
        <f>G110+I110+K110+M110</f>
        <v>300</v>
      </c>
      <c r="P110" s="34" t="s">
        <v>152</v>
      </c>
    </row>
    <row r="111" spans="1:16" s="2" customFormat="1" ht="49.5" thickBot="1">
      <c r="A111" s="152" t="s">
        <v>333</v>
      </c>
      <c r="B111" s="6">
        <v>54</v>
      </c>
      <c r="C111" s="164" t="s">
        <v>153</v>
      </c>
      <c r="D111" s="162" t="s">
        <v>154</v>
      </c>
      <c r="E111" s="165">
        <v>400000</v>
      </c>
      <c r="F111" s="163">
        <v>0</v>
      </c>
      <c r="G111" s="93">
        <v>0</v>
      </c>
      <c r="H111" s="93">
        <v>3500</v>
      </c>
      <c r="I111" s="93">
        <v>0</v>
      </c>
      <c r="J111" s="22">
        <v>132000</v>
      </c>
      <c r="K111" s="22">
        <v>0</v>
      </c>
      <c r="L111" s="22">
        <v>132000</v>
      </c>
      <c r="M111" s="22">
        <v>0</v>
      </c>
      <c r="N111" s="267">
        <f>G111+H111+J111+L111</f>
        <v>267500</v>
      </c>
      <c r="O111" s="22">
        <f>G111+I111+K111+M111</f>
        <v>0</v>
      </c>
      <c r="P111" s="34" t="s">
        <v>155</v>
      </c>
    </row>
    <row r="112" spans="1:16" ht="27.75" customHeight="1" thickBot="1" thickTop="1">
      <c r="A112" s="98"/>
      <c r="B112" s="33"/>
      <c r="C112" s="13">
        <v>852</v>
      </c>
      <c r="D112" s="37" t="s">
        <v>46</v>
      </c>
      <c r="E112" s="11">
        <f aca="true" t="shared" si="24" ref="E112:O112">SUM(E113:E115)</f>
        <v>0</v>
      </c>
      <c r="F112" s="11">
        <f t="shared" si="24"/>
        <v>0</v>
      </c>
      <c r="G112" s="11">
        <f t="shared" si="24"/>
        <v>807</v>
      </c>
      <c r="H112" s="11">
        <f t="shared" si="24"/>
        <v>1015</v>
      </c>
      <c r="I112" s="11">
        <f t="shared" si="24"/>
        <v>250</v>
      </c>
      <c r="J112" s="11">
        <f t="shared" si="24"/>
        <v>4972</v>
      </c>
      <c r="K112" s="11">
        <f t="shared" si="24"/>
        <v>150</v>
      </c>
      <c r="L112" s="11">
        <f t="shared" si="24"/>
        <v>3413</v>
      </c>
      <c r="M112" s="11">
        <f t="shared" si="24"/>
        <v>100</v>
      </c>
      <c r="N112" s="386">
        <f t="shared" si="24"/>
        <v>10207</v>
      </c>
      <c r="O112" s="46">
        <f t="shared" si="24"/>
        <v>1307</v>
      </c>
      <c r="P112" s="39"/>
    </row>
    <row r="113" spans="1:16" s="2" customFormat="1" ht="49.5" thickTop="1">
      <c r="A113" s="166">
        <v>33</v>
      </c>
      <c r="B113" s="6">
        <v>59</v>
      </c>
      <c r="C113" s="76" t="s">
        <v>44</v>
      </c>
      <c r="D113" s="187" t="s">
        <v>55</v>
      </c>
      <c r="E113" s="420" t="s">
        <v>11</v>
      </c>
      <c r="F113" s="421"/>
      <c r="G113" s="47">
        <v>80</v>
      </c>
      <c r="H113" s="47">
        <v>115</v>
      </c>
      <c r="I113" s="47">
        <v>50</v>
      </c>
      <c r="J113" s="47">
        <v>4792</v>
      </c>
      <c r="K113" s="47">
        <v>50</v>
      </c>
      <c r="L113" s="47">
        <v>3363</v>
      </c>
      <c r="M113" s="78">
        <v>50</v>
      </c>
      <c r="N113" s="140">
        <f>G113+H113+J113+L113</f>
        <v>8350</v>
      </c>
      <c r="O113" s="78">
        <f>G113+I113+K113+M113</f>
        <v>230</v>
      </c>
      <c r="P113" s="34" t="s">
        <v>151</v>
      </c>
    </row>
    <row r="114" spans="1:16" s="2" customFormat="1" ht="24.75" customHeight="1">
      <c r="A114" s="143">
        <v>34</v>
      </c>
      <c r="B114" s="6">
        <v>69</v>
      </c>
      <c r="C114" s="31" t="s">
        <v>43</v>
      </c>
      <c r="D114" s="17" t="s">
        <v>29</v>
      </c>
      <c r="E114" s="416" t="s">
        <v>11</v>
      </c>
      <c r="F114" s="417"/>
      <c r="G114" s="18">
        <v>127</v>
      </c>
      <c r="H114" s="18">
        <v>450</v>
      </c>
      <c r="I114" s="18">
        <v>0</v>
      </c>
      <c r="J114" s="18">
        <v>30</v>
      </c>
      <c r="K114" s="18">
        <v>0</v>
      </c>
      <c r="L114" s="18">
        <v>50</v>
      </c>
      <c r="M114" s="18">
        <v>0</v>
      </c>
      <c r="N114" s="92">
        <f>G114+H114+J114+L114</f>
        <v>657</v>
      </c>
      <c r="O114" s="18">
        <f>G114+I114+K114+M114</f>
        <v>127</v>
      </c>
      <c r="P114" s="35" t="s">
        <v>12</v>
      </c>
    </row>
    <row r="115" spans="1:16" s="2" customFormat="1" ht="24.75" customHeight="1" thickBot="1">
      <c r="A115" s="143">
        <v>35</v>
      </c>
      <c r="B115" s="6">
        <v>65</v>
      </c>
      <c r="C115" s="147" t="s">
        <v>150</v>
      </c>
      <c r="D115" s="17" t="s">
        <v>77</v>
      </c>
      <c r="E115" s="410" t="s">
        <v>11</v>
      </c>
      <c r="F115" s="411"/>
      <c r="G115" s="18">
        <f>310+290</f>
        <v>600</v>
      </c>
      <c r="H115" s="18">
        <f>250+200</f>
        <v>450</v>
      </c>
      <c r="I115" s="18">
        <v>200</v>
      </c>
      <c r="J115" s="18">
        <f>50+100</f>
        <v>150</v>
      </c>
      <c r="K115" s="18">
        <v>100</v>
      </c>
      <c r="L115" s="18">
        <f>0</f>
        <v>0</v>
      </c>
      <c r="M115" s="18">
        <v>50</v>
      </c>
      <c r="N115" s="92">
        <f>G115+H115+J115+L115</f>
        <v>1200</v>
      </c>
      <c r="O115" s="18">
        <f>G115+I115+K115+M115</f>
        <v>950</v>
      </c>
      <c r="P115" s="35" t="s">
        <v>12</v>
      </c>
    </row>
    <row r="116" spans="1:16" ht="33" thickBot="1" thickTop="1">
      <c r="A116" s="98"/>
      <c r="B116" s="20"/>
      <c r="C116" s="13">
        <v>900</v>
      </c>
      <c r="D116" s="14" t="s">
        <v>22</v>
      </c>
      <c r="E116" s="36">
        <f aca="true" t="shared" si="25" ref="E116:O116">SUM(E117:E146)-E119-E124</f>
        <v>165801.29999999996</v>
      </c>
      <c r="F116" s="36">
        <f t="shared" si="25"/>
        <v>28462.500000000015</v>
      </c>
      <c r="G116" s="36">
        <f t="shared" si="25"/>
        <v>15847.5</v>
      </c>
      <c r="H116" s="36">
        <f t="shared" si="25"/>
        <v>38100</v>
      </c>
      <c r="I116" s="36">
        <f t="shared" si="25"/>
        <v>12300</v>
      </c>
      <c r="J116" s="36">
        <f t="shared" si="25"/>
        <v>39870</v>
      </c>
      <c r="K116" s="36">
        <f t="shared" si="25"/>
        <v>20670</v>
      </c>
      <c r="L116" s="36">
        <f t="shared" si="25"/>
        <v>25570</v>
      </c>
      <c r="M116" s="36">
        <f t="shared" si="25"/>
        <v>17270</v>
      </c>
      <c r="N116" s="386">
        <f>N117+N118+N119+N124+N135+N136+N137+N138+N139+N140+N141+N142+N143+N144+N145+N146</f>
        <v>119387.5</v>
      </c>
      <c r="O116" s="42">
        <f t="shared" si="25"/>
        <v>66087.5</v>
      </c>
      <c r="P116" s="39"/>
    </row>
    <row r="117" spans="1:16" s="111" customFormat="1" ht="30" thickTop="1">
      <c r="A117" s="166">
        <v>36</v>
      </c>
      <c r="B117" s="106">
        <v>101</v>
      </c>
      <c r="C117" s="107" t="s">
        <v>115</v>
      </c>
      <c r="D117" s="150" t="s">
        <v>33</v>
      </c>
      <c r="E117" s="108">
        <v>53902</v>
      </c>
      <c r="F117" s="108">
        <v>11648</v>
      </c>
      <c r="G117" s="109">
        <v>5379</v>
      </c>
      <c r="H117" s="109">
        <v>8245</v>
      </c>
      <c r="I117" s="109">
        <v>0</v>
      </c>
      <c r="J117" s="109">
        <v>7620</v>
      </c>
      <c r="K117" s="109">
        <v>0</v>
      </c>
      <c r="L117" s="109">
        <v>6270</v>
      </c>
      <c r="M117" s="109">
        <v>0</v>
      </c>
      <c r="N117" s="108">
        <f aca="true" t="shared" si="26" ref="N117:N146">G117+H117+J117+L117</f>
        <v>27514</v>
      </c>
      <c r="O117" s="177">
        <f aca="true" t="shared" si="27" ref="O117:O146">G117+I117+K117+M117</f>
        <v>5379</v>
      </c>
      <c r="P117" s="110" t="s">
        <v>116</v>
      </c>
    </row>
    <row r="118" spans="1:16" s="111" customFormat="1" ht="36">
      <c r="A118" s="166">
        <v>37</v>
      </c>
      <c r="B118" s="106">
        <v>72</v>
      </c>
      <c r="C118" s="107" t="s">
        <v>38</v>
      </c>
      <c r="D118" s="150" t="s">
        <v>56</v>
      </c>
      <c r="E118" s="108">
        <v>5895</v>
      </c>
      <c r="F118" s="108">
        <v>200</v>
      </c>
      <c r="G118" s="109">
        <v>50</v>
      </c>
      <c r="H118" s="109">
        <v>5645</v>
      </c>
      <c r="I118" s="109">
        <v>0</v>
      </c>
      <c r="J118" s="109">
        <v>0</v>
      </c>
      <c r="K118" s="109">
        <v>0</v>
      </c>
      <c r="L118" s="109">
        <v>0</v>
      </c>
      <c r="M118" s="109">
        <v>0</v>
      </c>
      <c r="N118" s="108">
        <f t="shared" si="26"/>
        <v>5695</v>
      </c>
      <c r="O118" s="109">
        <f t="shared" si="27"/>
        <v>50</v>
      </c>
      <c r="P118" s="110" t="s">
        <v>49</v>
      </c>
    </row>
    <row r="119" spans="1:16" s="372" customFormat="1" ht="107.25">
      <c r="A119" s="220">
        <v>38</v>
      </c>
      <c r="B119" s="371"/>
      <c r="C119" s="245" t="s">
        <v>232</v>
      </c>
      <c r="D119" s="219" t="s">
        <v>111</v>
      </c>
      <c r="E119" s="204">
        <f>SUM(E120:E123)</f>
        <v>48596</v>
      </c>
      <c r="F119" s="204">
        <f aca="true" t="shared" si="28" ref="F119:O119">SUM(F120:F123)</f>
        <v>7511.2</v>
      </c>
      <c r="G119" s="204">
        <f t="shared" si="28"/>
        <v>1700</v>
      </c>
      <c r="H119" s="204">
        <f t="shared" si="28"/>
        <v>8500</v>
      </c>
      <c r="I119" s="204">
        <f t="shared" si="28"/>
        <v>5500</v>
      </c>
      <c r="J119" s="204">
        <f t="shared" si="28"/>
        <v>17000</v>
      </c>
      <c r="K119" s="204">
        <f t="shared" si="28"/>
        <v>13100</v>
      </c>
      <c r="L119" s="204">
        <f t="shared" si="28"/>
        <v>8000</v>
      </c>
      <c r="M119" s="204">
        <f t="shared" si="28"/>
        <v>12500</v>
      </c>
      <c r="N119" s="204">
        <f t="shared" si="28"/>
        <v>35200</v>
      </c>
      <c r="O119" s="204">
        <f t="shared" si="28"/>
        <v>32800</v>
      </c>
      <c r="P119" s="122" t="s">
        <v>285</v>
      </c>
    </row>
    <row r="120" spans="1:16" s="221" customFormat="1" ht="22.5">
      <c r="A120" s="229"/>
      <c r="B120" s="307">
        <v>88</v>
      </c>
      <c r="C120" s="308" t="s">
        <v>81</v>
      </c>
      <c r="D120" s="309" t="s">
        <v>228</v>
      </c>
      <c r="E120" s="311">
        <v>19396</v>
      </c>
      <c r="F120" s="183">
        <v>6896</v>
      </c>
      <c r="G120" s="183">
        <v>500</v>
      </c>
      <c r="H120" s="183">
        <v>3000</v>
      </c>
      <c r="I120" s="310">
        <v>2000</v>
      </c>
      <c r="J120" s="183">
        <v>3000</v>
      </c>
      <c r="K120" s="310">
        <v>3500</v>
      </c>
      <c r="L120" s="183">
        <v>4000</v>
      </c>
      <c r="M120" s="183">
        <v>4000</v>
      </c>
      <c r="N120" s="311">
        <f t="shared" si="26"/>
        <v>10500</v>
      </c>
      <c r="O120" s="183">
        <f t="shared" si="27"/>
        <v>10000</v>
      </c>
      <c r="P120" s="282" t="s">
        <v>340</v>
      </c>
    </row>
    <row r="121" spans="1:16" s="221" customFormat="1" ht="22.5">
      <c r="A121" s="229"/>
      <c r="B121" s="307">
        <v>88</v>
      </c>
      <c r="C121" s="308" t="s">
        <v>82</v>
      </c>
      <c r="D121" s="309" t="s">
        <v>229</v>
      </c>
      <c r="E121" s="311">
        <v>8173.5</v>
      </c>
      <c r="F121" s="183">
        <v>173.5</v>
      </c>
      <c r="G121" s="183">
        <v>1000</v>
      </c>
      <c r="H121" s="183">
        <v>3000</v>
      </c>
      <c r="I121" s="310">
        <v>2000</v>
      </c>
      <c r="J121" s="183">
        <v>3000</v>
      </c>
      <c r="K121" s="310">
        <v>2500</v>
      </c>
      <c r="L121" s="183">
        <v>1000</v>
      </c>
      <c r="M121" s="183">
        <v>2500</v>
      </c>
      <c r="N121" s="311">
        <f t="shared" si="26"/>
        <v>8000</v>
      </c>
      <c r="O121" s="183">
        <f t="shared" si="27"/>
        <v>8000</v>
      </c>
      <c r="P121" s="211" t="s">
        <v>297</v>
      </c>
    </row>
    <row r="122" spans="1:16" s="221" customFormat="1" ht="19.5" customHeight="1">
      <c r="A122" s="229"/>
      <c r="B122" s="307">
        <v>88</v>
      </c>
      <c r="C122" s="308" t="s">
        <v>83</v>
      </c>
      <c r="D122" s="309" t="s">
        <v>230</v>
      </c>
      <c r="E122" s="311">
        <v>5241.7</v>
      </c>
      <c r="F122" s="183">
        <v>441.7</v>
      </c>
      <c r="G122" s="183">
        <v>200</v>
      </c>
      <c r="H122" s="183">
        <v>2500</v>
      </c>
      <c r="I122" s="310">
        <v>1500</v>
      </c>
      <c r="J122" s="183">
        <v>2100</v>
      </c>
      <c r="K122" s="310">
        <v>2100</v>
      </c>
      <c r="L122" s="183">
        <v>0</v>
      </c>
      <c r="M122" s="183">
        <v>1000</v>
      </c>
      <c r="N122" s="311">
        <f t="shared" si="26"/>
        <v>4800</v>
      </c>
      <c r="O122" s="183">
        <f t="shared" si="27"/>
        <v>4800</v>
      </c>
      <c r="P122" s="211"/>
    </row>
    <row r="123" spans="1:16" s="221" customFormat="1" ht="21" customHeight="1">
      <c r="A123" s="230"/>
      <c r="B123" s="314">
        <v>78</v>
      </c>
      <c r="C123" s="271" t="s">
        <v>356</v>
      </c>
      <c r="D123" s="316" t="s">
        <v>231</v>
      </c>
      <c r="E123" s="318">
        <f>48596-(E120+E121+E122)</f>
        <v>15784.800000000003</v>
      </c>
      <c r="F123" s="318">
        <v>0</v>
      </c>
      <c r="G123" s="319">
        <v>0</v>
      </c>
      <c r="H123" s="319">
        <v>0</v>
      </c>
      <c r="I123" s="319">
        <v>0</v>
      </c>
      <c r="J123" s="318">
        <f>17000-(J120+J121+J122)</f>
        <v>8900</v>
      </c>
      <c r="K123" s="317">
        <v>5000</v>
      </c>
      <c r="L123" s="318">
        <v>3000</v>
      </c>
      <c r="M123" s="319">
        <v>5000</v>
      </c>
      <c r="N123" s="318">
        <f t="shared" si="26"/>
        <v>11900</v>
      </c>
      <c r="O123" s="319">
        <f t="shared" si="27"/>
        <v>10000</v>
      </c>
      <c r="P123" s="284"/>
    </row>
    <row r="124" spans="1:16" s="179" customFormat="1" ht="48.75">
      <c r="A124" s="220">
        <v>39</v>
      </c>
      <c r="B124" s="231"/>
      <c r="C124" s="202" t="s">
        <v>255</v>
      </c>
      <c r="D124" s="232" t="s">
        <v>165</v>
      </c>
      <c r="E124" s="233">
        <f>SUM(E125:E134)</f>
        <v>43085</v>
      </c>
      <c r="F124" s="233">
        <f aca="true" t="shared" si="29" ref="F124:O124">SUM(F125:F134)</f>
        <v>8732</v>
      </c>
      <c r="G124" s="233">
        <f t="shared" si="29"/>
        <v>1173</v>
      </c>
      <c r="H124" s="233">
        <f t="shared" si="29"/>
        <v>7450</v>
      </c>
      <c r="I124" s="233">
        <f t="shared" si="29"/>
        <v>3980</v>
      </c>
      <c r="J124" s="233">
        <f t="shared" si="29"/>
        <v>6730</v>
      </c>
      <c r="K124" s="233">
        <f t="shared" si="29"/>
        <v>4700</v>
      </c>
      <c r="L124" s="233">
        <f t="shared" si="29"/>
        <v>4880</v>
      </c>
      <c r="M124" s="233">
        <f t="shared" si="29"/>
        <v>2850</v>
      </c>
      <c r="N124" s="392">
        <f t="shared" si="29"/>
        <v>20233</v>
      </c>
      <c r="O124" s="233">
        <f t="shared" si="29"/>
        <v>12703</v>
      </c>
      <c r="P124" s="227" t="s">
        <v>286</v>
      </c>
    </row>
    <row r="125" spans="1:16" s="111" customFormat="1" ht="19.5" customHeight="1">
      <c r="A125" s="323"/>
      <c r="B125" s="324">
        <v>94</v>
      </c>
      <c r="C125" s="308" t="s">
        <v>81</v>
      </c>
      <c r="D125" s="330" t="s">
        <v>233</v>
      </c>
      <c r="E125" s="325">
        <v>10948.4</v>
      </c>
      <c r="F125" s="325">
        <v>5948.4</v>
      </c>
      <c r="G125" s="325">
        <v>500</v>
      </c>
      <c r="H125" s="325">
        <v>2000</v>
      </c>
      <c r="I125" s="310">
        <v>500</v>
      </c>
      <c r="J125" s="183">
        <v>1500</v>
      </c>
      <c r="K125" s="310">
        <v>500</v>
      </c>
      <c r="L125" s="183">
        <v>1000</v>
      </c>
      <c r="M125" s="183">
        <v>500</v>
      </c>
      <c r="N125" s="311">
        <f t="shared" si="26"/>
        <v>5000</v>
      </c>
      <c r="O125" s="183">
        <f t="shared" si="27"/>
        <v>2000</v>
      </c>
      <c r="P125" s="234" t="s">
        <v>341</v>
      </c>
    </row>
    <row r="126" spans="1:16" s="111" customFormat="1" ht="19.5" customHeight="1">
      <c r="A126" s="323"/>
      <c r="B126" s="324">
        <v>81</v>
      </c>
      <c r="C126" s="308" t="s">
        <v>82</v>
      </c>
      <c r="D126" s="330" t="s">
        <v>234</v>
      </c>
      <c r="E126" s="325">
        <v>2264.8</v>
      </c>
      <c r="F126" s="325">
        <v>1001.8</v>
      </c>
      <c r="G126" s="325">
        <v>13</v>
      </c>
      <c r="H126" s="325">
        <v>0</v>
      </c>
      <c r="I126" s="183">
        <v>0</v>
      </c>
      <c r="J126" s="183">
        <v>50</v>
      </c>
      <c r="K126" s="183">
        <v>0</v>
      </c>
      <c r="L126" s="183">
        <v>200</v>
      </c>
      <c r="M126" s="183">
        <v>50</v>
      </c>
      <c r="N126" s="311">
        <f t="shared" si="26"/>
        <v>263</v>
      </c>
      <c r="O126" s="183">
        <f t="shared" si="27"/>
        <v>63</v>
      </c>
      <c r="P126" s="234" t="s">
        <v>342</v>
      </c>
    </row>
    <row r="127" spans="1:16" s="111" customFormat="1" ht="19.5" customHeight="1">
      <c r="A127" s="323"/>
      <c r="B127" s="324">
        <v>62</v>
      </c>
      <c r="C127" s="308" t="s">
        <v>83</v>
      </c>
      <c r="D127" s="330" t="s">
        <v>235</v>
      </c>
      <c r="E127" s="325">
        <v>7521.8</v>
      </c>
      <c r="F127" s="325">
        <v>1.8</v>
      </c>
      <c r="G127" s="325">
        <v>10</v>
      </c>
      <c r="H127" s="325">
        <v>500</v>
      </c>
      <c r="I127" s="183">
        <v>100</v>
      </c>
      <c r="J127" s="183">
        <v>1000</v>
      </c>
      <c r="K127" s="310">
        <v>800</v>
      </c>
      <c r="L127" s="183">
        <v>1000</v>
      </c>
      <c r="M127" s="183">
        <v>800</v>
      </c>
      <c r="N127" s="311">
        <f t="shared" si="26"/>
        <v>2510</v>
      </c>
      <c r="O127" s="183">
        <f t="shared" si="27"/>
        <v>1710</v>
      </c>
      <c r="P127" s="234" t="s">
        <v>343</v>
      </c>
    </row>
    <row r="128" spans="1:16" s="111" customFormat="1" ht="19.5" customHeight="1">
      <c r="A128" s="323"/>
      <c r="B128" s="324">
        <v>64</v>
      </c>
      <c r="C128" s="308" t="s">
        <v>84</v>
      </c>
      <c r="D128" s="330" t="s">
        <v>236</v>
      </c>
      <c r="E128" s="326">
        <v>8107</v>
      </c>
      <c r="F128" s="326">
        <v>7</v>
      </c>
      <c r="G128" s="325">
        <v>100</v>
      </c>
      <c r="H128" s="325">
        <v>500</v>
      </c>
      <c r="I128" s="310">
        <v>250</v>
      </c>
      <c r="J128" s="183">
        <v>1000</v>
      </c>
      <c r="K128" s="310">
        <v>800</v>
      </c>
      <c r="L128" s="183">
        <v>1000</v>
      </c>
      <c r="M128" s="183">
        <v>800</v>
      </c>
      <c r="N128" s="311">
        <f t="shared" si="26"/>
        <v>2600</v>
      </c>
      <c r="O128" s="183">
        <f t="shared" si="27"/>
        <v>1950</v>
      </c>
      <c r="P128" s="234"/>
    </row>
    <row r="129" spans="1:16" s="111" customFormat="1" ht="19.5" customHeight="1">
      <c r="A129" s="323"/>
      <c r="B129" s="324">
        <v>64</v>
      </c>
      <c r="C129" s="308" t="s">
        <v>85</v>
      </c>
      <c r="D129" s="330" t="s">
        <v>237</v>
      </c>
      <c r="E129" s="326">
        <v>2000</v>
      </c>
      <c r="F129" s="326">
        <v>0</v>
      </c>
      <c r="G129" s="325">
        <v>200</v>
      </c>
      <c r="H129" s="325">
        <v>300</v>
      </c>
      <c r="I129" s="310">
        <v>180</v>
      </c>
      <c r="J129" s="183">
        <v>500</v>
      </c>
      <c r="K129" s="310">
        <v>300</v>
      </c>
      <c r="L129" s="183">
        <v>500</v>
      </c>
      <c r="M129" s="183">
        <v>400</v>
      </c>
      <c r="N129" s="311">
        <f t="shared" si="26"/>
        <v>1500</v>
      </c>
      <c r="O129" s="183">
        <f t="shared" si="27"/>
        <v>1080</v>
      </c>
      <c r="P129" s="234"/>
    </row>
    <row r="130" spans="1:16" s="111" customFormat="1" ht="25.5" customHeight="1">
      <c r="A130" s="323"/>
      <c r="B130" s="324">
        <v>47</v>
      </c>
      <c r="C130" s="308" t="s">
        <v>86</v>
      </c>
      <c r="D130" s="330" t="s">
        <v>238</v>
      </c>
      <c r="E130" s="326">
        <v>2010</v>
      </c>
      <c r="F130" s="326">
        <v>0</v>
      </c>
      <c r="G130" s="325">
        <v>10</v>
      </c>
      <c r="H130" s="325">
        <v>0</v>
      </c>
      <c r="I130" s="183">
        <v>0</v>
      </c>
      <c r="J130" s="183">
        <v>400</v>
      </c>
      <c r="K130" s="183">
        <v>200</v>
      </c>
      <c r="L130" s="183">
        <v>400</v>
      </c>
      <c r="M130" s="183">
        <v>200</v>
      </c>
      <c r="N130" s="311">
        <f t="shared" si="26"/>
        <v>810</v>
      </c>
      <c r="O130" s="183">
        <f t="shared" si="27"/>
        <v>410</v>
      </c>
      <c r="P130" s="298"/>
    </row>
    <row r="131" spans="1:16" s="111" customFormat="1" ht="26.25" customHeight="1">
      <c r="A131" s="323"/>
      <c r="B131" s="324">
        <v>57</v>
      </c>
      <c r="C131" s="308" t="s">
        <v>169</v>
      </c>
      <c r="D131" s="330" t="s">
        <v>239</v>
      </c>
      <c r="E131" s="326">
        <v>2740</v>
      </c>
      <c r="F131" s="326">
        <v>1740</v>
      </c>
      <c r="G131" s="325">
        <v>200</v>
      </c>
      <c r="H131" s="325">
        <v>200</v>
      </c>
      <c r="I131" s="183">
        <v>100</v>
      </c>
      <c r="J131" s="183">
        <v>200</v>
      </c>
      <c r="K131" s="183">
        <v>100</v>
      </c>
      <c r="L131" s="183">
        <v>200</v>
      </c>
      <c r="M131" s="183">
        <v>100</v>
      </c>
      <c r="N131" s="311">
        <f t="shared" si="26"/>
        <v>800</v>
      </c>
      <c r="O131" s="183">
        <f t="shared" si="27"/>
        <v>500</v>
      </c>
      <c r="P131" s="234"/>
    </row>
    <row r="132" spans="1:16" s="111" customFormat="1" ht="26.25" customHeight="1">
      <c r="A132" s="323"/>
      <c r="B132" s="324">
        <v>70</v>
      </c>
      <c r="C132" s="308" t="s">
        <v>170</v>
      </c>
      <c r="D132" s="330" t="s">
        <v>240</v>
      </c>
      <c r="E132" s="326">
        <v>410</v>
      </c>
      <c r="F132" s="326">
        <v>0</v>
      </c>
      <c r="G132" s="325">
        <v>60</v>
      </c>
      <c r="H132" s="325">
        <v>350</v>
      </c>
      <c r="I132" s="183">
        <v>350</v>
      </c>
      <c r="J132" s="183">
        <v>0</v>
      </c>
      <c r="K132" s="183">
        <v>0</v>
      </c>
      <c r="L132" s="183">
        <v>0</v>
      </c>
      <c r="M132" s="183">
        <v>0</v>
      </c>
      <c r="N132" s="311">
        <f t="shared" si="26"/>
        <v>410</v>
      </c>
      <c r="O132" s="183">
        <f t="shared" si="27"/>
        <v>410</v>
      </c>
      <c r="P132" s="234"/>
    </row>
    <row r="133" spans="1:16" s="111" customFormat="1" ht="19.5" customHeight="1">
      <c r="A133" s="323"/>
      <c r="B133" s="324">
        <v>68</v>
      </c>
      <c r="C133" s="308" t="s">
        <v>171</v>
      </c>
      <c r="D133" s="330" t="s">
        <v>241</v>
      </c>
      <c r="E133" s="326">
        <v>4573</v>
      </c>
      <c r="F133" s="326">
        <v>33</v>
      </c>
      <c r="G133" s="325">
        <v>30</v>
      </c>
      <c r="H133" s="325">
        <v>3000</v>
      </c>
      <c r="I133" s="183">
        <v>2500</v>
      </c>
      <c r="J133" s="183">
        <v>1500</v>
      </c>
      <c r="K133" s="183">
        <v>2000</v>
      </c>
      <c r="L133" s="183">
        <v>0</v>
      </c>
      <c r="M133" s="183">
        <v>0</v>
      </c>
      <c r="N133" s="311">
        <f t="shared" si="26"/>
        <v>4530</v>
      </c>
      <c r="O133" s="183">
        <f t="shared" si="27"/>
        <v>4530</v>
      </c>
      <c r="P133" s="234"/>
    </row>
    <row r="134" spans="1:16" s="111" customFormat="1" ht="29.25">
      <c r="A134" s="132"/>
      <c r="B134" s="327">
        <v>56</v>
      </c>
      <c r="C134" s="315" t="s">
        <v>190</v>
      </c>
      <c r="D134" s="331" t="s">
        <v>242</v>
      </c>
      <c r="E134" s="328">
        <v>2510</v>
      </c>
      <c r="F134" s="328">
        <v>0</v>
      </c>
      <c r="G134" s="329">
        <v>50</v>
      </c>
      <c r="H134" s="329">
        <v>600</v>
      </c>
      <c r="I134" s="319">
        <v>0</v>
      </c>
      <c r="J134" s="319">
        <v>580</v>
      </c>
      <c r="K134" s="319">
        <v>0</v>
      </c>
      <c r="L134" s="319">
        <v>580</v>
      </c>
      <c r="M134" s="319">
        <v>0</v>
      </c>
      <c r="N134" s="318">
        <f t="shared" si="26"/>
        <v>1810</v>
      </c>
      <c r="O134" s="319">
        <f t="shared" si="27"/>
        <v>50</v>
      </c>
      <c r="P134" s="235" t="s">
        <v>335</v>
      </c>
    </row>
    <row r="135" spans="1:16" s="111" customFormat="1" ht="24" customHeight="1">
      <c r="A135" s="152">
        <v>40</v>
      </c>
      <c r="B135" s="106">
        <v>67</v>
      </c>
      <c r="C135" s="107" t="s">
        <v>36</v>
      </c>
      <c r="D135" s="167" t="s">
        <v>59</v>
      </c>
      <c r="E135" s="169" t="s">
        <v>23</v>
      </c>
      <c r="F135" s="169"/>
      <c r="G135" s="109">
        <v>570</v>
      </c>
      <c r="H135" s="109">
        <v>200</v>
      </c>
      <c r="I135" s="109">
        <v>200</v>
      </c>
      <c r="J135" s="109">
        <v>200</v>
      </c>
      <c r="K135" s="109">
        <v>200</v>
      </c>
      <c r="L135" s="109">
        <v>200</v>
      </c>
      <c r="M135" s="109">
        <v>200</v>
      </c>
      <c r="N135" s="108">
        <f t="shared" si="26"/>
        <v>1170</v>
      </c>
      <c r="O135" s="109">
        <f t="shared" si="27"/>
        <v>1170</v>
      </c>
      <c r="P135" s="180" t="s">
        <v>112</v>
      </c>
    </row>
    <row r="136" spans="1:16" s="118" customFormat="1" ht="24" customHeight="1">
      <c r="A136" s="109" t="s">
        <v>334</v>
      </c>
      <c r="B136" s="106">
        <v>49</v>
      </c>
      <c r="C136" s="107" t="s">
        <v>122</v>
      </c>
      <c r="D136" s="149" t="s">
        <v>123</v>
      </c>
      <c r="E136" s="108">
        <v>100</v>
      </c>
      <c r="F136" s="108">
        <v>0</v>
      </c>
      <c r="G136" s="109">
        <v>100</v>
      </c>
      <c r="H136" s="109">
        <v>100</v>
      </c>
      <c r="I136" s="109">
        <v>50</v>
      </c>
      <c r="J136" s="109">
        <v>100</v>
      </c>
      <c r="K136" s="109">
        <v>50</v>
      </c>
      <c r="L136" s="109">
        <v>100</v>
      </c>
      <c r="M136" s="109">
        <v>100</v>
      </c>
      <c r="N136" s="108">
        <f t="shared" si="26"/>
        <v>400</v>
      </c>
      <c r="O136" s="109">
        <f t="shared" si="27"/>
        <v>300</v>
      </c>
      <c r="P136" s="180"/>
    </row>
    <row r="137" spans="1:16" s="118" customFormat="1" ht="29.25">
      <c r="A137" s="152">
        <v>42</v>
      </c>
      <c r="B137" s="106">
        <v>62</v>
      </c>
      <c r="C137" s="107" t="s">
        <v>117</v>
      </c>
      <c r="D137" s="167" t="s">
        <v>24</v>
      </c>
      <c r="E137" s="169" t="s">
        <v>23</v>
      </c>
      <c r="F137" s="169"/>
      <c r="G137" s="109">
        <v>466.3</v>
      </c>
      <c r="H137" s="109">
        <v>200</v>
      </c>
      <c r="I137" s="109">
        <v>150</v>
      </c>
      <c r="J137" s="109">
        <v>200</v>
      </c>
      <c r="K137" s="109">
        <v>150</v>
      </c>
      <c r="L137" s="109">
        <v>200</v>
      </c>
      <c r="M137" s="109">
        <v>150</v>
      </c>
      <c r="N137" s="108">
        <f t="shared" si="26"/>
        <v>1066.3</v>
      </c>
      <c r="O137" s="109">
        <f t="shared" si="27"/>
        <v>916.3</v>
      </c>
      <c r="P137" s="110" t="s">
        <v>313</v>
      </c>
    </row>
    <row r="138" spans="1:16" s="111" customFormat="1" ht="29.25">
      <c r="A138" s="152">
        <v>43</v>
      </c>
      <c r="B138" s="106">
        <v>63</v>
      </c>
      <c r="C138" s="107" t="s">
        <v>118</v>
      </c>
      <c r="D138" s="99" t="s">
        <v>73</v>
      </c>
      <c r="E138" s="108">
        <v>2121</v>
      </c>
      <c r="F138" s="108">
        <v>71</v>
      </c>
      <c r="G138" s="109">
        <v>50</v>
      </c>
      <c r="H138" s="109">
        <v>100</v>
      </c>
      <c r="I138" s="109">
        <v>0</v>
      </c>
      <c r="J138" s="109">
        <v>100</v>
      </c>
      <c r="K138" s="109">
        <v>0</v>
      </c>
      <c r="L138" s="109">
        <v>100</v>
      </c>
      <c r="M138" s="109">
        <v>0</v>
      </c>
      <c r="N138" s="108">
        <f t="shared" si="26"/>
        <v>350</v>
      </c>
      <c r="O138" s="109">
        <f t="shared" si="27"/>
        <v>50</v>
      </c>
      <c r="P138" s="110" t="s">
        <v>119</v>
      </c>
    </row>
    <row r="139" spans="1:16" s="118" customFormat="1" ht="19.5" customHeight="1">
      <c r="A139" s="152">
        <v>44</v>
      </c>
      <c r="B139" s="106">
        <v>39</v>
      </c>
      <c r="C139" s="107" t="s">
        <v>120</v>
      </c>
      <c r="D139" s="167" t="s">
        <v>95</v>
      </c>
      <c r="E139" s="108">
        <v>857.9</v>
      </c>
      <c r="F139" s="108">
        <v>287.9</v>
      </c>
      <c r="G139" s="109">
        <v>100</v>
      </c>
      <c r="H139" s="109">
        <v>170</v>
      </c>
      <c r="I139" s="109">
        <v>50</v>
      </c>
      <c r="J139" s="109">
        <v>100</v>
      </c>
      <c r="K139" s="109">
        <v>50</v>
      </c>
      <c r="L139" s="109">
        <v>100</v>
      </c>
      <c r="M139" s="109">
        <v>50</v>
      </c>
      <c r="N139" s="108">
        <f t="shared" si="26"/>
        <v>470</v>
      </c>
      <c r="O139" s="109">
        <f t="shared" si="27"/>
        <v>250</v>
      </c>
      <c r="P139" s="180" t="s">
        <v>112</v>
      </c>
    </row>
    <row r="140" spans="1:16" s="111" customFormat="1" ht="30" customHeight="1">
      <c r="A140" s="166">
        <v>45</v>
      </c>
      <c r="B140" s="106">
        <v>83</v>
      </c>
      <c r="C140" s="107" t="s">
        <v>110</v>
      </c>
      <c r="D140" s="150" t="s">
        <v>243</v>
      </c>
      <c r="E140" s="414" t="s">
        <v>11</v>
      </c>
      <c r="F140" s="415"/>
      <c r="G140" s="109">
        <v>1220</v>
      </c>
      <c r="H140" s="109">
        <v>1000</v>
      </c>
      <c r="I140" s="109">
        <v>0</v>
      </c>
      <c r="J140" s="109">
        <v>1000</v>
      </c>
      <c r="K140" s="109">
        <v>0</v>
      </c>
      <c r="L140" s="109">
        <v>900</v>
      </c>
      <c r="M140" s="109">
        <v>0</v>
      </c>
      <c r="N140" s="108">
        <f t="shared" si="26"/>
        <v>4120</v>
      </c>
      <c r="O140" s="109">
        <f t="shared" si="27"/>
        <v>1220</v>
      </c>
      <c r="P140" s="110" t="s">
        <v>63</v>
      </c>
    </row>
    <row r="141" spans="1:16" s="118" customFormat="1" ht="19.5" customHeight="1">
      <c r="A141" s="152">
        <v>46</v>
      </c>
      <c r="B141" s="106">
        <v>45</v>
      </c>
      <c r="C141" s="107" t="s">
        <v>121</v>
      </c>
      <c r="D141" s="167" t="s">
        <v>74</v>
      </c>
      <c r="E141" s="108">
        <v>1220</v>
      </c>
      <c r="F141" s="108">
        <v>0</v>
      </c>
      <c r="G141" s="109">
        <v>220</v>
      </c>
      <c r="H141" s="109">
        <v>200</v>
      </c>
      <c r="I141" s="109">
        <v>100</v>
      </c>
      <c r="J141" s="109">
        <v>200</v>
      </c>
      <c r="K141" s="109">
        <v>100</v>
      </c>
      <c r="L141" s="109">
        <v>200</v>
      </c>
      <c r="M141" s="109">
        <v>100</v>
      </c>
      <c r="N141" s="108">
        <f t="shared" si="26"/>
        <v>820</v>
      </c>
      <c r="O141" s="109">
        <f t="shared" si="27"/>
        <v>520</v>
      </c>
      <c r="P141" s="180" t="s">
        <v>75</v>
      </c>
    </row>
    <row r="142" spans="1:16" s="118" customFormat="1" ht="21.75" customHeight="1">
      <c r="A142" s="152">
        <v>47</v>
      </c>
      <c r="B142" s="106">
        <v>72</v>
      </c>
      <c r="C142" s="107" t="s">
        <v>105</v>
      </c>
      <c r="D142" s="167" t="s">
        <v>93</v>
      </c>
      <c r="E142" s="169" t="s">
        <v>23</v>
      </c>
      <c r="F142" s="169"/>
      <c r="G142" s="109">
        <v>1237.2</v>
      </c>
      <c r="H142" s="109">
        <v>1300</v>
      </c>
      <c r="I142" s="109">
        <v>1200</v>
      </c>
      <c r="J142" s="109">
        <v>1500</v>
      </c>
      <c r="K142" s="109">
        <v>1200</v>
      </c>
      <c r="L142" s="109">
        <v>1500</v>
      </c>
      <c r="M142" s="109">
        <v>1200</v>
      </c>
      <c r="N142" s="108">
        <f t="shared" si="26"/>
        <v>5537.2</v>
      </c>
      <c r="O142" s="109">
        <f t="shared" si="27"/>
        <v>4837.2</v>
      </c>
      <c r="P142" s="110" t="s">
        <v>12</v>
      </c>
    </row>
    <row r="143" spans="1:16" s="181" customFormat="1" ht="19.5" customHeight="1">
      <c r="A143" s="152">
        <v>48</v>
      </c>
      <c r="B143" s="106">
        <v>40</v>
      </c>
      <c r="C143" s="107" t="s">
        <v>124</v>
      </c>
      <c r="D143" s="178" t="s">
        <v>312</v>
      </c>
      <c r="E143" s="108">
        <v>3082</v>
      </c>
      <c r="F143" s="108">
        <v>0</v>
      </c>
      <c r="G143" s="109">
        <v>1022</v>
      </c>
      <c r="H143" s="109">
        <v>1020</v>
      </c>
      <c r="I143" s="109">
        <v>1020</v>
      </c>
      <c r="J143" s="109">
        <v>1020</v>
      </c>
      <c r="K143" s="109">
        <v>1020</v>
      </c>
      <c r="L143" s="109">
        <v>20</v>
      </c>
      <c r="M143" s="109">
        <v>20</v>
      </c>
      <c r="N143" s="108">
        <f t="shared" si="26"/>
        <v>3082</v>
      </c>
      <c r="O143" s="109">
        <f t="shared" si="27"/>
        <v>3082</v>
      </c>
      <c r="P143" s="180" t="s">
        <v>125</v>
      </c>
    </row>
    <row r="144" spans="1:16" s="111" customFormat="1" ht="24">
      <c r="A144" s="185">
        <v>49</v>
      </c>
      <c r="B144" s="132">
        <v>76</v>
      </c>
      <c r="C144" s="182" t="s">
        <v>126</v>
      </c>
      <c r="D144" s="141" t="s">
        <v>32</v>
      </c>
      <c r="E144" s="134">
        <v>5830</v>
      </c>
      <c r="F144" s="134">
        <v>0</v>
      </c>
      <c r="G144" s="135">
        <v>0</v>
      </c>
      <c r="H144" s="135">
        <v>2330</v>
      </c>
      <c r="I144" s="135">
        <v>0</v>
      </c>
      <c r="J144" s="135">
        <v>2000</v>
      </c>
      <c r="K144" s="135">
        <v>0</v>
      </c>
      <c r="L144" s="135">
        <v>1500</v>
      </c>
      <c r="M144" s="135">
        <v>0</v>
      </c>
      <c r="N144" s="134">
        <f t="shared" si="26"/>
        <v>5830</v>
      </c>
      <c r="O144" s="135">
        <f t="shared" si="27"/>
        <v>0</v>
      </c>
      <c r="P144" s="137" t="s">
        <v>50</v>
      </c>
    </row>
    <row r="145" spans="1:16" s="111" customFormat="1" ht="21" customHeight="1">
      <c r="A145" s="188">
        <v>50</v>
      </c>
      <c r="B145" s="123">
        <v>59</v>
      </c>
      <c r="C145" s="119" t="s">
        <v>127</v>
      </c>
      <c r="D145" s="171" t="s">
        <v>25</v>
      </c>
      <c r="E145" s="120">
        <v>1112.4</v>
      </c>
      <c r="F145" s="120">
        <v>12.4</v>
      </c>
      <c r="G145" s="117">
        <v>100</v>
      </c>
      <c r="H145" s="117">
        <v>100</v>
      </c>
      <c r="I145" s="117">
        <v>50</v>
      </c>
      <c r="J145" s="117">
        <v>100</v>
      </c>
      <c r="K145" s="117">
        <v>100</v>
      </c>
      <c r="L145" s="117">
        <v>100</v>
      </c>
      <c r="M145" s="117">
        <v>100</v>
      </c>
      <c r="N145" s="120">
        <f t="shared" si="26"/>
        <v>400</v>
      </c>
      <c r="O145" s="117">
        <f t="shared" si="27"/>
        <v>350</v>
      </c>
      <c r="P145" s="122" t="s">
        <v>112</v>
      </c>
    </row>
    <row r="146" spans="1:16" s="111" customFormat="1" ht="21" customHeight="1" thickBot="1">
      <c r="A146" s="152">
        <v>51</v>
      </c>
      <c r="B146" s="106">
        <v>83</v>
      </c>
      <c r="C146" s="107" t="s">
        <v>128</v>
      </c>
      <c r="D146" s="99" t="s">
        <v>40</v>
      </c>
      <c r="E146" s="169" t="s">
        <v>11</v>
      </c>
      <c r="F146" s="169"/>
      <c r="G146" s="109">
        <v>2460</v>
      </c>
      <c r="H146" s="109">
        <v>1540</v>
      </c>
      <c r="I146" s="109">
        <v>0</v>
      </c>
      <c r="J146" s="109">
        <v>2000</v>
      </c>
      <c r="K146" s="109">
        <v>0</v>
      </c>
      <c r="L146" s="109">
        <v>1500</v>
      </c>
      <c r="M146" s="109">
        <v>0</v>
      </c>
      <c r="N146" s="108">
        <f t="shared" si="26"/>
        <v>7500</v>
      </c>
      <c r="O146" s="109">
        <f t="shared" si="27"/>
        <v>2460</v>
      </c>
      <c r="P146" s="110" t="s">
        <v>129</v>
      </c>
    </row>
    <row r="147" spans="1:16" ht="33" thickBot="1" thickTop="1">
      <c r="A147" s="98"/>
      <c r="B147" s="33"/>
      <c r="C147" s="161">
        <v>921</v>
      </c>
      <c r="D147" s="144" t="s">
        <v>26</v>
      </c>
      <c r="E147" s="11">
        <f aca="true" t="shared" si="30" ref="E147:O147">SUM(E148:E160)-E149</f>
        <v>50645.7</v>
      </c>
      <c r="F147" s="11">
        <f t="shared" si="30"/>
        <v>7408.799999999999</v>
      </c>
      <c r="G147" s="11">
        <f t="shared" si="30"/>
        <v>5619.9</v>
      </c>
      <c r="H147" s="11">
        <f t="shared" si="30"/>
        <v>9095.7</v>
      </c>
      <c r="I147" s="11">
        <f t="shared" si="30"/>
        <v>5750</v>
      </c>
      <c r="J147" s="11">
        <f t="shared" si="30"/>
        <v>8892.7</v>
      </c>
      <c r="K147" s="11">
        <f t="shared" si="30"/>
        <v>850</v>
      </c>
      <c r="L147" s="11">
        <f t="shared" si="30"/>
        <v>5958.6</v>
      </c>
      <c r="M147" s="11">
        <f t="shared" si="30"/>
        <v>1100</v>
      </c>
      <c r="N147" s="386">
        <f t="shared" si="30"/>
        <v>29566.9</v>
      </c>
      <c r="O147" s="46">
        <f t="shared" si="30"/>
        <v>13319.9</v>
      </c>
      <c r="P147" s="39"/>
    </row>
    <row r="148" spans="1:16" s="2" customFormat="1" ht="24.75" customHeight="1" thickTop="1">
      <c r="A148" s="222">
        <v>52</v>
      </c>
      <c r="B148" s="197"/>
      <c r="C148" s="237"/>
      <c r="D148" s="408" t="s">
        <v>94</v>
      </c>
      <c r="E148" s="409"/>
      <c r="F148" s="409"/>
      <c r="G148" s="409"/>
      <c r="H148" s="22"/>
      <c r="I148" s="22"/>
      <c r="J148" s="22"/>
      <c r="K148" s="22"/>
      <c r="L148" s="22"/>
      <c r="M148" s="22"/>
      <c r="N148" s="267"/>
      <c r="O148" s="22"/>
      <c r="P148" s="238"/>
    </row>
    <row r="149" spans="1:16" s="153" customFormat="1" ht="74.25" customHeight="1">
      <c r="A149" s="375" t="s">
        <v>81</v>
      </c>
      <c r="B149" s="213"/>
      <c r="C149" s="245" t="s">
        <v>256</v>
      </c>
      <c r="D149" s="239" t="s">
        <v>308</v>
      </c>
      <c r="E149" s="214">
        <f>SUM(E150:E156)</f>
        <v>45188.3</v>
      </c>
      <c r="F149" s="214">
        <f aca="true" t="shared" si="31" ref="F149:O149">SUM(F150:F156)</f>
        <v>7244.4</v>
      </c>
      <c r="G149" s="214">
        <f t="shared" si="31"/>
        <v>4719.9</v>
      </c>
      <c r="H149" s="214">
        <f t="shared" si="31"/>
        <v>7020</v>
      </c>
      <c r="I149" s="214">
        <f t="shared" si="31"/>
        <v>5750</v>
      </c>
      <c r="J149" s="214">
        <f t="shared" si="31"/>
        <v>6533</v>
      </c>
      <c r="K149" s="214">
        <f t="shared" si="31"/>
        <v>850</v>
      </c>
      <c r="L149" s="214">
        <f t="shared" si="31"/>
        <v>4650</v>
      </c>
      <c r="M149" s="214">
        <f t="shared" si="31"/>
        <v>1100</v>
      </c>
      <c r="N149" s="393">
        <f t="shared" si="31"/>
        <v>22922.9</v>
      </c>
      <c r="O149" s="214">
        <f t="shared" si="31"/>
        <v>12419.9</v>
      </c>
      <c r="P149" s="240" t="s">
        <v>287</v>
      </c>
    </row>
    <row r="150" spans="1:16" s="221" customFormat="1" ht="19.5" customHeight="1">
      <c r="A150" s="208"/>
      <c r="B150" s="307">
        <v>71</v>
      </c>
      <c r="C150" s="308" t="s">
        <v>81</v>
      </c>
      <c r="D150" s="309" t="s">
        <v>248</v>
      </c>
      <c r="E150" s="322">
        <v>885.9</v>
      </c>
      <c r="F150" s="322">
        <v>315.9</v>
      </c>
      <c r="G150" s="322">
        <v>170</v>
      </c>
      <c r="H150" s="183">
        <v>200</v>
      </c>
      <c r="I150" s="183">
        <v>150</v>
      </c>
      <c r="J150" s="183">
        <v>200</v>
      </c>
      <c r="K150" s="183">
        <v>150</v>
      </c>
      <c r="L150" s="183">
        <v>0</v>
      </c>
      <c r="M150" s="183">
        <v>100</v>
      </c>
      <c r="N150" s="311">
        <f aca="true" t="shared" si="32" ref="N150:N156">G150+H150+J150+L150</f>
        <v>570</v>
      </c>
      <c r="O150" s="183">
        <f aca="true" t="shared" si="33" ref="O150:O156">G150+I150+K150+M150</f>
        <v>570</v>
      </c>
      <c r="P150" s="241" t="s">
        <v>48</v>
      </c>
    </row>
    <row r="151" spans="1:16" s="221" customFormat="1" ht="22.5">
      <c r="A151" s="208"/>
      <c r="B151" s="307">
        <v>92</v>
      </c>
      <c r="C151" s="308" t="s">
        <v>82</v>
      </c>
      <c r="D151" s="309" t="s">
        <v>247</v>
      </c>
      <c r="E151" s="322">
        <v>9402.4</v>
      </c>
      <c r="F151" s="322">
        <v>707.5</v>
      </c>
      <c r="G151" s="322">
        <v>3694.9</v>
      </c>
      <c r="H151" s="183">
        <v>5000</v>
      </c>
      <c r="I151" s="183">
        <v>5000</v>
      </c>
      <c r="J151" s="183">
        <v>0</v>
      </c>
      <c r="K151" s="183">
        <v>0</v>
      </c>
      <c r="L151" s="183">
        <v>0</v>
      </c>
      <c r="M151" s="183">
        <v>0</v>
      </c>
      <c r="N151" s="311">
        <f>G151+H151+J151+L151</f>
        <v>8694.9</v>
      </c>
      <c r="O151" s="183">
        <f>G151+I151+K151+M151</f>
        <v>8694.9</v>
      </c>
      <c r="P151" s="241" t="s">
        <v>288</v>
      </c>
    </row>
    <row r="152" spans="1:16" s="221" customFormat="1" ht="19.5" customHeight="1">
      <c r="A152" s="208"/>
      <c r="B152" s="307">
        <v>56</v>
      </c>
      <c r="C152" s="308" t="s">
        <v>83</v>
      </c>
      <c r="D152" s="309" t="s">
        <v>249</v>
      </c>
      <c r="E152" s="322">
        <v>23011</v>
      </c>
      <c r="F152" s="322">
        <v>11</v>
      </c>
      <c r="G152" s="322">
        <v>5</v>
      </c>
      <c r="H152" s="183">
        <v>630</v>
      </c>
      <c r="I152" s="183">
        <v>0</v>
      </c>
      <c r="J152" s="183">
        <v>3000</v>
      </c>
      <c r="K152" s="183">
        <v>0</v>
      </c>
      <c r="L152" s="183">
        <v>4000</v>
      </c>
      <c r="M152" s="183">
        <v>0</v>
      </c>
      <c r="N152" s="311">
        <f t="shared" si="32"/>
        <v>7635</v>
      </c>
      <c r="O152" s="183">
        <f t="shared" si="33"/>
        <v>5</v>
      </c>
      <c r="P152" s="241" t="s">
        <v>289</v>
      </c>
    </row>
    <row r="153" spans="1:16" s="221" customFormat="1" ht="18.75" customHeight="1">
      <c r="A153" s="208"/>
      <c r="B153" s="307">
        <v>69</v>
      </c>
      <c r="C153" s="308" t="s">
        <v>85</v>
      </c>
      <c r="D153" s="309" t="s">
        <v>250</v>
      </c>
      <c r="E153" s="322">
        <v>520</v>
      </c>
      <c r="F153" s="322">
        <v>20</v>
      </c>
      <c r="G153" s="322">
        <v>300</v>
      </c>
      <c r="H153" s="183">
        <v>200</v>
      </c>
      <c r="I153" s="183">
        <v>200</v>
      </c>
      <c r="J153" s="183">
        <v>0</v>
      </c>
      <c r="K153" s="183">
        <v>0</v>
      </c>
      <c r="L153" s="183">
        <v>0</v>
      </c>
      <c r="M153" s="183">
        <v>0</v>
      </c>
      <c r="N153" s="311">
        <f t="shared" si="32"/>
        <v>500</v>
      </c>
      <c r="O153" s="183">
        <f t="shared" si="33"/>
        <v>500</v>
      </c>
      <c r="P153" s="241"/>
    </row>
    <row r="154" spans="1:16" s="221" customFormat="1" ht="18.75" customHeight="1">
      <c r="A154" s="208"/>
      <c r="B154" s="307">
        <v>56</v>
      </c>
      <c r="C154" s="332" t="s">
        <v>246</v>
      </c>
      <c r="D154" s="309" t="s">
        <v>251</v>
      </c>
      <c r="E154" s="322">
        <v>3048</v>
      </c>
      <c r="F154" s="322">
        <v>1368</v>
      </c>
      <c r="G154" s="322">
        <v>40</v>
      </c>
      <c r="H154" s="183">
        <v>290</v>
      </c>
      <c r="I154" s="183">
        <v>100</v>
      </c>
      <c r="J154" s="183">
        <v>700</v>
      </c>
      <c r="K154" s="183">
        <v>200</v>
      </c>
      <c r="L154" s="183">
        <v>650</v>
      </c>
      <c r="M154" s="183">
        <v>200</v>
      </c>
      <c r="N154" s="311">
        <f t="shared" si="32"/>
        <v>1680</v>
      </c>
      <c r="O154" s="183">
        <f t="shared" si="33"/>
        <v>540</v>
      </c>
      <c r="P154" s="241"/>
    </row>
    <row r="155" spans="1:16" s="221" customFormat="1" ht="18.75" customHeight="1">
      <c r="A155" s="208"/>
      <c r="B155" s="307">
        <v>52</v>
      </c>
      <c r="C155" s="332" t="s">
        <v>244</v>
      </c>
      <c r="D155" s="309" t="s">
        <v>336</v>
      </c>
      <c r="E155" s="322">
        <v>5982</v>
      </c>
      <c r="F155" s="322">
        <f>3733+94</f>
        <v>3827</v>
      </c>
      <c r="G155" s="322">
        <f>70+50</f>
        <v>120</v>
      </c>
      <c r="H155" s="183">
        <f>100+200</f>
        <v>300</v>
      </c>
      <c r="I155" s="183">
        <v>100</v>
      </c>
      <c r="J155" s="183">
        <v>2079</v>
      </c>
      <c r="K155" s="183">
        <v>200</v>
      </c>
      <c r="L155" s="183">
        <v>0</v>
      </c>
      <c r="M155" s="183">
        <v>500</v>
      </c>
      <c r="N155" s="311">
        <f t="shared" si="32"/>
        <v>2499</v>
      </c>
      <c r="O155" s="183">
        <f t="shared" si="33"/>
        <v>920</v>
      </c>
      <c r="P155" s="241"/>
    </row>
    <row r="156" spans="1:16" s="221" customFormat="1" ht="18.75" customHeight="1">
      <c r="A156" s="209"/>
      <c r="B156" s="314">
        <v>85</v>
      </c>
      <c r="C156" s="271" t="s">
        <v>245</v>
      </c>
      <c r="D156" s="316" t="s">
        <v>252</v>
      </c>
      <c r="E156" s="321">
        <v>2339</v>
      </c>
      <c r="F156" s="321">
        <v>995</v>
      </c>
      <c r="G156" s="321">
        <v>390</v>
      </c>
      <c r="H156" s="319">
        <v>400</v>
      </c>
      <c r="I156" s="319">
        <v>200</v>
      </c>
      <c r="J156" s="319">
        <v>554</v>
      </c>
      <c r="K156" s="319">
        <v>300</v>
      </c>
      <c r="L156" s="319">
        <v>0</v>
      </c>
      <c r="M156" s="319">
        <v>300</v>
      </c>
      <c r="N156" s="318">
        <f t="shared" si="32"/>
        <v>1344</v>
      </c>
      <c r="O156" s="319">
        <f t="shared" si="33"/>
        <v>1190</v>
      </c>
      <c r="P156" s="242"/>
    </row>
    <row r="157" spans="1:16" s="111" customFormat="1" ht="24">
      <c r="A157" s="243" t="s">
        <v>82</v>
      </c>
      <c r="B157" s="106">
        <v>63</v>
      </c>
      <c r="C157" s="107" t="s">
        <v>76</v>
      </c>
      <c r="D157" s="99" t="s">
        <v>157</v>
      </c>
      <c r="E157" s="414" t="s">
        <v>11</v>
      </c>
      <c r="F157" s="414"/>
      <c r="G157" s="109">
        <v>300</v>
      </c>
      <c r="H157" s="109">
        <v>300</v>
      </c>
      <c r="I157" s="109">
        <v>0</v>
      </c>
      <c r="J157" s="109">
        <v>751</v>
      </c>
      <c r="K157" s="109">
        <v>0</v>
      </c>
      <c r="L157" s="109">
        <v>0</v>
      </c>
      <c r="M157" s="109">
        <v>0</v>
      </c>
      <c r="N157" s="108">
        <f>G157+H157+J157+L157</f>
        <v>1351</v>
      </c>
      <c r="O157" s="109">
        <f>G157+I157+K157+M157</f>
        <v>300</v>
      </c>
      <c r="P157" s="35" t="s">
        <v>300</v>
      </c>
    </row>
    <row r="158" spans="1:16" s="111" customFormat="1" ht="58.5">
      <c r="A158" s="243" t="s">
        <v>355</v>
      </c>
      <c r="B158" s="106">
        <v>61</v>
      </c>
      <c r="C158" s="138" t="s">
        <v>357</v>
      </c>
      <c r="D158" s="99" t="s">
        <v>316</v>
      </c>
      <c r="E158" s="301">
        <v>3926</v>
      </c>
      <c r="F158" s="301">
        <v>0</v>
      </c>
      <c r="G158" s="109">
        <v>0</v>
      </c>
      <c r="H158" s="109">
        <v>1308.7</v>
      </c>
      <c r="I158" s="109">
        <v>0</v>
      </c>
      <c r="J158" s="109">
        <v>1308.7</v>
      </c>
      <c r="K158" s="109">
        <v>0</v>
      </c>
      <c r="L158" s="109">
        <v>1308.6</v>
      </c>
      <c r="M158" s="109">
        <v>0</v>
      </c>
      <c r="N158" s="108">
        <f>G158+H158+J158+L158</f>
        <v>3926</v>
      </c>
      <c r="O158" s="109">
        <f>G158+I158+K158+M158</f>
        <v>0</v>
      </c>
      <c r="P158" s="35" t="s">
        <v>306</v>
      </c>
    </row>
    <row r="159" spans="1:27" s="2" customFormat="1" ht="39">
      <c r="A159" s="243" t="s">
        <v>84</v>
      </c>
      <c r="B159" s="6">
        <v>89</v>
      </c>
      <c r="C159" s="31" t="s">
        <v>61</v>
      </c>
      <c r="D159" s="99" t="s">
        <v>158</v>
      </c>
      <c r="E159" s="92">
        <v>1049.4</v>
      </c>
      <c r="F159" s="92">
        <v>140.4</v>
      </c>
      <c r="G159" s="18">
        <v>600</v>
      </c>
      <c r="H159" s="18">
        <v>309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92">
        <f>G159+H159+J159+L159</f>
        <v>909</v>
      </c>
      <c r="O159" s="18">
        <f>G159+I159+K159+M159</f>
        <v>600</v>
      </c>
      <c r="P159" s="35" t="s">
        <v>290</v>
      </c>
      <c r="Z159" s="26"/>
      <c r="AA159" s="26"/>
    </row>
    <row r="160" spans="1:27" s="2" customFormat="1" ht="24.75" thickBot="1">
      <c r="A160" s="243" t="s">
        <v>85</v>
      </c>
      <c r="B160" s="6">
        <v>56</v>
      </c>
      <c r="C160" s="164" t="s">
        <v>62</v>
      </c>
      <c r="D160" s="171" t="s">
        <v>159</v>
      </c>
      <c r="E160" s="267">
        <v>482</v>
      </c>
      <c r="F160" s="267">
        <v>24</v>
      </c>
      <c r="G160" s="22">
        <v>0</v>
      </c>
      <c r="H160" s="22">
        <v>158</v>
      </c>
      <c r="I160" s="22">
        <v>0</v>
      </c>
      <c r="J160" s="22">
        <v>300</v>
      </c>
      <c r="K160" s="22">
        <v>0</v>
      </c>
      <c r="L160" s="22">
        <v>0</v>
      </c>
      <c r="M160" s="22">
        <v>0</v>
      </c>
      <c r="N160" s="267">
        <f>G160+H160+J160+L160</f>
        <v>458</v>
      </c>
      <c r="O160" s="22">
        <f>G160+I160+K160+M160</f>
        <v>0</v>
      </c>
      <c r="P160" s="35" t="s">
        <v>300</v>
      </c>
      <c r="Z160" s="26"/>
      <c r="AA160" s="26"/>
    </row>
    <row r="161" spans="1:35" s="5" customFormat="1" ht="27.75" customHeight="1" thickBot="1" thickTop="1">
      <c r="A161" s="25"/>
      <c r="B161" s="32"/>
      <c r="C161" s="13">
        <v>926</v>
      </c>
      <c r="D161" s="37" t="s">
        <v>27</v>
      </c>
      <c r="E161" s="145">
        <f aca="true" t="shared" si="34" ref="E161:O161">SUM(E163:E172)-E163</f>
        <v>99493.9</v>
      </c>
      <c r="F161" s="145">
        <f t="shared" si="34"/>
        <v>5924</v>
      </c>
      <c r="G161" s="145">
        <f t="shared" si="34"/>
        <v>17619.9</v>
      </c>
      <c r="H161" s="145">
        <f t="shared" si="34"/>
        <v>31250</v>
      </c>
      <c r="I161" s="145">
        <f t="shared" si="34"/>
        <v>8950</v>
      </c>
      <c r="J161" s="145">
        <f t="shared" si="34"/>
        <v>48450</v>
      </c>
      <c r="K161" s="145">
        <f t="shared" si="34"/>
        <v>20800</v>
      </c>
      <c r="L161" s="145">
        <f t="shared" si="34"/>
        <v>9750</v>
      </c>
      <c r="M161" s="145">
        <f t="shared" si="34"/>
        <v>3800</v>
      </c>
      <c r="N161" s="228">
        <f t="shared" si="34"/>
        <v>107069.9</v>
      </c>
      <c r="O161" s="146">
        <f t="shared" si="34"/>
        <v>51169.9</v>
      </c>
      <c r="P161" s="40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</row>
    <row r="162" spans="1:16" ht="30" customHeight="1" thickTop="1">
      <c r="A162" s="359">
        <v>53</v>
      </c>
      <c r="B162" s="223"/>
      <c r="C162" s="224"/>
      <c r="D162" s="404" t="s">
        <v>90</v>
      </c>
      <c r="E162" s="405"/>
      <c r="F162" s="405"/>
      <c r="G162" s="405"/>
      <c r="H162" s="405"/>
      <c r="I162" s="225"/>
      <c r="J162" s="225"/>
      <c r="K162" s="225"/>
      <c r="L162" s="225"/>
      <c r="M162" s="225"/>
      <c r="N162" s="394"/>
      <c r="O162" s="225"/>
      <c r="P162" s="293"/>
    </row>
    <row r="163" spans="1:16" s="179" customFormat="1" ht="19.5" customHeight="1">
      <c r="A163" s="226" t="s">
        <v>81</v>
      </c>
      <c r="B163" s="333"/>
      <c r="C163" s="334" t="s">
        <v>225</v>
      </c>
      <c r="D163" s="335" t="s">
        <v>226</v>
      </c>
      <c r="E163" s="336">
        <f>SUM(E164:E169)</f>
        <v>42268.9</v>
      </c>
      <c r="F163" s="336">
        <f>SUM(F164:F170)</f>
        <v>5699</v>
      </c>
      <c r="G163" s="336">
        <f aca="true" t="shared" si="35" ref="G163:O163">SUM(G164:G170)</f>
        <v>14419.9</v>
      </c>
      <c r="H163" s="336">
        <f t="shared" si="35"/>
        <v>13650</v>
      </c>
      <c r="I163" s="336">
        <f t="shared" si="35"/>
        <v>1250</v>
      </c>
      <c r="J163" s="336">
        <f t="shared" si="35"/>
        <v>5250</v>
      </c>
      <c r="K163" s="336">
        <f t="shared" si="35"/>
        <v>2000</v>
      </c>
      <c r="L163" s="336">
        <f t="shared" si="35"/>
        <v>4750</v>
      </c>
      <c r="M163" s="336">
        <f t="shared" si="35"/>
        <v>3800</v>
      </c>
      <c r="N163" s="336">
        <f t="shared" si="35"/>
        <v>38069.9</v>
      </c>
      <c r="O163" s="336">
        <f t="shared" si="35"/>
        <v>21469.9</v>
      </c>
      <c r="P163" s="227" t="s">
        <v>291</v>
      </c>
    </row>
    <row r="164" spans="1:16" s="221" customFormat="1" ht="18.75" customHeight="1">
      <c r="A164" s="212"/>
      <c r="B164" s="299">
        <v>89</v>
      </c>
      <c r="C164" s="337" t="s">
        <v>81</v>
      </c>
      <c r="D164" s="300" t="s">
        <v>222</v>
      </c>
      <c r="E164" s="338">
        <v>12143.1</v>
      </c>
      <c r="F164" s="339">
        <v>4593.1</v>
      </c>
      <c r="G164" s="339">
        <v>7550</v>
      </c>
      <c r="H164" s="339">
        <v>500</v>
      </c>
      <c r="I164" s="339">
        <v>500</v>
      </c>
      <c r="J164" s="339">
        <v>0</v>
      </c>
      <c r="K164" s="339">
        <v>0</v>
      </c>
      <c r="L164" s="339">
        <v>0</v>
      </c>
      <c r="M164" s="339">
        <v>0</v>
      </c>
      <c r="N164" s="338">
        <f aca="true" t="shared" si="36" ref="N164:N170">G164+H164+J164+L164</f>
        <v>8050</v>
      </c>
      <c r="O164" s="339">
        <f aca="true" t="shared" si="37" ref="O164:O170">G164+I164+K164+M164</f>
        <v>8050</v>
      </c>
      <c r="P164" s="211" t="s">
        <v>48</v>
      </c>
    </row>
    <row r="165" spans="1:16" s="221" customFormat="1" ht="18.75" customHeight="1">
      <c r="A165" s="212"/>
      <c r="B165" s="299">
        <v>58</v>
      </c>
      <c r="C165" s="337" t="s">
        <v>82</v>
      </c>
      <c r="D165" s="300" t="s">
        <v>302</v>
      </c>
      <c r="E165" s="338">
        <v>650</v>
      </c>
      <c r="F165" s="339">
        <v>0</v>
      </c>
      <c r="G165" s="339">
        <v>250</v>
      </c>
      <c r="H165" s="339">
        <v>200</v>
      </c>
      <c r="I165" s="339">
        <v>0</v>
      </c>
      <c r="J165" s="339">
        <v>200</v>
      </c>
      <c r="K165" s="339">
        <v>0</v>
      </c>
      <c r="L165" s="339">
        <v>0</v>
      </c>
      <c r="M165" s="339">
        <v>0</v>
      </c>
      <c r="N165" s="338">
        <f t="shared" si="36"/>
        <v>650</v>
      </c>
      <c r="O165" s="339">
        <f t="shared" si="37"/>
        <v>250</v>
      </c>
      <c r="P165" s="211" t="s">
        <v>294</v>
      </c>
    </row>
    <row r="166" spans="1:16" s="221" customFormat="1" ht="22.5">
      <c r="A166" s="212"/>
      <c r="B166" s="299">
        <v>54</v>
      </c>
      <c r="C166" s="337" t="s">
        <v>83</v>
      </c>
      <c r="D166" s="300" t="s">
        <v>223</v>
      </c>
      <c r="E166" s="338">
        <v>1500</v>
      </c>
      <c r="F166" s="339">
        <v>0</v>
      </c>
      <c r="G166" s="339">
        <v>150</v>
      </c>
      <c r="H166" s="339">
        <v>1050</v>
      </c>
      <c r="I166" s="339">
        <v>500</v>
      </c>
      <c r="J166" s="339">
        <v>300</v>
      </c>
      <c r="K166" s="339">
        <v>500</v>
      </c>
      <c r="L166" s="339">
        <v>0</v>
      </c>
      <c r="M166" s="339">
        <v>350</v>
      </c>
      <c r="N166" s="338">
        <f t="shared" si="36"/>
        <v>1500</v>
      </c>
      <c r="O166" s="339">
        <f t="shared" si="37"/>
        <v>1500</v>
      </c>
      <c r="P166" s="211" t="s">
        <v>292</v>
      </c>
    </row>
    <row r="167" spans="1:16" s="221" customFormat="1" ht="30.75">
      <c r="A167" s="212"/>
      <c r="B167" s="299">
        <v>87</v>
      </c>
      <c r="C167" s="337" t="s">
        <v>84</v>
      </c>
      <c r="D167" s="300" t="s">
        <v>337</v>
      </c>
      <c r="E167" s="338">
        <v>17450.8</v>
      </c>
      <c r="F167" s="339">
        <v>980.9</v>
      </c>
      <c r="G167" s="339">
        <v>3469.9</v>
      </c>
      <c r="H167" s="339">
        <v>4000</v>
      </c>
      <c r="I167" s="339">
        <v>0</v>
      </c>
      <c r="J167" s="339">
        <v>4000</v>
      </c>
      <c r="K167" s="339">
        <v>0</v>
      </c>
      <c r="L167" s="339">
        <v>4000</v>
      </c>
      <c r="M167" s="339">
        <v>0</v>
      </c>
      <c r="N167" s="338">
        <f t="shared" si="36"/>
        <v>15469.9</v>
      </c>
      <c r="O167" s="339">
        <f t="shared" si="37"/>
        <v>3469.9</v>
      </c>
      <c r="P167" s="211"/>
    </row>
    <row r="168" spans="1:16" s="221" customFormat="1" ht="18.75" customHeight="1">
      <c r="A168" s="212"/>
      <c r="B168" s="299">
        <v>87</v>
      </c>
      <c r="C168" s="344" t="s">
        <v>224</v>
      </c>
      <c r="D168" s="300" t="s">
        <v>227</v>
      </c>
      <c r="E168" s="338">
        <v>6525</v>
      </c>
      <c r="F168" s="339">
        <v>125</v>
      </c>
      <c r="G168" s="339">
        <v>3000</v>
      </c>
      <c r="H168" s="339">
        <v>3400</v>
      </c>
      <c r="I168" s="339">
        <v>0</v>
      </c>
      <c r="J168" s="339">
        <v>0</v>
      </c>
      <c r="K168" s="339">
        <v>0</v>
      </c>
      <c r="L168" s="339">
        <v>0</v>
      </c>
      <c r="M168" s="339">
        <v>0</v>
      </c>
      <c r="N168" s="338">
        <f t="shared" si="36"/>
        <v>6400</v>
      </c>
      <c r="O168" s="339">
        <f t="shared" si="37"/>
        <v>3000</v>
      </c>
      <c r="P168" s="211" t="s">
        <v>293</v>
      </c>
    </row>
    <row r="169" spans="1:16" s="221" customFormat="1" ht="22.5">
      <c r="A169" s="212"/>
      <c r="B169" s="299">
        <v>44</v>
      </c>
      <c r="C169" s="344" t="s">
        <v>358</v>
      </c>
      <c r="D169" s="300" t="s">
        <v>299</v>
      </c>
      <c r="E169" s="338">
        <v>4000</v>
      </c>
      <c r="F169" s="339">
        <v>0</v>
      </c>
      <c r="G169" s="339">
        <v>0</v>
      </c>
      <c r="H169" s="339">
        <v>4000</v>
      </c>
      <c r="I169" s="339">
        <v>50</v>
      </c>
      <c r="J169" s="339">
        <v>0</v>
      </c>
      <c r="K169" s="339">
        <v>1000</v>
      </c>
      <c r="L169" s="339">
        <v>0</v>
      </c>
      <c r="M169" s="339">
        <v>2950</v>
      </c>
      <c r="N169" s="338">
        <f t="shared" si="36"/>
        <v>4000</v>
      </c>
      <c r="O169" s="339">
        <f t="shared" si="37"/>
        <v>4000</v>
      </c>
      <c r="P169" s="211" t="s">
        <v>293</v>
      </c>
    </row>
    <row r="170" spans="1:16" s="221" customFormat="1" ht="22.5">
      <c r="A170" s="182"/>
      <c r="B170" s="340">
        <v>38</v>
      </c>
      <c r="C170" s="400" t="s">
        <v>359</v>
      </c>
      <c r="D170" s="341" t="s">
        <v>301</v>
      </c>
      <c r="E170" s="342" t="s">
        <v>11</v>
      </c>
      <c r="F170" s="343">
        <v>0</v>
      </c>
      <c r="G170" s="343">
        <v>0</v>
      </c>
      <c r="H170" s="343">
        <v>500</v>
      </c>
      <c r="I170" s="343">
        <v>200</v>
      </c>
      <c r="J170" s="343">
        <v>750</v>
      </c>
      <c r="K170" s="343">
        <v>500</v>
      </c>
      <c r="L170" s="343">
        <v>750</v>
      </c>
      <c r="M170" s="343">
        <v>500</v>
      </c>
      <c r="N170" s="342">
        <f t="shared" si="36"/>
        <v>2000</v>
      </c>
      <c r="O170" s="343">
        <f t="shared" si="37"/>
        <v>1200</v>
      </c>
      <c r="P170" s="137" t="s">
        <v>307</v>
      </c>
    </row>
    <row r="171" spans="1:16" s="41" customFormat="1" ht="78">
      <c r="A171" s="253" t="s">
        <v>82</v>
      </c>
      <c r="B171" s="254">
        <v>84</v>
      </c>
      <c r="C171" s="255" t="s">
        <v>45</v>
      </c>
      <c r="D171" s="256" t="s">
        <v>156</v>
      </c>
      <c r="E171" s="257">
        <v>57225</v>
      </c>
      <c r="F171" s="257">
        <v>225</v>
      </c>
      <c r="G171" s="258">
        <v>2000</v>
      </c>
      <c r="H171" s="258">
        <v>16400</v>
      </c>
      <c r="I171" s="258">
        <v>7700</v>
      </c>
      <c r="J171" s="258">
        <v>38600</v>
      </c>
      <c r="K171" s="258">
        <v>18800</v>
      </c>
      <c r="L171" s="258">
        <v>0</v>
      </c>
      <c r="M171" s="258">
        <v>0</v>
      </c>
      <c r="N171" s="395">
        <f>G171+H171+J171+L171</f>
        <v>57000</v>
      </c>
      <c r="O171" s="258">
        <f>G171+I171+K171+M171</f>
        <v>28500</v>
      </c>
      <c r="P171" s="259" t="s">
        <v>295</v>
      </c>
    </row>
    <row r="172" spans="1:16" s="2" customFormat="1" ht="48" customHeight="1">
      <c r="A172" s="260" t="s">
        <v>83</v>
      </c>
      <c r="B172" s="6">
        <v>73</v>
      </c>
      <c r="C172" s="31" t="s">
        <v>78</v>
      </c>
      <c r="D172" s="17" t="s">
        <v>164</v>
      </c>
      <c r="E172" s="410" t="s">
        <v>11</v>
      </c>
      <c r="F172" s="411"/>
      <c r="G172" s="18">
        <v>1200</v>
      </c>
      <c r="H172" s="18">
        <v>1200</v>
      </c>
      <c r="I172" s="18">
        <v>0</v>
      </c>
      <c r="J172" s="18">
        <v>4600</v>
      </c>
      <c r="K172" s="18">
        <v>0</v>
      </c>
      <c r="L172" s="18">
        <v>5000</v>
      </c>
      <c r="M172" s="18">
        <v>0</v>
      </c>
      <c r="N172" s="92">
        <f>G172+H172+J172+L172</f>
        <v>12000</v>
      </c>
      <c r="O172" s="18">
        <f>G172+I172+K172+M172</f>
        <v>1200</v>
      </c>
      <c r="P172" s="35" t="s">
        <v>79</v>
      </c>
    </row>
    <row r="173" spans="2:4" ht="23.25" customHeight="1">
      <c r="B173" s="88" t="s">
        <v>51</v>
      </c>
      <c r="D173" t="s">
        <v>52</v>
      </c>
    </row>
    <row r="174" spans="4:17" ht="54" customHeight="1">
      <c r="D174" s="424" t="s">
        <v>328</v>
      </c>
      <c r="E174" s="425"/>
      <c r="F174" s="425"/>
      <c r="G174" s="425"/>
      <c r="H174" s="425"/>
      <c r="I174" s="425"/>
      <c r="J174" s="425"/>
      <c r="K174" s="425"/>
      <c r="L174" s="425"/>
      <c r="M174" s="425"/>
      <c r="N174" s="425"/>
      <c r="O174" s="425"/>
      <c r="P174" s="87"/>
      <c r="Q174" s="87"/>
    </row>
    <row r="175" ht="12.75">
      <c r="D175" t="s">
        <v>69</v>
      </c>
    </row>
    <row r="177" spans="1:16" s="270" customFormat="1" ht="12.75">
      <c r="A177" s="268"/>
      <c r="B177" s="20"/>
      <c r="C177" s="268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69"/>
    </row>
    <row r="178" spans="1:16" s="270" customFormat="1" ht="12.75">
      <c r="A178" s="268"/>
      <c r="B178" s="20"/>
      <c r="C178" s="268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69"/>
    </row>
    <row r="179" spans="1:16" s="270" customFormat="1" ht="12.75">
      <c r="A179" s="268"/>
      <c r="B179" s="20"/>
      <c r="C179" s="268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69"/>
    </row>
    <row r="180" spans="1:16" s="270" customFormat="1" ht="12.75">
      <c r="A180" s="268"/>
      <c r="B180" s="20"/>
      <c r="C180" s="268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69"/>
    </row>
    <row r="181" spans="1:16" s="270" customFormat="1" ht="12.75">
      <c r="A181" s="268"/>
      <c r="B181" s="20"/>
      <c r="C181" s="268"/>
      <c r="E181" s="225" t="s">
        <v>70</v>
      </c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69"/>
    </row>
    <row r="182" spans="1:16" s="270" customFormat="1" ht="12.75">
      <c r="A182" s="268"/>
      <c r="B182" s="20"/>
      <c r="C182" s="268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69"/>
    </row>
    <row r="183" spans="1:16" s="270" customFormat="1" ht="12.75">
      <c r="A183" s="268"/>
      <c r="B183" s="20"/>
      <c r="C183" s="268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69"/>
    </row>
    <row r="184" spans="1:16" s="270" customFormat="1" ht="12.75">
      <c r="A184" s="268"/>
      <c r="B184" s="20"/>
      <c r="C184" s="268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69"/>
    </row>
    <row r="185" spans="1:16" s="270" customFormat="1" ht="12.75">
      <c r="A185" s="268"/>
      <c r="B185" s="20"/>
      <c r="C185" s="268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69"/>
    </row>
    <row r="186" spans="1:16" s="270" customFormat="1" ht="12.75">
      <c r="A186" s="268"/>
      <c r="B186" s="20"/>
      <c r="C186" s="268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69"/>
    </row>
    <row r="187" spans="1:16" s="270" customFormat="1" ht="12.75">
      <c r="A187" s="268"/>
      <c r="B187" s="20"/>
      <c r="C187" s="268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69"/>
    </row>
    <row r="188" spans="1:16" s="270" customFormat="1" ht="12.75">
      <c r="A188" s="268"/>
      <c r="B188" s="20"/>
      <c r="C188" s="268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69"/>
    </row>
    <row r="189" spans="1:16" s="270" customFormat="1" ht="12.75">
      <c r="A189" s="268"/>
      <c r="B189" s="20"/>
      <c r="C189" s="268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69"/>
    </row>
    <row r="190" spans="1:16" s="270" customFormat="1" ht="12.75">
      <c r="A190" s="268"/>
      <c r="B190" s="20"/>
      <c r="C190" s="268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69"/>
    </row>
    <row r="191" spans="1:16" s="270" customFormat="1" ht="12.75">
      <c r="A191" s="268"/>
      <c r="B191" s="20"/>
      <c r="C191" s="268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69"/>
    </row>
    <row r="192" spans="1:16" s="270" customFormat="1" ht="12.75">
      <c r="A192" s="268"/>
      <c r="B192" s="20"/>
      <c r="C192" s="268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69"/>
    </row>
    <row r="193" spans="1:16" s="270" customFormat="1" ht="12.75">
      <c r="A193" s="268"/>
      <c r="B193" s="20"/>
      <c r="C193" s="268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69"/>
    </row>
    <row r="194" spans="1:16" s="270" customFormat="1" ht="12.75">
      <c r="A194" s="268"/>
      <c r="B194" s="20"/>
      <c r="C194" s="268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69"/>
    </row>
    <row r="195" spans="1:16" s="270" customFormat="1" ht="12.75">
      <c r="A195" s="268"/>
      <c r="B195" s="20"/>
      <c r="C195" s="268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69"/>
    </row>
    <row r="196" spans="1:16" s="270" customFormat="1" ht="12.75">
      <c r="A196" s="268"/>
      <c r="B196" s="20"/>
      <c r="C196" s="268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69"/>
    </row>
    <row r="197" spans="1:16" s="270" customFormat="1" ht="12.75">
      <c r="A197" s="268"/>
      <c r="B197" s="20"/>
      <c r="C197" s="268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69"/>
    </row>
    <row r="198" spans="1:16" s="270" customFormat="1" ht="12.75">
      <c r="A198" s="268"/>
      <c r="B198" s="20"/>
      <c r="C198" s="268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69"/>
    </row>
    <row r="199" spans="1:16" s="270" customFormat="1" ht="12.75">
      <c r="A199" s="268"/>
      <c r="B199" s="20"/>
      <c r="C199" s="268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69"/>
    </row>
    <row r="200" spans="1:16" s="270" customFormat="1" ht="12.75">
      <c r="A200" s="268"/>
      <c r="B200" s="20"/>
      <c r="C200" s="268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69"/>
    </row>
    <row r="201" spans="1:16" s="270" customFormat="1" ht="12.75">
      <c r="A201" s="268"/>
      <c r="B201" s="20"/>
      <c r="C201" s="268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69"/>
    </row>
    <row r="202" spans="1:16" s="270" customFormat="1" ht="12.75">
      <c r="A202" s="268"/>
      <c r="B202" s="20"/>
      <c r="C202" s="268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69"/>
    </row>
    <row r="203" spans="1:16" s="270" customFormat="1" ht="12.75">
      <c r="A203" s="268"/>
      <c r="B203" s="20"/>
      <c r="C203" s="268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69"/>
    </row>
    <row r="204" spans="1:16" s="270" customFormat="1" ht="12.75">
      <c r="A204" s="268"/>
      <c r="B204" s="20"/>
      <c r="C204" s="268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69"/>
    </row>
    <row r="205" spans="1:16" s="270" customFormat="1" ht="12.75">
      <c r="A205" s="268"/>
      <c r="B205" s="20"/>
      <c r="C205" s="268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69"/>
    </row>
    <row r="206" spans="1:16" s="270" customFormat="1" ht="12.75">
      <c r="A206" s="268"/>
      <c r="B206" s="20"/>
      <c r="C206" s="268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69"/>
    </row>
    <row r="207" spans="1:16" s="270" customFormat="1" ht="12.75">
      <c r="A207" s="268"/>
      <c r="B207" s="20"/>
      <c r="C207" s="268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69"/>
    </row>
    <row r="208" spans="1:16" s="270" customFormat="1" ht="12.75">
      <c r="A208" s="268"/>
      <c r="B208" s="20"/>
      <c r="C208" s="268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69"/>
    </row>
    <row r="209" spans="1:16" s="270" customFormat="1" ht="12.75">
      <c r="A209" s="268"/>
      <c r="B209" s="20"/>
      <c r="C209" s="268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69"/>
    </row>
    <row r="210" spans="1:16" s="270" customFormat="1" ht="12.75">
      <c r="A210" s="268"/>
      <c r="B210" s="20"/>
      <c r="C210" s="268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69"/>
    </row>
    <row r="211" spans="1:16" s="270" customFormat="1" ht="12.75">
      <c r="A211" s="268"/>
      <c r="B211" s="20"/>
      <c r="C211" s="268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69"/>
    </row>
    <row r="212" spans="1:16" s="270" customFormat="1" ht="12.75">
      <c r="A212" s="268"/>
      <c r="B212" s="20"/>
      <c r="C212" s="268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69"/>
    </row>
    <row r="213" spans="1:16" s="270" customFormat="1" ht="12.75">
      <c r="A213" s="268"/>
      <c r="B213" s="20"/>
      <c r="C213" s="268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69"/>
    </row>
    <row r="214" spans="1:16" s="270" customFormat="1" ht="12.75">
      <c r="A214" s="268"/>
      <c r="B214" s="20"/>
      <c r="C214" s="268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69"/>
    </row>
    <row r="215" spans="1:16" s="270" customFormat="1" ht="12.75">
      <c r="A215" s="268"/>
      <c r="B215" s="20"/>
      <c r="C215" s="268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69"/>
    </row>
    <row r="216" spans="1:16" s="270" customFormat="1" ht="12.75">
      <c r="A216" s="268"/>
      <c r="B216" s="20"/>
      <c r="C216" s="268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69"/>
    </row>
    <row r="217" spans="1:16" s="270" customFormat="1" ht="12.75">
      <c r="A217" s="268"/>
      <c r="B217" s="20"/>
      <c r="C217" s="268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69"/>
    </row>
    <row r="218" spans="1:16" s="270" customFormat="1" ht="12.75">
      <c r="A218" s="268"/>
      <c r="B218" s="20"/>
      <c r="C218" s="268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69"/>
    </row>
    <row r="219" spans="1:16" s="270" customFormat="1" ht="12.75">
      <c r="A219" s="268"/>
      <c r="B219" s="20"/>
      <c r="C219" s="268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69"/>
    </row>
    <row r="220" spans="1:16" s="270" customFormat="1" ht="12.75">
      <c r="A220" s="268"/>
      <c r="B220" s="20"/>
      <c r="C220" s="268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69"/>
    </row>
    <row r="221" spans="1:16" s="270" customFormat="1" ht="12.75">
      <c r="A221" s="268"/>
      <c r="B221" s="20"/>
      <c r="C221" s="268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69"/>
    </row>
    <row r="222" spans="1:16" s="270" customFormat="1" ht="12.75">
      <c r="A222" s="268"/>
      <c r="B222" s="20"/>
      <c r="C222" s="268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69"/>
    </row>
    <row r="223" spans="1:16" s="270" customFormat="1" ht="12.75">
      <c r="A223" s="268"/>
      <c r="B223" s="20"/>
      <c r="C223" s="268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69"/>
    </row>
    <row r="224" spans="1:16" s="270" customFormat="1" ht="12.75">
      <c r="A224" s="268"/>
      <c r="B224" s="20"/>
      <c r="C224" s="268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69"/>
    </row>
    <row r="225" spans="1:16" s="270" customFormat="1" ht="12.75">
      <c r="A225" s="268"/>
      <c r="B225" s="20"/>
      <c r="C225" s="268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69"/>
    </row>
    <row r="226" spans="1:16" s="270" customFormat="1" ht="12.75">
      <c r="A226" s="268"/>
      <c r="B226" s="20"/>
      <c r="C226" s="268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69"/>
    </row>
    <row r="227" spans="1:16" s="270" customFormat="1" ht="12.75">
      <c r="A227" s="268"/>
      <c r="B227" s="20"/>
      <c r="C227" s="268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69"/>
    </row>
    <row r="228" spans="1:16" s="270" customFormat="1" ht="12.75">
      <c r="A228" s="268"/>
      <c r="B228" s="20"/>
      <c r="C228" s="268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69"/>
    </row>
    <row r="229" spans="1:16" s="270" customFormat="1" ht="12.75">
      <c r="A229" s="268"/>
      <c r="B229" s="20"/>
      <c r="C229" s="268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69"/>
    </row>
    <row r="230" spans="1:16" s="270" customFormat="1" ht="12.75">
      <c r="A230" s="268"/>
      <c r="B230" s="20"/>
      <c r="C230" s="268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69"/>
    </row>
    <row r="231" spans="1:16" s="270" customFormat="1" ht="12.75">
      <c r="A231" s="268"/>
      <c r="B231" s="20"/>
      <c r="C231" s="268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69"/>
    </row>
    <row r="232" spans="1:16" s="270" customFormat="1" ht="12.75">
      <c r="A232" s="268"/>
      <c r="B232" s="20"/>
      <c r="C232" s="268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69"/>
    </row>
    <row r="233" spans="1:16" s="270" customFormat="1" ht="12.75">
      <c r="A233" s="268"/>
      <c r="B233" s="20"/>
      <c r="C233" s="268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69"/>
    </row>
    <row r="234" spans="1:16" s="270" customFormat="1" ht="12.75">
      <c r="A234" s="268"/>
      <c r="B234" s="20"/>
      <c r="C234" s="268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69"/>
    </row>
    <row r="235" spans="1:16" s="270" customFormat="1" ht="12.75">
      <c r="A235" s="268"/>
      <c r="B235" s="20"/>
      <c r="C235" s="268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69"/>
    </row>
    <row r="236" spans="1:16" s="270" customFormat="1" ht="12.75">
      <c r="A236" s="268"/>
      <c r="B236" s="20"/>
      <c r="C236" s="268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69"/>
    </row>
    <row r="237" spans="1:16" s="270" customFormat="1" ht="12.75">
      <c r="A237" s="268"/>
      <c r="B237" s="20"/>
      <c r="C237" s="268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69"/>
    </row>
    <row r="238" spans="1:16" s="270" customFormat="1" ht="12.75">
      <c r="A238" s="268"/>
      <c r="B238" s="20"/>
      <c r="C238" s="268"/>
      <c r="E238" s="225"/>
      <c r="F238" s="225"/>
      <c r="G238" s="225"/>
      <c r="H238" s="225"/>
      <c r="I238" s="225"/>
      <c r="J238" s="225"/>
      <c r="K238" s="225"/>
      <c r="L238" s="225"/>
      <c r="M238" s="225"/>
      <c r="N238" s="225"/>
      <c r="O238" s="225"/>
      <c r="P238" s="269"/>
    </row>
    <row r="239" spans="1:16" s="270" customFormat="1" ht="12.75">
      <c r="A239" s="268"/>
      <c r="B239" s="20"/>
      <c r="C239" s="268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69"/>
    </row>
    <row r="240" spans="1:16" s="270" customFormat="1" ht="12.75">
      <c r="A240" s="268"/>
      <c r="B240" s="20"/>
      <c r="C240" s="268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69"/>
    </row>
    <row r="241" spans="1:16" s="270" customFormat="1" ht="12.75">
      <c r="A241" s="268"/>
      <c r="B241" s="20"/>
      <c r="C241" s="268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69"/>
    </row>
    <row r="242" spans="1:16" s="270" customFormat="1" ht="12.75">
      <c r="A242" s="268"/>
      <c r="B242" s="20"/>
      <c r="C242" s="268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69"/>
    </row>
    <row r="243" spans="1:16" s="270" customFormat="1" ht="12.75">
      <c r="A243" s="268"/>
      <c r="B243" s="20"/>
      <c r="C243" s="268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69"/>
    </row>
    <row r="244" spans="1:16" s="270" customFormat="1" ht="12.75">
      <c r="A244" s="268"/>
      <c r="B244" s="20"/>
      <c r="C244" s="268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69"/>
    </row>
    <row r="245" spans="1:16" s="270" customFormat="1" ht="12.75">
      <c r="A245" s="268"/>
      <c r="B245" s="20"/>
      <c r="C245" s="268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69"/>
    </row>
    <row r="246" spans="1:16" s="270" customFormat="1" ht="12.75">
      <c r="A246" s="268"/>
      <c r="B246" s="20"/>
      <c r="C246" s="268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69"/>
    </row>
    <row r="247" spans="1:16" s="270" customFormat="1" ht="12.75">
      <c r="A247" s="268"/>
      <c r="B247" s="20"/>
      <c r="C247" s="268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69"/>
    </row>
    <row r="248" spans="1:16" s="270" customFormat="1" ht="12.75">
      <c r="A248" s="268"/>
      <c r="B248" s="20"/>
      <c r="C248" s="268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69"/>
    </row>
    <row r="249" spans="1:16" s="270" customFormat="1" ht="12.75">
      <c r="A249" s="268"/>
      <c r="B249" s="20"/>
      <c r="C249" s="268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69"/>
    </row>
    <row r="250" spans="1:16" s="270" customFormat="1" ht="12.75">
      <c r="A250" s="268"/>
      <c r="B250" s="20"/>
      <c r="C250" s="268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69"/>
    </row>
    <row r="251" spans="1:16" s="270" customFormat="1" ht="12.75">
      <c r="A251" s="268"/>
      <c r="B251" s="20"/>
      <c r="C251" s="268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69"/>
    </row>
    <row r="252" spans="1:16" s="270" customFormat="1" ht="12.75">
      <c r="A252" s="268"/>
      <c r="B252" s="20"/>
      <c r="C252" s="268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69"/>
    </row>
    <row r="253" spans="1:16" s="270" customFormat="1" ht="12.75">
      <c r="A253" s="268"/>
      <c r="B253" s="20"/>
      <c r="C253" s="268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69"/>
    </row>
    <row r="254" spans="1:16" s="270" customFormat="1" ht="12.75">
      <c r="A254" s="268"/>
      <c r="B254" s="20"/>
      <c r="C254" s="268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69"/>
    </row>
    <row r="255" spans="1:16" s="270" customFormat="1" ht="12.75">
      <c r="A255" s="268"/>
      <c r="B255" s="20"/>
      <c r="C255" s="268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69"/>
    </row>
    <row r="256" spans="1:16" s="270" customFormat="1" ht="12.75">
      <c r="A256" s="268"/>
      <c r="B256" s="20"/>
      <c r="C256" s="268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69"/>
    </row>
    <row r="257" spans="1:16" s="270" customFormat="1" ht="12.75">
      <c r="A257" s="268"/>
      <c r="B257" s="20"/>
      <c r="C257" s="268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69"/>
    </row>
    <row r="258" spans="1:16" s="270" customFormat="1" ht="12.75">
      <c r="A258" s="268"/>
      <c r="B258" s="20"/>
      <c r="C258" s="268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69"/>
    </row>
    <row r="259" spans="1:16" s="270" customFormat="1" ht="12.75">
      <c r="A259" s="268"/>
      <c r="B259" s="20"/>
      <c r="C259" s="268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69"/>
    </row>
    <row r="260" spans="1:16" s="270" customFormat="1" ht="12.75">
      <c r="A260" s="268"/>
      <c r="B260" s="20"/>
      <c r="C260" s="268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69"/>
    </row>
    <row r="261" spans="1:16" s="270" customFormat="1" ht="12.75">
      <c r="A261" s="268"/>
      <c r="B261" s="20"/>
      <c r="C261" s="268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69"/>
    </row>
    <row r="262" spans="1:16" s="270" customFormat="1" ht="12.75">
      <c r="A262" s="268"/>
      <c r="B262" s="20"/>
      <c r="C262" s="268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69"/>
    </row>
    <row r="263" spans="1:16" s="270" customFormat="1" ht="12.75">
      <c r="A263" s="268"/>
      <c r="B263" s="20"/>
      <c r="C263" s="268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69"/>
    </row>
    <row r="264" spans="1:16" s="270" customFormat="1" ht="12.75">
      <c r="A264" s="268"/>
      <c r="B264" s="20"/>
      <c r="C264" s="268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69"/>
    </row>
    <row r="265" spans="1:16" s="270" customFormat="1" ht="12.75">
      <c r="A265" s="268"/>
      <c r="B265" s="20"/>
      <c r="C265" s="268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69"/>
    </row>
    <row r="266" spans="1:16" s="270" customFormat="1" ht="12.75">
      <c r="A266" s="268"/>
      <c r="B266" s="20"/>
      <c r="C266" s="268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69"/>
    </row>
    <row r="267" spans="1:16" s="270" customFormat="1" ht="12.75">
      <c r="A267" s="268"/>
      <c r="B267" s="20"/>
      <c r="C267" s="268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69"/>
    </row>
    <row r="268" spans="1:16" s="270" customFormat="1" ht="12.75">
      <c r="A268" s="268"/>
      <c r="B268" s="20"/>
      <c r="C268" s="268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69"/>
    </row>
    <row r="269" spans="1:16" s="270" customFormat="1" ht="12.75">
      <c r="A269" s="268"/>
      <c r="B269" s="20"/>
      <c r="C269" s="268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69"/>
    </row>
    <row r="270" spans="1:16" s="270" customFormat="1" ht="12.75">
      <c r="A270" s="268"/>
      <c r="B270" s="20"/>
      <c r="C270" s="268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69"/>
    </row>
    <row r="271" spans="1:16" s="270" customFormat="1" ht="12.75">
      <c r="A271" s="268"/>
      <c r="B271" s="20"/>
      <c r="C271" s="268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69"/>
    </row>
    <row r="272" spans="1:16" s="270" customFormat="1" ht="12.75">
      <c r="A272" s="268"/>
      <c r="B272" s="20"/>
      <c r="C272" s="268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69"/>
    </row>
    <row r="273" spans="1:16" s="270" customFormat="1" ht="12.75">
      <c r="A273" s="268"/>
      <c r="B273" s="20"/>
      <c r="C273" s="268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269"/>
    </row>
    <row r="274" spans="1:16" s="270" customFormat="1" ht="12.75">
      <c r="A274" s="268"/>
      <c r="B274" s="20"/>
      <c r="C274" s="268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69"/>
    </row>
    <row r="275" spans="1:16" s="270" customFormat="1" ht="12.75">
      <c r="A275" s="268"/>
      <c r="B275" s="20"/>
      <c r="C275" s="268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69"/>
    </row>
    <row r="276" spans="1:16" s="270" customFormat="1" ht="12.75">
      <c r="A276" s="268"/>
      <c r="B276" s="20"/>
      <c r="C276" s="268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69"/>
    </row>
    <row r="277" spans="1:16" s="270" customFormat="1" ht="12.75">
      <c r="A277" s="268"/>
      <c r="B277" s="20"/>
      <c r="C277" s="268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69"/>
    </row>
    <row r="278" spans="1:16" s="270" customFormat="1" ht="12.75">
      <c r="A278" s="268"/>
      <c r="B278" s="20"/>
      <c r="C278" s="268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69"/>
    </row>
    <row r="279" spans="1:16" s="270" customFormat="1" ht="12.75">
      <c r="A279" s="268"/>
      <c r="B279" s="20"/>
      <c r="C279" s="268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269"/>
    </row>
    <row r="280" spans="1:16" s="270" customFormat="1" ht="12.75">
      <c r="A280" s="268"/>
      <c r="B280" s="20"/>
      <c r="C280" s="268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69"/>
    </row>
    <row r="281" spans="1:16" s="270" customFormat="1" ht="12.75">
      <c r="A281" s="268"/>
      <c r="B281" s="20"/>
      <c r="C281" s="268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69"/>
    </row>
    <row r="282" spans="1:16" s="270" customFormat="1" ht="12.75">
      <c r="A282" s="268"/>
      <c r="B282" s="20"/>
      <c r="C282" s="268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269"/>
    </row>
    <row r="283" spans="1:16" s="270" customFormat="1" ht="12.75">
      <c r="A283" s="268"/>
      <c r="B283" s="20"/>
      <c r="C283" s="268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69"/>
    </row>
    <row r="284" spans="1:16" s="270" customFormat="1" ht="12.75">
      <c r="A284" s="268"/>
      <c r="B284" s="20"/>
      <c r="C284" s="268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269"/>
    </row>
    <row r="285" spans="1:16" s="270" customFormat="1" ht="12.75">
      <c r="A285" s="268"/>
      <c r="B285" s="20"/>
      <c r="C285" s="268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69"/>
    </row>
    <row r="286" spans="1:16" s="270" customFormat="1" ht="12.75">
      <c r="A286" s="268"/>
      <c r="B286" s="20"/>
      <c r="C286" s="268"/>
      <c r="E286" s="225"/>
      <c r="F286" s="225"/>
      <c r="G286" s="225"/>
      <c r="H286" s="225"/>
      <c r="I286" s="225"/>
      <c r="J286" s="225"/>
      <c r="K286" s="225"/>
      <c r="L286" s="225"/>
      <c r="M286" s="225"/>
      <c r="N286" s="225"/>
      <c r="O286" s="225"/>
      <c r="P286" s="269"/>
    </row>
    <row r="287" spans="1:16" s="270" customFormat="1" ht="12.75">
      <c r="A287" s="268"/>
      <c r="B287" s="20"/>
      <c r="C287" s="268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25"/>
      <c r="P287" s="269"/>
    </row>
    <row r="288" spans="1:16" s="270" customFormat="1" ht="12.75">
      <c r="A288" s="268"/>
      <c r="B288" s="20"/>
      <c r="C288" s="268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69"/>
    </row>
    <row r="289" spans="1:16" s="270" customFormat="1" ht="12.75">
      <c r="A289" s="268"/>
      <c r="B289" s="20"/>
      <c r="C289" s="268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69"/>
    </row>
    <row r="290" spans="1:16" s="270" customFormat="1" ht="12.75">
      <c r="A290" s="268"/>
      <c r="B290" s="20"/>
      <c r="C290" s="268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69"/>
    </row>
    <row r="291" spans="1:16" s="270" customFormat="1" ht="12.75">
      <c r="A291" s="268"/>
      <c r="B291" s="20"/>
      <c r="C291" s="268"/>
      <c r="E291" s="225"/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69"/>
    </row>
    <row r="292" spans="1:16" s="270" customFormat="1" ht="12.75">
      <c r="A292" s="268"/>
      <c r="B292" s="20"/>
      <c r="C292" s="268"/>
      <c r="E292" s="225"/>
      <c r="F292" s="225"/>
      <c r="G292" s="225"/>
      <c r="H292" s="225"/>
      <c r="I292" s="225"/>
      <c r="J292" s="225"/>
      <c r="K292" s="225"/>
      <c r="L292" s="225"/>
      <c r="M292" s="225"/>
      <c r="N292" s="225"/>
      <c r="O292" s="225"/>
      <c r="P292" s="269"/>
    </row>
    <row r="293" spans="1:16" s="270" customFormat="1" ht="12.75">
      <c r="A293" s="268"/>
      <c r="B293" s="20"/>
      <c r="C293" s="268"/>
      <c r="E293" s="225"/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69"/>
    </row>
    <row r="294" spans="1:16" s="270" customFormat="1" ht="12.75">
      <c r="A294" s="268"/>
      <c r="B294" s="20"/>
      <c r="C294" s="268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69"/>
    </row>
    <row r="295" spans="1:16" s="270" customFormat="1" ht="12.75">
      <c r="A295" s="268"/>
      <c r="B295" s="20"/>
      <c r="C295" s="268"/>
      <c r="E295" s="225"/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69"/>
    </row>
    <row r="296" spans="1:16" s="270" customFormat="1" ht="12.75">
      <c r="A296" s="268"/>
      <c r="B296" s="20"/>
      <c r="C296" s="268"/>
      <c r="E296" s="225"/>
      <c r="F296" s="225"/>
      <c r="G296" s="225"/>
      <c r="H296" s="225"/>
      <c r="I296" s="225"/>
      <c r="J296" s="225"/>
      <c r="K296" s="225"/>
      <c r="L296" s="225"/>
      <c r="M296" s="225"/>
      <c r="N296" s="225"/>
      <c r="O296" s="225"/>
      <c r="P296" s="269"/>
    </row>
    <row r="297" spans="1:16" s="270" customFormat="1" ht="12.75">
      <c r="A297" s="268"/>
      <c r="B297" s="20"/>
      <c r="C297" s="268"/>
      <c r="E297" s="225"/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69"/>
    </row>
    <row r="298" spans="1:16" s="270" customFormat="1" ht="12.75">
      <c r="A298" s="268"/>
      <c r="B298" s="20"/>
      <c r="C298" s="268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69"/>
    </row>
    <row r="299" spans="1:16" s="270" customFormat="1" ht="12.75">
      <c r="A299" s="268"/>
      <c r="B299" s="20"/>
      <c r="C299" s="268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69"/>
    </row>
    <row r="300" spans="1:16" s="270" customFormat="1" ht="12.75">
      <c r="A300" s="268"/>
      <c r="B300" s="20"/>
      <c r="C300" s="268"/>
      <c r="E300" s="225"/>
      <c r="F300" s="225"/>
      <c r="G300" s="225"/>
      <c r="H300" s="225"/>
      <c r="I300" s="225"/>
      <c r="J300" s="225"/>
      <c r="K300" s="225"/>
      <c r="L300" s="225"/>
      <c r="M300" s="225"/>
      <c r="N300" s="225"/>
      <c r="O300" s="225"/>
      <c r="P300" s="269"/>
    </row>
    <row r="301" spans="1:16" s="270" customFormat="1" ht="12.75">
      <c r="A301" s="268"/>
      <c r="B301" s="20"/>
      <c r="C301" s="268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69"/>
    </row>
    <row r="302" spans="1:16" s="270" customFormat="1" ht="12.75">
      <c r="A302" s="268"/>
      <c r="B302" s="20"/>
      <c r="C302" s="268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69"/>
    </row>
    <row r="303" spans="1:16" s="270" customFormat="1" ht="12.75">
      <c r="A303" s="268"/>
      <c r="B303" s="20"/>
      <c r="C303" s="268"/>
      <c r="E303" s="225"/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69"/>
    </row>
    <row r="304" spans="1:16" s="270" customFormat="1" ht="12.75">
      <c r="A304" s="268"/>
      <c r="B304" s="20"/>
      <c r="C304" s="268"/>
      <c r="E304" s="225"/>
      <c r="F304" s="225"/>
      <c r="G304" s="225"/>
      <c r="H304" s="225"/>
      <c r="I304" s="225"/>
      <c r="J304" s="225"/>
      <c r="K304" s="225"/>
      <c r="L304" s="225"/>
      <c r="M304" s="225"/>
      <c r="N304" s="225"/>
      <c r="O304" s="225"/>
      <c r="P304" s="269"/>
    </row>
    <row r="305" spans="1:16" s="270" customFormat="1" ht="12.75">
      <c r="A305" s="268"/>
      <c r="B305" s="20"/>
      <c r="C305" s="268"/>
      <c r="E305" s="225"/>
      <c r="F305" s="225"/>
      <c r="G305" s="225"/>
      <c r="H305" s="225"/>
      <c r="I305" s="225"/>
      <c r="J305" s="225"/>
      <c r="K305" s="225"/>
      <c r="L305" s="225"/>
      <c r="M305" s="225"/>
      <c r="N305" s="225"/>
      <c r="O305" s="225"/>
      <c r="P305" s="269"/>
    </row>
    <row r="306" spans="1:16" s="270" customFormat="1" ht="12.75">
      <c r="A306" s="268"/>
      <c r="B306" s="20"/>
      <c r="C306" s="268"/>
      <c r="E306" s="225"/>
      <c r="F306" s="225"/>
      <c r="G306" s="225"/>
      <c r="H306" s="225"/>
      <c r="I306" s="225"/>
      <c r="J306" s="225"/>
      <c r="K306" s="225"/>
      <c r="L306" s="225"/>
      <c r="M306" s="225"/>
      <c r="N306" s="225"/>
      <c r="O306" s="225"/>
      <c r="P306" s="269"/>
    </row>
    <row r="307" spans="1:16" s="270" customFormat="1" ht="12.75">
      <c r="A307" s="268"/>
      <c r="B307" s="20"/>
      <c r="C307" s="268"/>
      <c r="E307" s="225"/>
      <c r="F307" s="225"/>
      <c r="G307" s="225"/>
      <c r="H307" s="225"/>
      <c r="I307" s="225"/>
      <c r="J307" s="225"/>
      <c r="K307" s="225"/>
      <c r="L307" s="225"/>
      <c r="M307" s="225"/>
      <c r="N307" s="225"/>
      <c r="O307" s="225"/>
      <c r="P307" s="269"/>
    </row>
    <row r="308" spans="1:16" s="270" customFormat="1" ht="12.75">
      <c r="A308" s="268"/>
      <c r="B308" s="20"/>
      <c r="C308" s="268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69"/>
    </row>
    <row r="309" spans="1:16" s="270" customFormat="1" ht="12.75">
      <c r="A309" s="268"/>
      <c r="B309" s="20"/>
      <c r="C309" s="268"/>
      <c r="E309" s="225"/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69"/>
    </row>
    <row r="310" spans="1:16" s="270" customFormat="1" ht="12.75">
      <c r="A310" s="268"/>
      <c r="B310" s="20"/>
      <c r="C310" s="268"/>
      <c r="E310" s="225"/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69"/>
    </row>
    <row r="311" spans="1:16" s="270" customFormat="1" ht="12.75">
      <c r="A311" s="268"/>
      <c r="B311" s="20"/>
      <c r="C311" s="268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69"/>
    </row>
    <row r="312" spans="1:16" s="270" customFormat="1" ht="12.75">
      <c r="A312" s="268"/>
      <c r="B312" s="20"/>
      <c r="C312" s="268"/>
      <c r="E312" s="225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69"/>
    </row>
    <row r="313" spans="1:16" s="270" customFormat="1" ht="12.75">
      <c r="A313" s="268"/>
      <c r="B313" s="20"/>
      <c r="C313" s="268"/>
      <c r="E313" s="225"/>
      <c r="F313" s="225"/>
      <c r="G313" s="225"/>
      <c r="H313" s="225"/>
      <c r="I313" s="225"/>
      <c r="J313" s="225"/>
      <c r="K313" s="225"/>
      <c r="L313" s="225"/>
      <c r="M313" s="225"/>
      <c r="N313" s="225"/>
      <c r="O313" s="225"/>
      <c r="P313" s="269"/>
    </row>
    <row r="314" spans="1:16" s="270" customFormat="1" ht="12.75">
      <c r="A314" s="268"/>
      <c r="B314" s="20"/>
      <c r="C314" s="268"/>
      <c r="E314" s="225"/>
      <c r="F314" s="225"/>
      <c r="G314" s="225"/>
      <c r="H314" s="225"/>
      <c r="I314" s="225"/>
      <c r="J314" s="225"/>
      <c r="K314" s="225"/>
      <c r="L314" s="225"/>
      <c r="M314" s="225"/>
      <c r="N314" s="225"/>
      <c r="O314" s="225"/>
      <c r="P314" s="269"/>
    </row>
    <row r="315" spans="1:16" s="270" customFormat="1" ht="12.75">
      <c r="A315" s="268"/>
      <c r="B315" s="20"/>
      <c r="C315" s="268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5"/>
      <c r="P315" s="269"/>
    </row>
  </sheetData>
  <mergeCells count="18">
    <mergeCell ref="D174:O174"/>
    <mergeCell ref="E157:F157"/>
    <mergeCell ref="E17:F17"/>
    <mergeCell ref="E92:F92"/>
    <mergeCell ref="E100:F100"/>
    <mergeCell ref="E108:F108"/>
    <mergeCell ref="E93:F93"/>
    <mergeCell ref="E172:F172"/>
    <mergeCell ref="D162:H162"/>
    <mergeCell ref="D13:E13"/>
    <mergeCell ref="D148:G148"/>
    <mergeCell ref="E115:F115"/>
    <mergeCell ref="D30:I30"/>
    <mergeCell ref="E140:F140"/>
    <mergeCell ref="E114:F114"/>
    <mergeCell ref="E27:F27"/>
    <mergeCell ref="E113:F113"/>
    <mergeCell ref="E84:F84"/>
  </mergeCells>
  <printOptions/>
  <pageMargins left="0" right="0" top="0.7874015748031497" bottom="0.7086614173228347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Malgorzata Krol</cp:lastModifiedBy>
  <cp:lastPrinted>2007-06-29T10:01:20Z</cp:lastPrinted>
  <dcterms:created xsi:type="dcterms:W3CDTF">2002-01-11T10:23:48Z</dcterms:created>
  <dcterms:modified xsi:type="dcterms:W3CDTF">2007-07-03T09:43:14Z</dcterms:modified>
  <cp:category/>
  <cp:version/>
  <cp:contentType/>
  <cp:contentStatus/>
</cp:coreProperties>
</file>