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295" windowHeight="6315" activeTab="1"/>
  </bookViews>
  <sheets>
    <sheet name="Wykres1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Titles" localSheetId="1">'Arkusz1'!$4:$7</definedName>
  </definedNames>
  <calcPr fullCalcOnLoad="1"/>
</workbook>
</file>

<file path=xl/sharedStrings.xml><?xml version="1.0" encoding="utf-8"?>
<sst xmlns="http://schemas.openxmlformats.org/spreadsheetml/2006/main" count="517" uniqueCount="409">
  <si>
    <t>( w tys. zł.)</t>
  </si>
  <si>
    <t>Szacun-</t>
  </si>
  <si>
    <t xml:space="preserve">Nakłady </t>
  </si>
  <si>
    <t xml:space="preserve">Łącznie </t>
  </si>
  <si>
    <t>Lp</t>
  </si>
  <si>
    <t>Punkty</t>
  </si>
  <si>
    <t>w latach planu</t>
  </si>
  <si>
    <t>Uwagi</t>
  </si>
  <si>
    <t>proponowane</t>
  </si>
  <si>
    <t>Transport i Łączność</t>
  </si>
  <si>
    <t>Remonty dróg i ulic</t>
  </si>
  <si>
    <t>ciągłe</t>
  </si>
  <si>
    <t>nakłady ciągłe</t>
  </si>
  <si>
    <t>Gospodarka Mieszkaniowa</t>
  </si>
  <si>
    <t>Działalność Usługowa</t>
  </si>
  <si>
    <t>Administracja Publiczna</t>
  </si>
  <si>
    <t>Bezpieczeństwo Publiczne i Ochrona Przeciwpożarowa</t>
  </si>
  <si>
    <t>Oświata i Wychowanie</t>
  </si>
  <si>
    <t>E/001/00</t>
  </si>
  <si>
    <t>Gospodarka Komunalna i Ochrona Środowiska</t>
  </si>
  <si>
    <t>ciągle</t>
  </si>
  <si>
    <t>Remonty placów zabaw</t>
  </si>
  <si>
    <t>Magistrala wodociągowa do Lubiatowa</t>
  </si>
  <si>
    <t>Kultura i Ochrona Dziedzictwa Narodowego</t>
  </si>
  <si>
    <t>Kultura Fizyczna i Sport</t>
  </si>
  <si>
    <t xml:space="preserve">Remonty budynków Żłobka Miejskiego </t>
  </si>
  <si>
    <t>A/002/03</t>
  </si>
  <si>
    <t>E/003/00</t>
  </si>
  <si>
    <t>Modernizacja magistrali wodociągowej z Mostowa do Koszalina</t>
  </si>
  <si>
    <t xml:space="preserve">Optymalizacja miejskiego systemu ciepłowniczego </t>
  </si>
  <si>
    <t>Usługi remontowe - naprawy i konserwacja sprzętu komputerowego</t>
  </si>
  <si>
    <t>IK/017/01</t>
  </si>
  <si>
    <t>IK/003/03</t>
  </si>
  <si>
    <t>IK/012/03</t>
  </si>
  <si>
    <t>Turystyka</t>
  </si>
  <si>
    <t>Wymiana sieci wodociągowych w mieście</t>
  </si>
  <si>
    <t>INF/002/03</t>
  </si>
  <si>
    <t>A/009/04</t>
  </si>
  <si>
    <t>KS/001/02</t>
  </si>
  <si>
    <t>KS/002/02</t>
  </si>
  <si>
    <t>KS/029/03</t>
  </si>
  <si>
    <t>Pomoc Społeczna</t>
  </si>
  <si>
    <t>Zakupy inwestycyjne</t>
  </si>
  <si>
    <t>planowane środki UE</t>
  </si>
  <si>
    <t>finansowane przez PGK, planowane środki z UE</t>
  </si>
  <si>
    <t>Uwaga:</t>
  </si>
  <si>
    <t xml:space="preserve"> -  Lp *   zadania nowe </t>
  </si>
  <si>
    <t>Realizacja programu remontów i modernizacji obiektów szkolnych</t>
  </si>
  <si>
    <t>Realizacja programu wyrównywania szans osób niepełnosprawnych</t>
  </si>
  <si>
    <t>wnioskowane</t>
  </si>
  <si>
    <t>Inwestycyjne inicjatywy społeczne</t>
  </si>
  <si>
    <t>A/006/05</t>
  </si>
  <si>
    <t>KS/043/05</t>
  </si>
  <si>
    <t>finansowane przez MWiK, planowane środki UE</t>
  </si>
  <si>
    <t>Ochrona Zdrowia</t>
  </si>
  <si>
    <t>KS/047/05</t>
  </si>
  <si>
    <t>Budowa budynku Hospicjum Stacjonarnego przy ulicy Zdobywców Wału Pomorskiego 70</t>
  </si>
  <si>
    <t xml:space="preserve"> - pogrubiona czcionka - zadania strategiczne</t>
  </si>
  <si>
    <t>2009r.</t>
  </si>
  <si>
    <t>Targowisko miejskie</t>
  </si>
  <si>
    <t>nakłady ciągłe - remonty</t>
  </si>
  <si>
    <t>KS/030/06</t>
  </si>
  <si>
    <t>KS/011/06</t>
  </si>
  <si>
    <t>Usprawnienie układu komunikacyjnego miasta:</t>
  </si>
  <si>
    <t>a</t>
  </si>
  <si>
    <t>b</t>
  </si>
  <si>
    <t>c</t>
  </si>
  <si>
    <t>d</t>
  </si>
  <si>
    <t>e</t>
  </si>
  <si>
    <t>f</t>
  </si>
  <si>
    <t>Infrastruktura komunikacyjna miasta:</t>
  </si>
  <si>
    <t>Przeprawa przez jezioro Jamno</t>
  </si>
  <si>
    <t>Realizacja programu poprawy wyposażenia bazy dydaktycznej koszalińskich szkół</t>
  </si>
  <si>
    <t>Dostosowanie infrastruktury sportu i rekreacji do potrzeb społecznych:</t>
  </si>
  <si>
    <t>Cmentarz Komunalny - rozbudowa i remonty</t>
  </si>
  <si>
    <t xml:space="preserve"> - Staromiejska trasa turystyczna</t>
  </si>
  <si>
    <t>Remonty i inwestycje oświetlenia ulicznego</t>
  </si>
  <si>
    <t>Dostosowanie obiektów kultury do potrzeb społecznych</t>
  </si>
  <si>
    <t>Oświetlenie iluminacyjne</t>
  </si>
  <si>
    <t>RWZ/003/06</t>
  </si>
  <si>
    <t>Inkubator Technologiczny</t>
  </si>
  <si>
    <t xml:space="preserve">Kod </t>
  </si>
  <si>
    <t>Nazwa programu</t>
  </si>
  <si>
    <t xml:space="preserve">kowa wartość </t>
  </si>
  <si>
    <t>2010r.</t>
  </si>
  <si>
    <t>IK/027/07</t>
  </si>
  <si>
    <t>Budowa ścieżek rowerowych</t>
  </si>
  <si>
    <t>IK/014/01</t>
  </si>
  <si>
    <t>Budownictwo mieszkaniowe</t>
  </si>
  <si>
    <t>IK/025/07</t>
  </si>
  <si>
    <t>Uzbrojenie terenów inwestycyjnych miasta</t>
  </si>
  <si>
    <t>IK/018/07</t>
  </si>
  <si>
    <t>IK/011/07</t>
  </si>
  <si>
    <t>IK/022/07</t>
  </si>
  <si>
    <t>IK/023/07</t>
  </si>
  <si>
    <t>IK/024/01</t>
  </si>
  <si>
    <t>IK/26/07</t>
  </si>
  <si>
    <t>IK/021/07</t>
  </si>
  <si>
    <t>Budowa szaletów w mieście</t>
  </si>
  <si>
    <t>IK/028/07</t>
  </si>
  <si>
    <t xml:space="preserve"> nakłady ciągłe - utrzymanie</t>
  </si>
  <si>
    <t>IK/030/07</t>
  </si>
  <si>
    <t>IK/031/07</t>
  </si>
  <si>
    <t>IK/032/07</t>
  </si>
  <si>
    <t>finansowane przez MWiK, nakłady ciągłe</t>
  </si>
  <si>
    <t>OA/001/07  OA/003/07-008/07</t>
  </si>
  <si>
    <t>OA/002/07</t>
  </si>
  <si>
    <t>Komenda Miejska Policji - remont budynku przy ulicy Juliusza Słowackiego i zakup samochodów służbowych</t>
  </si>
  <si>
    <t>E/007/05</t>
  </si>
  <si>
    <t>E/008/05</t>
  </si>
  <si>
    <t xml:space="preserve"> Góra Chełmska</t>
  </si>
  <si>
    <t xml:space="preserve"> - Przystanek Koszalin</t>
  </si>
  <si>
    <t>Uruchomienie lotniska cywilnego w Zegrzu Pomorskim koło Koszalina</t>
  </si>
  <si>
    <t>RWZ/002/07</t>
  </si>
  <si>
    <t>Reaktywowanie połączenia kolejowego Koszalin-Mielno</t>
  </si>
  <si>
    <t>KS/02/06,     KS/005/06</t>
  </si>
  <si>
    <t>KS/050/07</t>
  </si>
  <si>
    <t>Budowa szpitala w Koszalinie</t>
  </si>
  <si>
    <t xml:space="preserve"> - Budowa hali widowiskowo-sportowej</t>
  </si>
  <si>
    <t xml:space="preserve"> - Koszalińska Biblioteka Publiczna - modernizacje i remonty budynków</t>
  </si>
  <si>
    <t xml:space="preserve"> - Muzeum - budowa budynku dla Działu Archeologii</t>
  </si>
  <si>
    <t xml:space="preserve"> - Przebudowa ulic w centrum zabytkowym miasta</t>
  </si>
  <si>
    <t>Lokalny Program Rewitalizacji Obszarów Miejskich dla miasta:</t>
  </si>
  <si>
    <r>
      <t xml:space="preserve">c </t>
    </r>
    <r>
      <rPr>
        <vertAlign val="superscript"/>
        <sz val="10"/>
        <rFont val="Arial CE"/>
        <family val="0"/>
      </rPr>
      <t>*</t>
    </r>
  </si>
  <si>
    <t xml:space="preserve"> -Modernizacje i remonty obiektów ZOS</t>
  </si>
  <si>
    <t>Porządkowanie gospodarki wodno ściekowej w mieście</t>
  </si>
  <si>
    <t xml:space="preserve">IK/002/05   </t>
  </si>
  <si>
    <t xml:space="preserve"> - ul. Sybiraków</t>
  </si>
  <si>
    <t>g</t>
  </si>
  <si>
    <t>h</t>
  </si>
  <si>
    <t>i</t>
  </si>
  <si>
    <t xml:space="preserve"> - ulica Gdańska</t>
  </si>
  <si>
    <t xml:space="preserve"> - Przebudowa ulicy Syrenki</t>
  </si>
  <si>
    <t xml:space="preserve"> - Przebudowa ulicy Połczyńskiej</t>
  </si>
  <si>
    <t xml:space="preserve"> - rejon ulic:Marszałka Józefa Piłsudskiego-Ludwika Waryńskiego-Tadeusza Kościuszki ze skrzyżowaniem z ul.Zwycięstwa</t>
  </si>
  <si>
    <t xml:space="preserve"> - skrzyżowanie ulic Jana Pawła II - Stanisława Staszica</t>
  </si>
  <si>
    <t xml:space="preserve"> - skrzyżowanie ulic Armii Krajowej-Bohaterów Warszawy-Morska</t>
  </si>
  <si>
    <t xml:space="preserve">IK/004/07    </t>
  </si>
  <si>
    <t xml:space="preserve"> -ulica Monte Cassino</t>
  </si>
  <si>
    <t xml:space="preserve">IK/005/07              </t>
  </si>
  <si>
    <t>Obiekty mostowe</t>
  </si>
  <si>
    <t>Parkingi w mieście</t>
  </si>
  <si>
    <r>
      <t xml:space="preserve">IK/001/07  </t>
    </r>
    <r>
      <rPr>
        <sz val="6"/>
        <rFont val="Arial CE"/>
        <family val="0"/>
      </rPr>
      <t xml:space="preserve">  Rwz/003/07    </t>
    </r>
  </si>
  <si>
    <t>j</t>
  </si>
  <si>
    <t>k</t>
  </si>
  <si>
    <t>l</t>
  </si>
  <si>
    <t>m</t>
  </si>
  <si>
    <t>o</t>
  </si>
  <si>
    <t>r</t>
  </si>
  <si>
    <t>Budowa dróg w mieście</t>
  </si>
  <si>
    <t xml:space="preserve"> - Osiedle Topolowe - drogi</t>
  </si>
  <si>
    <t xml:space="preserve"> - ulica Kamieniarska</t>
  </si>
  <si>
    <t xml:space="preserve"> - Osiedle Unii Europejskiej - drogi</t>
  </si>
  <si>
    <t xml:space="preserve"> - Osiedle Bukowe - drogi</t>
  </si>
  <si>
    <t xml:space="preserve"> - Osiedle Lipowe - drogi</t>
  </si>
  <si>
    <t xml:space="preserve"> - Osiedle Parkowe - drogi</t>
  </si>
  <si>
    <t xml:space="preserve"> - ulica Jarzębinowa - chodniki</t>
  </si>
  <si>
    <t xml:space="preserve"> - ulica Ułańska-Kadetów</t>
  </si>
  <si>
    <t xml:space="preserve">IK/006/07              </t>
  </si>
  <si>
    <t>Przebudowa dróg w mieście</t>
  </si>
  <si>
    <t xml:space="preserve">IK/007/07       </t>
  </si>
  <si>
    <t xml:space="preserve"> - ulica Młyńska</t>
  </si>
  <si>
    <t xml:space="preserve"> - ulica Juliana Fałata</t>
  </si>
  <si>
    <t xml:space="preserve"> - ulica Brzozowa</t>
  </si>
  <si>
    <t xml:space="preserve">IK/019/07    </t>
  </si>
  <si>
    <t xml:space="preserve"> - Mieszkania komunalne</t>
  </si>
  <si>
    <t xml:space="preserve"> - KTBS - budownictwo mieszkaniowe</t>
  </si>
  <si>
    <t xml:space="preserve"> - Remonty zasobów komunalnych</t>
  </si>
  <si>
    <t xml:space="preserve"> -Modernizacja stadionu Bałtyk</t>
  </si>
  <si>
    <t>KS/049/06</t>
  </si>
  <si>
    <t xml:space="preserve">IK/010/07      </t>
  </si>
  <si>
    <t>Obiekty sportowo-rekreacyjne w mieście</t>
  </si>
  <si>
    <t xml:space="preserve"> - Budowa hali judo przy ul. Juliana Fałata</t>
  </si>
  <si>
    <t xml:space="preserve"> -Uzbrojenie terenu Słupskiej Specjalnej Strefy Ekonomicznej - Kompleks Koszalin</t>
  </si>
  <si>
    <t xml:space="preserve"> - ul.Różana-Lniana (porządkowanie gospodarki wodnościekowej)</t>
  </si>
  <si>
    <t xml:space="preserve"> - Uzbrojenie rejonu ulicy Szczecińskiej</t>
  </si>
  <si>
    <t xml:space="preserve">IK/015/07   </t>
  </si>
  <si>
    <t xml:space="preserve"> - Uzbrojenie Osiedla Unii Europejskiej</t>
  </si>
  <si>
    <t xml:space="preserve"> - Uzbrojenie Osiedla Wilkowo</t>
  </si>
  <si>
    <t xml:space="preserve"> - Uzbrojenie Osiedla Raduszka</t>
  </si>
  <si>
    <t xml:space="preserve"> - Uzbrojenie Osiedla Sarzyno</t>
  </si>
  <si>
    <t xml:space="preserve"> - Uzbrojenie Osiedla Chełmoniewo</t>
  </si>
  <si>
    <t xml:space="preserve"> - Uzbrojenie Osiedla Podgórne-Batalionów Chłopskich</t>
  </si>
  <si>
    <t xml:space="preserve"> - Uzbrojenie terenów pod budownictwo mieszkaniowe</t>
  </si>
  <si>
    <t xml:space="preserve"> - Urządzenia do podczyszczania wód deszczowych</t>
  </si>
  <si>
    <t>Modernizacja kanałów sanitarnych w mieście</t>
  </si>
  <si>
    <t>KS/001/06</t>
  </si>
  <si>
    <t>KS/003/06</t>
  </si>
  <si>
    <t>KS/007/06</t>
  </si>
  <si>
    <t xml:space="preserve"> - Mury miejskie - remont</t>
  </si>
  <si>
    <t xml:space="preserve"> - Etnograficzny Park Tematyczny w Kłosie</t>
  </si>
  <si>
    <t xml:space="preserve"> - Muzeum -elewacja</t>
  </si>
  <si>
    <t xml:space="preserve"> - Muzeum - remont budynków</t>
  </si>
  <si>
    <t xml:space="preserve"> - Amfiteatr - modernizacja</t>
  </si>
  <si>
    <t xml:space="preserve"> - Sala sportowa przy Gimnazjum nr 6,                                           ul.Stanisława Dąbka</t>
  </si>
  <si>
    <t xml:space="preserve">IK/016/07 </t>
  </si>
  <si>
    <t xml:space="preserve">IK/013/07       </t>
  </si>
  <si>
    <r>
      <t>Realizacja programu "Inteligentny Koszalin"</t>
    </r>
    <r>
      <rPr>
        <b/>
        <sz val="10"/>
        <rFont val="Arial CE"/>
        <family val="0"/>
      </rPr>
      <t xml:space="preserve">                                                           </t>
    </r>
    <r>
      <rPr>
        <b/>
        <sz val="7"/>
        <rFont val="Arial CE"/>
        <family val="0"/>
      </rPr>
      <t>Budowa zintegrowanego systemu informatycznego               w Urzędzie Miejskim</t>
    </r>
  </si>
  <si>
    <r>
      <t>Realizacja programu "Inteligentny Koszalin"</t>
    </r>
    <r>
      <rPr>
        <b/>
        <sz val="7"/>
        <rFont val="Arial CE"/>
        <family val="0"/>
      </rPr>
      <t xml:space="preserve">                                                             Miejskie Centrum Zarządzania Kryzysowego,                                                        System monitoringu wizyjnego</t>
    </r>
  </si>
  <si>
    <t xml:space="preserve">IK/008/07                </t>
  </si>
  <si>
    <t xml:space="preserve"> - ulica Eugeniusza Kwiatkowskiego</t>
  </si>
  <si>
    <t xml:space="preserve"> - Boisko sportowe ze sztuczną trawą, ul. Juliana Fałata</t>
  </si>
  <si>
    <t xml:space="preserve"> - Tereny sportowo-rekreacyjne na osiedlach mieszkaniowych</t>
  </si>
  <si>
    <t>planowane środki Norweskiego Mechanizmu Finansowego i Mechanizmu Finansowego Europejskiego Obszaru Gospodarczego</t>
  </si>
  <si>
    <t>planowane dofinansowanie zewnętrzne</t>
  </si>
  <si>
    <t xml:space="preserve"> - Modernizacja obiektów kultury</t>
  </si>
  <si>
    <r>
      <t>Schronisko dla zwierząt -</t>
    </r>
    <r>
      <rPr>
        <sz val="8"/>
        <rFont val="Arial CE"/>
        <family val="0"/>
      </rPr>
      <t>budowa i utrzymanie</t>
    </r>
  </si>
  <si>
    <t>nakłady ciągłe, wspólfinansowanie Rad Osiedli</t>
  </si>
  <si>
    <t>Renowacja i konserwacja średniowiecznych Katedr Pomorza Zachodniego</t>
  </si>
  <si>
    <r>
      <t xml:space="preserve"> - ulica Zdobywców Wału Pomorskiego                                                              </t>
    </r>
    <r>
      <rPr>
        <sz val="7"/>
        <rFont val="Arial CE"/>
        <family val="0"/>
      </rPr>
      <t>(odcinek od ulicy Sianowskiej do Słonecznej)</t>
    </r>
  </si>
  <si>
    <r>
      <t xml:space="preserve"> - ulica Rzeczna   </t>
    </r>
    <r>
      <rPr>
        <sz val="7"/>
        <rFont val="Arial CE"/>
        <family val="0"/>
      </rPr>
      <t>(dojazd do Specjalnego Ośrodka Szkolno-Wychowawczego)</t>
    </r>
  </si>
  <si>
    <r>
      <t xml:space="preserve"> - ulica Syrenki - Bohaterów Warszawy                                           </t>
    </r>
    <r>
      <rPr>
        <sz val="7"/>
        <rFont val="Arial CE"/>
        <family val="0"/>
      </rPr>
      <t>(dojazd do mieszkań socjalnych)</t>
    </r>
  </si>
  <si>
    <t xml:space="preserve"> - Boisko sportowe przy Szkole Podstawowej                                       Nr 7, ul. Wojska Polskiego</t>
  </si>
  <si>
    <r>
      <t xml:space="preserve">b),  </t>
    </r>
    <r>
      <rPr>
        <sz val="6"/>
        <rFont val="Arial CE"/>
        <family val="0"/>
      </rPr>
      <t xml:space="preserve">  KS/003/02</t>
    </r>
  </si>
  <si>
    <t>finansowane przez MWIK, dofinansowanie z GFOŚiGW</t>
  </si>
  <si>
    <t>82,     92</t>
  </si>
  <si>
    <t xml:space="preserve">E/002/03,                                                                                                                                                                             IK/020/07  </t>
  </si>
  <si>
    <r>
      <t>Realizacja programu "Inteligentny Koszalin"</t>
    </r>
    <r>
      <rPr>
        <b/>
        <sz val="10"/>
        <rFont val="Arial CE"/>
        <family val="0"/>
      </rPr>
      <t xml:space="preserve"> </t>
    </r>
    <r>
      <rPr>
        <b/>
        <sz val="7"/>
        <rFont val="Arial CE"/>
        <family val="0"/>
      </rPr>
      <t>(Rozbudowa infrastruktury społeczeństwa informatycznego - e-Kosz@lin (budowa sieci światłowodowej)</t>
    </r>
  </si>
  <si>
    <r>
      <t xml:space="preserve">SUMA  WYDATKÓW </t>
    </r>
    <r>
      <rPr>
        <b/>
        <sz val="10"/>
        <rFont val="Arial CE"/>
        <family val="0"/>
      </rPr>
      <t>MAJĄTKOWYCH I REMONTÓW</t>
    </r>
  </si>
  <si>
    <t>a*</t>
  </si>
  <si>
    <t>b*</t>
  </si>
  <si>
    <t>c*</t>
  </si>
  <si>
    <t xml:space="preserve">RWZ/005/07 </t>
  </si>
  <si>
    <t>Finansowane przez SM Przylesie</t>
  </si>
  <si>
    <t>KS/006/00</t>
  </si>
  <si>
    <t>Filharmonia - sala koncertowa</t>
  </si>
  <si>
    <t>2011r.</t>
  </si>
  <si>
    <t>Przewidywane nakłady finansowe w latach 2009-2011</t>
  </si>
  <si>
    <r>
      <t xml:space="preserve"> - ulica Gnieźnieńska                                                                                        </t>
    </r>
    <r>
      <rPr>
        <sz val="7"/>
        <rFont val="Arial CE"/>
        <family val="0"/>
      </rPr>
      <t>(odcinek od ul.4-go Marca do ul.Połczyńskiej, parking, zatoki autobusowe, kan.deszczowa, skrzyżowanie)</t>
    </r>
  </si>
  <si>
    <r>
      <t xml:space="preserve">Modernizacja układu komunikacyjnego w rejonie ulic Gnieźnieńskiej - 4-go Marca - Połczyńskiej     , </t>
    </r>
    <r>
      <rPr>
        <sz val="7"/>
        <rFont val="Arial CE"/>
        <family val="0"/>
      </rPr>
      <t>w tym:</t>
    </r>
  </si>
  <si>
    <r>
      <t xml:space="preserve">Modernizacja układu komunikacyjnego - skrzyżowania i drogi krajowe, wojewódzkie i powiatowe,  </t>
    </r>
    <r>
      <rPr>
        <sz val="7"/>
        <rFont val="Arial CE"/>
        <family val="0"/>
      </rPr>
      <t xml:space="preserve">  w tym:</t>
    </r>
  </si>
  <si>
    <t>u</t>
  </si>
  <si>
    <r>
      <t>p</t>
    </r>
    <r>
      <rPr>
        <vertAlign val="superscript"/>
        <sz val="10"/>
        <rFont val="Arial CE"/>
        <family val="0"/>
      </rPr>
      <t>*</t>
    </r>
  </si>
  <si>
    <t xml:space="preserve"> - ulica Lechicka</t>
  </si>
  <si>
    <r>
      <t>r</t>
    </r>
    <r>
      <rPr>
        <vertAlign val="superscript"/>
        <sz val="10"/>
        <rFont val="Arial CE"/>
        <family val="0"/>
      </rPr>
      <t>*</t>
    </r>
  </si>
  <si>
    <t xml:space="preserve"> - ulica Mieszka I-go</t>
  </si>
  <si>
    <t xml:space="preserve"> - rejon ulic: Lutyków, Obotrytów, Piotra Skargi, Łużycka, Poprzeczna</t>
  </si>
  <si>
    <t xml:space="preserve"> - ulica Wenedów</t>
  </si>
  <si>
    <t xml:space="preserve"> - ul. Zawiszy Czarnego-Dąbrówki-Księżnej Anastazji-Kazimierza Wielkiego-Marii Ludwiki-Bogusława II</t>
  </si>
  <si>
    <t xml:space="preserve"> - Kolektor północny</t>
  </si>
  <si>
    <t>IK/038/08</t>
  </si>
  <si>
    <t xml:space="preserve"> - Parking przy ul. Młyńskiej</t>
  </si>
  <si>
    <r>
      <t xml:space="preserve">f </t>
    </r>
    <r>
      <rPr>
        <vertAlign val="superscript"/>
        <sz val="10"/>
        <rFont val="Arial CE"/>
        <family val="0"/>
      </rPr>
      <t>*</t>
    </r>
  </si>
  <si>
    <t xml:space="preserve"> - skrzyżowanie ulic Monte Cassino-Juliana Fałata</t>
  </si>
  <si>
    <r>
      <t xml:space="preserve">   </t>
    </r>
    <r>
      <rPr>
        <sz val="10"/>
        <rFont val="Arial CE"/>
        <family val="0"/>
      </rPr>
      <t>o</t>
    </r>
    <r>
      <rPr>
        <vertAlign val="superscript"/>
        <sz val="10"/>
        <rFont val="Arial CE"/>
        <family val="0"/>
      </rPr>
      <t>*</t>
    </r>
  </si>
  <si>
    <t xml:space="preserve"> - ulica Kędzierzyńska</t>
  </si>
  <si>
    <t xml:space="preserve"> - Osiedle Podgórne-Batalionów Chłopskich - drogi</t>
  </si>
  <si>
    <r>
      <t xml:space="preserve">j </t>
    </r>
    <r>
      <rPr>
        <vertAlign val="superscript"/>
        <sz val="10"/>
        <rFont val="Arial CE"/>
        <family val="0"/>
      </rPr>
      <t>*</t>
    </r>
  </si>
  <si>
    <t xml:space="preserve"> - łącznik ulic Dywizji Drezdeńskiej- Przyjaźni</t>
  </si>
  <si>
    <r>
      <t xml:space="preserve">ł </t>
    </r>
    <r>
      <rPr>
        <vertAlign val="superscript"/>
        <sz val="10"/>
        <rFont val="Arial CE"/>
        <family val="0"/>
      </rPr>
      <t>*</t>
    </r>
  </si>
  <si>
    <t xml:space="preserve"> - Osiedle 4-go Marca - drogi</t>
  </si>
  <si>
    <t>p*</t>
  </si>
  <si>
    <t>n</t>
  </si>
  <si>
    <r>
      <t xml:space="preserve">s </t>
    </r>
    <r>
      <rPr>
        <sz val="10"/>
        <rFont val="Arial CE"/>
        <family val="0"/>
      </rPr>
      <t>*</t>
    </r>
  </si>
  <si>
    <t xml:space="preserve"> - ulica Grabowa</t>
  </si>
  <si>
    <t xml:space="preserve">b </t>
  </si>
  <si>
    <r>
      <t xml:space="preserve">g </t>
    </r>
    <r>
      <rPr>
        <sz val="10"/>
        <rFont val="Arial CE"/>
        <family val="0"/>
      </rPr>
      <t>*</t>
    </r>
  </si>
  <si>
    <t xml:space="preserve"> - ulica Połtawska</t>
  </si>
  <si>
    <r>
      <t xml:space="preserve">k </t>
    </r>
    <r>
      <rPr>
        <sz val="10"/>
        <rFont val="Arial CE"/>
        <family val="0"/>
      </rPr>
      <t>*</t>
    </r>
  </si>
  <si>
    <t xml:space="preserve"> - ulica Dzierżęcińska</t>
  </si>
  <si>
    <r>
      <t xml:space="preserve">l </t>
    </r>
    <r>
      <rPr>
        <sz val="10"/>
        <rFont val="Arial CE"/>
        <family val="0"/>
      </rPr>
      <t>*</t>
    </r>
  </si>
  <si>
    <t xml:space="preserve"> - ulica Marynarzy</t>
  </si>
  <si>
    <r>
      <t xml:space="preserve">ł </t>
    </r>
    <r>
      <rPr>
        <sz val="10"/>
        <rFont val="Arial CE"/>
        <family val="0"/>
      </rPr>
      <t>*</t>
    </r>
  </si>
  <si>
    <t xml:space="preserve"> - ulica Generała Władysława Sikorskiego</t>
  </si>
  <si>
    <r>
      <t xml:space="preserve">n </t>
    </r>
    <r>
      <rPr>
        <sz val="10"/>
        <rFont val="Arial CE"/>
        <family val="0"/>
      </rPr>
      <t>*</t>
    </r>
  </si>
  <si>
    <r>
      <t xml:space="preserve">o </t>
    </r>
    <r>
      <rPr>
        <sz val="10"/>
        <rFont val="Arial CE"/>
        <family val="0"/>
      </rPr>
      <t>*</t>
    </r>
  </si>
  <si>
    <t xml:space="preserve"> - ulica Bursztynowa</t>
  </si>
  <si>
    <t xml:space="preserve"> - ulica Jabłoniowa</t>
  </si>
  <si>
    <t xml:space="preserve"> - uzbrojenie rejonu ulicy Zdobywców Wału Pomorskiego</t>
  </si>
  <si>
    <t xml:space="preserve"> - Osiedle Dzierżęcin - wodociąg</t>
  </si>
  <si>
    <t>IK/033/08</t>
  </si>
  <si>
    <t>Modernizacja kanałów deszczowych w mieście</t>
  </si>
  <si>
    <t xml:space="preserve"> - ulica Tytusa Chałubińskiego-Leśna-Promykowa</t>
  </si>
  <si>
    <t>pozostałe po 2011r.</t>
  </si>
  <si>
    <t xml:space="preserve">program obejmuje budowę dróg w mieście, pozostałe po 2011r., planowane </t>
  </si>
  <si>
    <t xml:space="preserve">program obejmuje budowę parkingów w mieście, parkingów wielopoziomowych(KSM Przylesie), pozostałe po 2011r., planowane środki </t>
  </si>
  <si>
    <t>finansowane przez MEC z udziałem środków z UE, pozostałe po 2011r.</t>
  </si>
  <si>
    <t>program obejmuje budowę uzbrojenia terenów Strefy Zorganizowanej Działalności Inwestcyycjno-Przemysłowej - 150ha, w tym SSSE-Kompleks Koszalin, rejonu ulic Lnianej-Różanej i Szczecińskiej, pozostałe po 2011r.,</t>
  </si>
  <si>
    <t xml:space="preserve">program obejmuje budowę mieszkań socjalnych, komunalnych, w ramach KTBS i remontów zasobów komunalnych, pozostałe po 2011r., </t>
  </si>
  <si>
    <t xml:space="preserve">program obejmuje modernizację i budowę ulic w rejonie, planowane środki </t>
  </si>
  <si>
    <t xml:space="preserve"> - ulica Władysława Reymonta - Leopolda Staffa-Andrzeja Struga-Kazimierza Przerwy Tetmajera</t>
  </si>
  <si>
    <t xml:space="preserve"> - Przebudowa Rynku Staromiejskiego</t>
  </si>
  <si>
    <r>
      <t xml:space="preserve">Realizacja międzygminnego programu zagospodarowania odpadów komunalnych </t>
    </r>
    <r>
      <rPr>
        <b/>
        <sz val="7"/>
        <rFont val="Arial CE"/>
        <family val="0"/>
      </rPr>
      <t>(rozbudowa Zakładu Odzysku Odpadów)</t>
    </r>
  </si>
  <si>
    <t xml:space="preserve">program obejmuje budowę kanalizacji sanitarnej, deszczowej,urządzeń podczyszczających, pozostałe po 2011r., </t>
  </si>
  <si>
    <t xml:space="preserve">zgodnie z Wieloletnim Planem Rozwoju i </t>
  </si>
  <si>
    <t xml:space="preserve">współfinansowanie z GFOŚiGW, </t>
  </si>
  <si>
    <t>drogowych</t>
  </si>
  <si>
    <t>środki Miasta na opracowanie koncepcji</t>
  </si>
  <si>
    <t xml:space="preserve"> planowane środki UE , </t>
  </si>
  <si>
    <t>Kanalizacyjnych na lata 2008-2011 MWiK,</t>
  </si>
  <si>
    <t xml:space="preserve">Modernizacji Urządzeń Wodociągowych i </t>
  </si>
  <si>
    <t>z udziałem środków mieszkańców, zgodnie z Regulaminem Inwestycyjnych Inicjatyw Społecznych, pozostałe po 2011r.</t>
  </si>
  <si>
    <t>remonty - nakłady ciągłe finansowane przez PGK</t>
  </si>
  <si>
    <r>
      <t xml:space="preserve">Parki Miejskie                                                                 </t>
    </r>
    <r>
      <rPr>
        <sz val="7"/>
        <rFont val="Arial CE"/>
        <family val="0"/>
      </rPr>
      <t>(budowa, nasadzenia,  rewitalizacja Parku Książąt Pomorskich).</t>
    </r>
  </si>
  <si>
    <t>współfinansowane ze środków GFOŚiGW, pozostałe po 2011r.</t>
  </si>
  <si>
    <t xml:space="preserve"> - Parking przy ulicy Na Skarpie-Eugeniusza Kwiatkowskiego</t>
  </si>
  <si>
    <r>
      <t xml:space="preserve"> - ulica Zwycięstwa  </t>
    </r>
    <r>
      <rPr>
        <sz val="7"/>
        <rFont val="Arial CE"/>
        <family val="0"/>
      </rPr>
      <t>(odcinek od ulicy Św.Wojciecha do ul.Dębowej, droga do Maszkowa)</t>
    </r>
  </si>
  <si>
    <r>
      <t xml:space="preserve"> - ulica Szczecińska </t>
    </r>
    <r>
      <rPr>
        <sz val="7"/>
        <rFont val="Arial CE"/>
        <family val="0"/>
      </rPr>
      <t xml:space="preserve"> (pętla autobusowa)</t>
    </r>
  </si>
  <si>
    <t xml:space="preserve"> - ulica Kosynierów</t>
  </si>
  <si>
    <r>
      <t xml:space="preserve"> - ulica Mieczysława Karłowicza  </t>
    </r>
    <r>
      <rPr>
        <sz val="7"/>
        <rFont val="Arial CE"/>
        <family val="0"/>
      </rPr>
      <t>(chodnik)</t>
    </r>
  </si>
  <si>
    <r>
      <t xml:space="preserve"> - budowa zjazdu narciarskiego na Górze Chełmskiej     </t>
    </r>
    <r>
      <rPr>
        <sz val="7"/>
        <rFont val="Arial CE"/>
        <family val="0"/>
      </rPr>
      <t>(uzbrojenie)</t>
    </r>
  </si>
  <si>
    <r>
      <t xml:space="preserve"> - Trasa turystyczna</t>
    </r>
    <r>
      <rPr>
        <sz val="7"/>
        <rFont val="Arial CE"/>
        <family val="0"/>
      </rPr>
      <t xml:space="preserve"> (masyw Góry Chełmskiej - dolina Dzierżęcinki, Zalew - Jezioro Lubiatowskie)</t>
    </r>
  </si>
  <si>
    <t xml:space="preserve">program modernizacji i remontów obiektów kultury (Muzeum, BTD, mury miejskie, CK, Etnograficzny Park Tematyczny, Amfiteatr, pozostałe po 2011r., </t>
  </si>
  <si>
    <r>
      <t xml:space="preserve">o </t>
    </r>
    <r>
      <rPr>
        <vertAlign val="superscript"/>
        <sz val="10"/>
        <rFont val="Arial CE"/>
        <family val="0"/>
      </rPr>
      <t>*</t>
    </r>
  </si>
  <si>
    <t xml:space="preserve"> - Uzbrojenie reonu ulicy Romualda Traugutta</t>
  </si>
  <si>
    <r>
      <t xml:space="preserve">e </t>
    </r>
    <r>
      <rPr>
        <vertAlign val="superscript"/>
        <sz val="10"/>
        <rFont val="Arial CE"/>
        <family val="0"/>
      </rPr>
      <t>*</t>
    </r>
  </si>
  <si>
    <t>finansowane przez MWiK, planowane środki z UE, pozostałe po 2011r.</t>
  </si>
  <si>
    <t>IK/039/08</t>
  </si>
  <si>
    <t xml:space="preserve"> - system informacji pasażerskiej</t>
  </si>
  <si>
    <r>
      <t xml:space="preserve"> - </t>
    </r>
    <r>
      <rPr>
        <sz val="8"/>
        <rFont val="Arial CE"/>
        <family val="0"/>
      </rPr>
      <t xml:space="preserve">budowa stacji paliw </t>
    </r>
    <r>
      <rPr>
        <sz val="7"/>
        <rFont val="Arial CE"/>
        <family val="0"/>
      </rPr>
      <t>płynnych i dystrybucji autogazu</t>
    </r>
  </si>
  <si>
    <r>
      <t xml:space="preserve"> - </t>
    </r>
    <r>
      <rPr>
        <sz val="8"/>
        <rFont val="Arial CE"/>
        <family val="0"/>
      </rPr>
      <t>budowa myjni</t>
    </r>
    <r>
      <rPr>
        <sz val="7"/>
        <rFont val="Arial CE"/>
        <family val="0"/>
      </rPr>
      <t xml:space="preserve"> autobusów i samochodów ciężarowych</t>
    </r>
  </si>
  <si>
    <t xml:space="preserve"> - zakup autobusów</t>
  </si>
  <si>
    <t>finansowane przez MZK</t>
  </si>
  <si>
    <t xml:space="preserve">program obejmuje modernizację obektów, pozostałe po 2011r., </t>
  </si>
  <si>
    <t>pozostałe po 2011r., planowane środki UE,</t>
  </si>
  <si>
    <t>pozostałe po 2011r., planowane środki UE                                     (oś 5 Regionalnego Programu Operacyjnego)</t>
  </si>
  <si>
    <t>program współfinansowany ze środków PFRON, pozostałe po 2011r., planowane środki UE</t>
  </si>
  <si>
    <t xml:space="preserve">program obejmuje budowę i modernizacje obiektów sportowo-rekreacyujnych (stadion Bałtyk, zjazd narciarski, Trasa Turystyczna-dolina Dzierżęcinki, hala judo,), pozostałe po 2011r., </t>
  </si>
  <si>
    <t>środki ZOS, remonty - nakłady ciągłe</t>
  </si>
  <si>
    <t>KS/053/08</t>
  </si>
  <si>
    <t xml:space="preserve"> - Budowa Aquaparku</t>
  </si>
  <si>
    <t xml:space="preserve">środki ZOS, planowane środki zewnętrzne, </t>
  </si>
  <si>
    <t>finansowane przez Urząd Marszałkowski, inwestora zagranicznego, Miasto, pozostałe po 2011r., planowane środki UE</t>
  </si>
  <si>
    <r>
      <t>KS/054/08</t>
    </r>
    <r>
      <rPr>
        <sz val="10"/>
        <rFont val="Arial CE"/>
        <family val="0"/>
      </rPr>
      <t>*</t>
    </r>
  </si>
  <si>
    <t>finansowane przez Hospicjum i Miasto</t>
  </si>
  <si>
    <t>środki ZOS</t>
  </si>
  <si>
    <r>
      <t xml:space="preserve">b,  </t>
    </r>
    <r>
      <rPr>
        <sz val="7"/>
        <rFont val="Arial CE"/>
        <family val="0"/>
      </rPr>
      <t xml:space="preserve"> KS/056/08 KS/055/08</t>
    </r>
  </si>
  <si>
    <t xml:space="preserve"> - Modernizacja budynku Bałtyckiego Teatru Dramatycznego, zakup wyposażenia, zagospodarowanie posesji</t>
  </si>
  <si>
    <t>Realizacja projektu "Termomodernizacja budynków oświatowych w gminie Miasto Koszalin"</t>
  </si>
  <si>
    <r>
      <t xml:space="preserve">INF/03/05                                                                                                                                               </t>
    </r>
    <r>
      <rPr>
        <sz val="8"/>
        <rFont val="Arial CE"/>
        <family val="0"/>
      </rPr>
      <t xml:space="preserve"> b</t>
    </r>
  </si>
  <si>
    <r>
      <t xml:space="preserve">f </t>
    </r>
    <r>
      <rPr>
        <sz val="10"/>
        <rFont val="Arial CE"/>
        <family val="0"/>
      </rPr>
      <t>*</t>
    </r>
  </si>
  <si>
    <t xml:space="preserve"> - Sala sportowa przy Zespole Szkół Nr 7                                       ul.Orląt Lwowskich</t>
  </si>
  <si>
    <t xml:space="preserve"> - Boiska sportowe przy Szkole Podstawowej                      Nr 10, ul. Fryderyka Chopina</t>
  </si>
  <si>
    <r>
      <t xml:space="preserve"> - Przebudowa ulicy Batalionów Chłopskich z przebudową </t>
    </r>
    <r>
      <rPr>
        <sz val="7"/>
        <rFont val="Arial CE"/>
        <family val="0"/>
      </rPr>
      <t>skrzyżowania z ul. Młyńską</t>
    </r>
  </si>
  <si>
    <t>Budowa i przebudowa dróg stanowiących zewnętrzny pierścień układu komunikacyjnego</t>
  </si>
  <si>
    <t>Zakupy i remonty bieżące, ewidencja dróg, dokumentacje</t>
  </si>
  <si>
    <t xml:space="preserve"> - Boiska sportowe przy Szkole Podstawowej                             Nr 17, ul. Melchiora Wańkowicza</t>
  </si>
  <si>
    <t>poniesione do              31.12. 2007r.</t>
  </si>
  <si>
    <t>program obejmuje modernizację dróg w mieście, pozostałe po 2011r.</t>
  </si>
  <si>
    <t>51*</t>
  </si>
  <si>
    <r>
      <t>e</t>
    </r>
    <r>
      <rPr>
        <sz val="10"/>
        <rFont val="Arial CE"/>
        <family val="0"/>
      </rPr>
      <t>*</t>
    </r>
  </si>
  <si>
    <r>
      <t xml:space="preserve">d </t>
    </r>
    <r>
      <rPr>
        <b/>
        <sz val="10"/>
        <rFont val="Arial CE"/>
        <family val="0"/>
      </rPr>
      <t>*</t>
    </r>
  </si>
  <si>
    <t>KS/051/07</t>
  </si>
  <si>
    <t>KS/052/07</t>
  </si>
  <si>
    <t xml:space="preserve"> - Kanalizacja sanitarna w ulicach Władysława VI-go - Adolfa Warskiego</t>
  </si>
  <si>
    <r>
      <t xml:space="preserve">BZK/02/07                                                                                </t>
    </r>
    <r>
      <rPr>
        <sz val="9"/>
        <rFont val="Arial CE"/>
        <family val="0"/>
      </rPr>
      <t xml:space="preserve">     c,                                     d</t>
    </r>
  </si>
  <si>
    <t>RWZ/01/01</t>
  </si>
  <si>
    <r>
      <t xml:space="preserve">INF/01/01  </t>
    </r>
    <r>
      <rPr>
        <sz val="9"/>
        <rFont val="Arial CE"/>
        <family val="0"/>
      </rPr>
      <t xml:space="preserve"> a</t>
    </r>
  </si>
  <si>
    <t>RWZ/03/07</t>
  </si>
  <si>
    <t>nakłady ciągłe na utrzymanie</t>
  </si>
  <si>
    <t>Realizacja programu bieżące konserwacje i naprawy maszyn, sprzętu, urządzeń, pomieszczeń i budynków szkół i przedszkoli</t>
  </si>
  <si>
    <r>
      <t xml:space="preserve"> - Centrum Kultury 105 - </t>
    </r>
    <r>
      <rPr>
        <sz val="7"/>
        <rFont val="Arial CE"/>
        <family val="0"/>
      </rPr>
      <t>remont budynków,zakup wyposażenia</t>
    </r>
  </si>
  <si>
    <t>finansowane w części przez Muzeum</t>
  </si>
  <si>
    <t>MOPS - remonty i modernizacje budynków, zakupy, wyposażenie w sprzęt komuterowy (w tym PCPR)</t>
  </si>
  <si>
    <t xml:space="preserve"> - Bank mieszkań chronionych i mieszkania socjalne</t>
  </si>
  <si>
    <t xml:space="preserve"> planowane środki zewnętrzne</t>
  </si>
  <si>
    <t xml:space="preserve"> - Parking przy ulicy Jana Baczewskiego</t>
  </si>
  <si>
    <t xml:space="preserve"> - Parking przy ulicy Budowniczych wraz z przebudową ulicy</t>
  </si>
  <si>
    <t xml:space="preserve"> - Boiska sportowe przy Zespole Szkół                                    Nr 13, ul. Franciszkańska</t>
  </si>
  <si>
    <t>współfinansowanie ze środków Państwowej Straży Pożarnej</t>
  </si>
  <si>
    <r>
      <t xml:space="preserve">Komenda Miejska Państwowej Straży Pożarnej -  </t>
    </r>
    <r>
      <rPr>
        <sz val="7"/>
        <rFont val="Arial CE"/>
        <family val="0"/>
      </rPr>
      <t>remonty budynku, zakupy (samochód gaśniczy, autodrabiny)</t>
    </r>
  </si>
  <si>
    <t>BZK/03/06  001/07   002/08</t>
  </si>
  <si>
    <t xml:space="preserve">BZK/01/06 </t>
  </si>
  <si>
    <t xml:space="preserve">program obejmuje modernizację ulic, planowane środki </t>
  </si>
  <si>
    <r>
      <t xml:space="preserve">Inwestycje i zakupy Miejskiego Zakładu Komunikacji,    </t>
    </r>
    <r>
      <rPr>
        <sz val="7"/>
        <rFont val="Arial CE"/>
        <family val="0"/>
      </rPr>
      <t>w tym:</t>
    </r>
  </si>
  <si>
    <r>
      <t xml:space="preserve">IK/009/07,  </t>
    </r>
    <r>
      <rPr>
        <sz val="6"/>
        <rFont val="Arial CE"/>
        <family val="0"/>
      </rPr>
      <t>RWZ 002/08</t>
    </r>
  </si>
  <si>
    <t xml:space="preserve"> - Parking wielopoziomowy SM "Przylesie"</t>
  </si>
  <si>
    <t xml:space="preserve"> - Boiska sportowe przy Szkole Podstawowej                      Nr 13,  ul. Rzemieślnicza</t>
  </si>
  <si>
    <t xml:space="preserve"> - Zagospodarownie podwórka przy ulicy Stanisława Moniuszki 11-13</t>
  </si>
  <si>
    <t>12*</t>
  </si>
  <si>
    <r>
      <t xml:space="preserve">Realizacja programu budowy obiektów sportowych w szkołach                                </t>
    </r>
    <r>
      <rPr>
        <b/>
        <sz val="7"/>
        <rFont val="Arial CE"/>
        <family val="0"/>
      </rPr>
      <t xml:space="preserve">   (sale gimnastyczne,  boiska, tereny w ramach Programu "Moje boisko-ORLIK 2012),   w tym:</t>
    </r>
  </si>
  <si>
    <t xml:space="preserve">doofinansowanie zewnętrzne  - Ministerstwa Sportu i Turystyki, Urząd Marszałkowski, </t>
  </si>
  <si>
    <t>Program "Moje boisko-ORLIK 2012"</t>
  </si>
  <si>
    <t>program budowy obiektów sportowych w szkołach, pozostałe po 2011r., planowane środki UE</t>
  </si>
  <si>
    <t xml:space="preserve">(oś 7 RPO Woj.Zach., Europejska Współpraca </t>
  </si>
  <si>
    <t xml:space="preserve">Terytorialna - Program Polska Niemcy- priorytet 3), </t>
  </si>
  <si>
    <t>planowane środki zewnętrzne, UE (oś 2 RPO Woj.Zach.)</t>
  </si>
  <si>
    <t>UE (oś 2 RPO Woj.Zach.)</t>
  </si>
  <si>
    <t>środki UE   (oś 2 RPO Woj.Zach.)</t>
  </si>
  <si>
    <t>zadanie realizowane w ramach Stowarzyszenia Gmin i Powiatów Pomorza Środkowego, pozostałe po 2011r., planowane środki UE (oś 2 RPO Woj.Zach.)</t>
  </si>
  <si>
    <t xml:space="preserve"> - Utworzenie MultiCentrum w Koszalińskiej Bibliotece Publicznej</t>
  </si>
  <si>
    <r>
      <t xml:space="preserve">Nakłady 2008r.                         </t>
    </r>
    <r>
      <rPr>
        <b/>
        <sz val="7"/>
        <rFont val="Arial CE"/>
        <family val="0"/>
      </rPr>
      <t>(stan na dzień 30.04.2008r.</t>
    </r>
  </si>
  <si>
    <t xml:space="preserve">program obejmuje modernizację dróg i skrzyżowań, pozostałe po 2011r., </t>
  </si>
  <si>
    <t>UE  (PO Infrastruktura i Środowisko, oś 2 RPO Woj.Zachodn.),</t>
  </si>
  <si>
    <t xml:space="preserve">planowane środki UE    (PO Infrastruktura i </t>
  </si>
  <si>
    <t>Środowisko,  oś 2 RPO Woj.Zachodn.)</t>
  </si>
  <si>
    <t>pozostałe po 2011r., planowane środki UE                  (oś 5 RPO Woj.Zach.)</t>
  </si>
  <si>
    <t xml:space="preserve">zewnętrzne, UE                         (oś 2 RPO Woj.Zach.) </t>
  </si>
  <si>
    <t>część środków MZK, planowane środki UE             (oś 5 RPO Woj.Zach.)</t>
  </si>
  <si>
    <t>pozostałe po 2011r., planowane środki UE                     ( PO Infrastruktura i Środowisko)</t>
  </si>
  <si>
    <t xml:space="preserve">zadanie realizowane wspólnie ze Stowarzyszeniem Gmin i Powiatów Pomorza Środkowego, pozostałe po 2011r., planowane środki UE  (oś 5 RPO Woj.Zachodn.), współfinansowanie z GFOŚiGW </t>
  </si>
  <si>
    <t>program obejmuje budowę sieci światłowodowej, zintegrowanego systemu informatycznego w Urzędzie Miejskim, Miejskiego Centrum Zarządzania Kryzysowego, systemu monitoringu wizyjnego; pozostałe po 2011r, planowane środki UE (oś 3 RPO Woj.Zachodn.)</t>
  </si>
  <si>
    <t>planowane środki UE               (oś 8 RPO Woj.Zachodn.)</t>
  </si>
  <si>
    <t>planowane środki UE                     (oś 1 RPO Woj.Zachodn.)</t>
  </si>
  <si>
    <t>program obejmuje budowę sieci światłowodowej, zintegrowanego systemu informatycznego w Urzędzie Miejskim, Miejskiego Centrum Zarządzania Kryzysowego, systemu monitoringu wizyjnego; pozostałe po 2011r, planowane środki UE  (oś 7 RPO Woj.Zachodn.)</t>
  </si>
  <si>
    <t>dofinansowanie z UE (ZPORR), pozostałe po 2011r., planowane środki UE                                     (oś 8 RPO Woj.Zachodn.)</t>
  </si>
  <si>
    <t>planowane środki UE                            (oś 8 RPO Woj. Zachodn.)</t>
  </si>
  <si>
    <t xml:space="preserve">planowane środki UE                              (oś 1 RPO Woj.Zachodn.) </t>
  </si>
  <si>
    <t>planowane środki UE   (oś 3 i 5 RPO Woj.Zachodn.)</t>
  </si>
  <si>
    <t>planowane środki UE (oś 5 RPO Woj.Zachodn.)</t>
  </si>
  <si>
    <t>(oś 5 RPO Woj.Zachodn.)</t>
  </si>
  <si>
    <t>inwestycja wspólna z Politechniką Koszalińską, , Ministerstwo Edukacji, Ministerstwa Sportu, planowane dofinansowanie zewnętrzne UE                      (oś 8 RPO Woj.Zachodn.)</t>
  </si>
  <si>
    <t>Remonty pomieszczeń Urzędu Miejskiego</t>
  </si>
  <si>
    <t>73, 67</t>
  </si>
  <si>
    <t>96, 43, 45</t>
  </si>
  <si>
    <t xml:space="preserve"> - w 2008r. ujęto w kwocie ogółem wszystkie nakłady planowane na inwestycje, remonty i zakupy inwestycyjne według stanu na dzień 30.04.2008r. budżetu miasta w wysokości 83 511,0 tys.zł. oraz środki pozabudżetowe w wysokości 21 974,3 tys.zł., w tym: PGK, MEC, MWiK, Biblioteka Publiczna, ZOS, GFOŚiGW, wkłady do spółek,  KSM "Przylesie", Stowarzyszenie Gmin i Powiatów Pomorza Środkowego.</t>
  </si>
  <si>
    <r>
      <t>i</t>
    </r>
    <r>
      <rPr>
        <sz val="10"/>
        <rFont val="Arial CE"/>
        <family val="0"/>
      </rPr>
      <t xml:space="preserve"> *</t>
    </r>
  </si>
  <si>
    <t xml:space="preserve"> - ulica Stanisława Moniuszki</t>
  </si>
  <si>
    <t>Załącznika do Uchwały XXV / 270 / 2008  Rady Miejskiej w Koszalinie z dnia  26.06.2008r.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</si>
</sst>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\ &quot;zł&quot;"/>
    <numFmt numFmtId="167" formatCode="#,##0.0\ _z_ł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i/>
      <sz val="9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 CE"/>
      <family val="0"/>
    </font>
    <font>
      <b/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ck"/>
      <bottom style="thick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ck"/>
      <right style="thin"/>
      <top style="thick"/>
      <bottom style="thick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 style="thick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1" fillId="2" borderId="6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wrapText="1"/>
    </xf>
    <xf numFmtId="0" fontId="9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top" textRotation="90" wrapText="1"/>
    </xf>
    <xf numFmtId="0" fontId="8" fillId="2" borderId="8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 wrapText="1"/>
    </xf>
    <xf numFmtId="0" fontId="8" fillId="2" borderId="8" xfId="0" applyFont="1" applyFill="1" applyBorder="1" applyAlignment="1">
      <alignment horizontal="centerContinuous" vertical="top" wrapText="1"/>
    </xf>
    <xf numFmtId="0" fontId="8" fillId="2" borderId="8" xfId="0" applyFont="1" applyFill="1" applyBorder="1" applyAlignment="1">
      <alignment horizontal="centerContinuous" vertical="top"/>
    </xf>
    <xf numFmtId="0" fontId="0" fillId="2" borderId="8" xfId="0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8" fillId="2" borderId="8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 wrapText="1"/>
    </xf>
    <xf numFmtId="165" fontId="15" fillId="4" borderId="1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2" borderId="3" xfId="0" applyFont="1" applyFill="1" applyBorder="1" applyAlignment="1">
      <alignment vertical="center"/>
    </xf>
    <xf numFmtId="164" fontId="11" fillId="0" borderId="9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165" fontId="8" fillId="4" borderId="11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/>
    </xf>
    <xf numFmtId="0" fontId="11" fillId="0" borderId="13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Continuous" vertical="center"/>
    </xf>
    <xf numFmtId="0" fontId="11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64" fontId="11" fillId="0" borderId="18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4" fillId="3" borderId="1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165" fontId="9" fillId="2" borderId="3" xfId="0" applyNumberFormat="1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4" fillId="0" borderId="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/>
    </xf>
    <xf numFmtId="3" fontId="11" fillId="3" borderId="23" xfId="0" applyNumberFormat="1" applyFont="1" applyFill="1" applyBorder="1" applyAlignment="1">
      <alignment horizontal="right" vertical="center"/>
    </xf>
    <xf numFmtId="0" fontId="27" fillId="0" borderId="8" xfId="0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left" vertical="center" wrapText="1"/>
    </xf>
    <xf numFmtId="164" fontId="17" fillId="0" borderId="8" xfId="0" applyNumberFormat="1" applyFont="1" applyBorder="1" applyAlignment="1">
      <alignment vertical="center"/>
    </xf>
    <xf numFmtId="0" fontId="17" fillId="0" borderId="8" xfId="0" applyFont="1" applyBorder="1" applyAlignment="1">
      <alignment horizontal="right" vertical="center"/>
    </xf>
    <xf numFmtId="0" fontId="16" fillId="0" borderId="8" xfId="0" applyFont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14" fillId="0" borderId="8" xfId="0" applyNumberFormat="1" applyFont="1" applyBorder="1" applyAlignment="1">
      <alignment horizontal="left" vertical="top" wrapText="1"/>
    </xf>
    <xf numFmtId="0" fontId="14" fillId="3" borderId="5" xfId="0" applyFont="1" applyFill="1" applyBorder="1" applyAlignment="1">
      <alignment wrapText="1"/>
    </xf>
    <xf numFmtId="0" fontId="14" fillId="0" borderId="8" xfId="0" applyFont="1" applyBorder="1" applyAlignment="1">
      <alignment horizontal="left" wrapText="1"/>
    </xf>
    <xf numFmtId="0" fontId="14" fillId="0" borderId="8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" fontId="1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 vertical="center"/>
    </xf>
    <xf numFmtId="164" fontId="4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/>
    </xf>
    <xf numFmtId="0" fontId="4" fillId="3" borderId="1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64" fontId="11" fillId="0" borderId="21" xfId="0" applyNumberFormat="1" applyFont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right" vertical="center"/>
    </xf>
    <xf numFmtId="164" fontId="11" fillId="3" borderId="23" xfId="0" applyNumberFormat="1" applyFont="1" applyFill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1" fillId="0" borderId="27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vertical="center" wrapText="1"/>
    </xf>
    <xf numFmtId="164" fontId="11" fillId="0" borderId="16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164" fontId="17" fillId="0" borderId="8" xfId="0" applyNumberFormat="1" applyFont="1" applyBorder="1" applyAlignment="1">
      <alignment horizontal="right" vertical="center"/>
    </xf>
    <xf numFmtId="1" fontId="11" fillId="0" borderId="7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0" fontId="6" fillId="4" borderId="2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164" fontId="11" fillId="3" borderId="5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/>
    </xf>
    <xf numFmtId="3" fontId="13" fillId="2" borderId="30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3" fontId="13" fillId="2" borderId="31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4" fontId="0" fillId="0" borderId="16" xfId="0" applyNumberFormat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164" fontId="4" fillId="3" borderId="23" xfId="0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164" fontId="4" fillId="3" borderId="14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14" fillId="3" borderId="1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7" fillId="3" borderId="1" xfId="0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vertical="center"/>
    </xf>
    <xf numFmtId="164" fontId="11" fillId="3" borderId="2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1" fontId="11" fillId="0" borderId="16" xfId="0" applyNumberFormat="1" applyFont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right" vertical="center"/>
    </xf>
    <xf numFmtId="165" fontId="9" fillId="2" borderId="3" xfId="0" applyNumberFormat="1" applyFont="1" applyFill="1" applyBorder="1" applyAlignment="1">
      <alignment horizontal="right" vertical="center"/>
    </xf>
    <xf numFmtId="1" fontId="11" fillId="0" borderId="14" xfId="0" applyNumberFormat="1" applyFont="1" applyBorder="1" applyAlignment="1">
      <alignment horizontal="right" vertical="center"/>
    </xf>
    <xf numFmtId="1" fontId="11" fillId="3" borderId="5" xfId="0" applyNumberFormat="1" applyFont="1" applyFill="1" applyBorder="1" applyAlignment="1">
      <alignment horizontal="right" vertical="center"/>
    </xf>
    <xf numFmtId="1" fontId="11" fillId="0" borderId="15" xfId="0" applyNumberFormat="1" applyFont="1" applyBorder="1" applyAlignment="1">
      <alignment horizontal="right" vertical="center"/>
    </xf>
    <xf numFmtId="1" fontId="11" fillId="0" borderId="16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1" fontId="4" fillId="0" borderId="16" xfId="0" applyNumberFormat="1" applyFont="1" applyBorder="1" applyAlignment="1">
      <alignment vertical="center"/>
    </xf>
    <xf numFmtId="1" fontId="1" fillId="2" borderId="3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wrapText="1"/>
    </xf>
    <xf numFmtId="0" fontId="15" fillId="2" borderId="5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4" fillId="0" borderId="20" xfId="0" applyFont="1" applyBorder="1" applyAlignment="1">
      <alignment wrapText="1"/>
    </xf>
    <xf numFmtId="0" fontId="14" fillId="0" borderId="20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6" xfId="0" applyFont="1" applyBorder="1" applyAlignment="1">
      <alignment wrapText="1"/>
    </xf>
    <xf numFmtId="0" fontId="14" fillId="3" borderId="9" xfId="0" applyFont="1" applyFill="1" applyBorder="1" applyAlignment="1">
      <alignment vertical="center" wrapText="1"/>
    </xf>
    <xf numFmtId="0" fontId="14" fillId="0" borderId="32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164" fontId="11" fillId="0" borderId="8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vertical="center"/>
    </xf>
    <xf numFmtId="164" fontId="4" fillId="0" borderId="3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1" fontId="11" fillId="0" borderId="9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1" fontId="4" fillId="0" borderId="3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164" fontId="11" fillId="0" borderId="1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164" fontId="13" fillId="2" borderId="30" xfId="0" applyNumberFormat="1" applyFont="1" applyFill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164" fontId="13" fillId="2" borderId="30" xfId="0" applyNumberFormat="1" applyFont="1" applyFill="1" applyBorder="1" applyAlignment="1">
      <alignment vertical="center"/>
    </xf>
    <xf numFmtId="164" fontId="11" fillId="0" borderId="8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" fontId="4" fillId="0" borderId="23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vertical="center"/>
    </xf>
    <xf numFmtId="164" fontId="4" fillId="3" borderId="23" xfId="0" applyNumberFormat="1" applyFont="1" applyFill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11" fillId="3" borderId="5" xfId="0" applyNumberFormat="1" applyFont="1" applyFill="1" applyBorder="1" applyAlignment="1">
      <alignment vertical="center"/>
    </xf>
    <xf numFmtId="164" fontId="11" fillId="0" borderId="9" xfId="0" applyNumberFormat="1" applyFont="1" applyBorder="1" applyAlignment="1">
      <alignment vertical="center"/>
    </xf>
    <xf numFmtId="164" fontId="4" fillId="3" borderId="14" xfId="0" applyNumberFormat="1" applyFont="1" applyFill="1" applyBorder="1" applyAlignment="1">
      <alignment vertical="center"/>
    </xf>
    <xf numFmtId="164" fontId="4" fillId="3" borderId="26" xfId="0" applyNumberFormat="1" applyFont="1" applyFill="1" applyBorder="1" applyAlignment="1">
      <alignment vertical="center"/>
    </xf>
    <xf numFmtId="164" fontId="11" fillId="0" borderId="7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164" fontId="17" fillId="0" borderId="8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65" fontId="9" fillId="2" borderId="6" xfId="0" applyNumberFormat="1" applyFont="1" applyFill="1" applyBorder="1" applyAlignment="1">
      <alignment horizontal="right" vertical="center"/>
    </xf>
    <xf numFmtId="165" fontId="8" fillId="4" borderId="35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wrapText="1"/>
    </xf>
    <xf numFmtId="0" fontId="14" fillId="0" borderId="1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3" fontId="11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right" vertical="center"/>
    </xf>
    <xf numFmtId="164" fontId="25" fillId="0" borderId="21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 vertical="center"/>
    </xf>
    <xf numFmtId="0" fontId="25" fillId="0" borderId="21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164" fontId="11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Arkusz1!$C$10</c:f>
              <c:strCache>
                <c:ptCount val="1"/>
                <c:pt idx="0">
                  <c:v>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Arkusz1!$C$11:$C$192</c:f>
              <c:numCache>
                <c:ptCount val="1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630</c:v>
                </c:pt>
                <c:pt idx="79">
                  <c:v>0</c:v>
                </c:pt>
                <c:pt idx="81">
                  <c:v>0</c:v>
                </c:pt>
                <c:pt idx="82">
                  <c:v>700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710</c:v>
                </c:pt>
                <c:pt idx="89">
                  <c:v>0</c:v>
                </c:pt>
                <c:pt idx="90">
                  <c:v>750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754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801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851</c:v>
                </c:pt>
                <c:pt idx="114">
                  <c:v>0</c:v>
                </c:pt>
                <c:pt idx="115">
                  <c:v>0</c:v>
                </c:pt>
                <c:pt idx="116">
                  <c:v>852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900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921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926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Arkusz1!$D$10</c:f>
              <c:strCache>
                <c:ptCount val="1"/>
                <c:pt idx="0">
                  <c:v>Transport i Łączność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Arkusz1!$D$11:$D$192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Arkusz1!$E$10</c:f>
              <c:strCache>
                <c:ptCount val="1"/>
                <c:pt idx="0">
                  <c:v>325 760,0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Arkusz1!$E$11:$E$192</c:f>
              <c:numCache>
                <c:ptCount val="181"/>
                <c:pt idx="1">
                  <c:v>20822.2</c:v>
                </c:pt>
                <c:pt idx="2">
                  <c:v>12999.9</c:v>
                </c:pt>
                <c:pt idx="3">
                  <c:v>7822.3</c:v>
                </c:pt>
                <c:pt idx="4">
                  <c:v>66854.20000000001</c:v>
                </c:pt>
                <c:pt idx="5">
                  <c:v>8158.6</c:v>
                </c:pt>
                <c:pt idx="6">
                  <c:v>10619.8</c:v>
                </c:pt>
                <c:pt idx="7">
                  <c:v>3780</c:v>
                </c:pt>
                <c:pt idx="8">
                  <c:v>5542.3</c:v>
                </c:pt>
                <c:pt idx="9">
                  <c:v>4596.4</c:v>
                </c:pt>
                <c:pt idx="10">
                  <c:v>10109.2</c:v>
                </c:pt>
                <c:pt idx="11">
                  <c:v>3589.6</c:v>
                </c:pt>
                <c:pt idx="12">
                  <c:v>4488</c:v>
                </c:pt>
                <c:pt idx="13">
                  <c:v>2500</c:v>
                </c:pt>
                <c:pt idx="14">
                  <c:v>2109.1</c:v>
                </c:pt>
                <c:pt idx="15">
                  <c:v>3026.9</c:v>
                </c:pt>
                <c:pt idx="16">
                  <c:v>300</c:v>
                </c:pt>
                <c:pt idx="17">
                  <c:v>700</c:v>
                </c:pt>
                <c:pt idx="18">
                  <c:v>4034.3</c:v>
                </c:pt>
                <c:pt idx="19">
                  <c:v>2200</c:v>
                </c:pt>
                <c:pt idx="20">
                  <c:v>1100</c:v>
                </c:pt>
                <c:pt idx="21">
                  <c:v>3740</c:v>
                </c:pt>
                <c:pt idx="22">
                  <c:v>3740</c:v>
                </c:pt>
                <c:pt idx="23">
                  <c:v>0</c:v>
                </c:pt>
                <c:pt idx="25">
                  <c:v>12000</c:v>
                </c:pt>
                <c:pt idx="26">
                  <c:v>11023.6</c:v>
                </c:pt>
                <c:pt idx="27">
                  <c:v>6500</c:v>
                </c:pt>
                <c:pt idx="28">
                  <c:v>4523.6</c:v>
                </c:pt>
                <c:pt idx="30">
                  <c:v>16775.3</c:v>
                </c:pt>
                <c:pt idx="31">
                  <c:v>800</c:v>
                </c:pt>
                <c:pt idx="32">
                  <c:v>200</c:v>
                </c:pt>
                <c:pt idx="33">
                  <c:v>1575.3</c:v>
                </c:pt>
                <c:pt idx="34">
                  <c:v>200</c:v>
                </c:pt>
                <c:pt idx="35">
                  <c:v>14000</c:v>
                </c:pt>
                <c:pt idx="36">
                  <c:v>35510</c:v>
                </c:pt>
                <c:pt idx="37">
                  <c:v>4677.3</c:v>
                </c:pt>
                <c:pt idx="38">
                  <c:v>9430.9</c:v>
                </c:pt>
                <c:pt idx="39">
                  <c:v>2590.6</c:v>
                </c:pt>
                <c:pt idx="40">
                  <c:v>6739.3</c:v>
                </c:pt>
                <c:pt idx="41">
                  <c:v>2476.1</c:v>
                </c:pt>
                <c:pt idx="42">
                  <c:v>450</c:v>
                </c:pt>
                <c:pt idx="43">
                  <c:v>555</c:v>
                </c:pt>
                <c:pt idx="44">
                  <c:v>1603.4</c:v>
                </c:pt>
                <c:pt idx="45">
                  <c:v>2268.1</c:v>
                </c:pt>
                <c:pt idx="46">
                  <c:v>200</c:v>
                </c:pt>
                <c:pt idx="47">
                  <c:v>1185.7</c:v>
                </c:pt>
                <c:pt idx="48">
                  <c:v>413.8</c:v>
                </c:pt>
                <c:pt idx="49">
                  <c:v>920</c:v>
                </c:pt>
                <c:pt idx="50">
                  <c:v>730</c:v>
                </c:pt>
                <c:pt idx="51">
                  <c:v>799.8</c:v>
                </c:pt>
                <c:pt idx="52">
                  <c:v>470</c:v>
                </c:pt>
                <c:pt idx="53">
                  <c:v>17849.1</c:v>
                </c:pt>
                <c:pt idx="54">
                  <c:v>200</c:v>
                </c:pt>
                <c:pt idx="55">
                  <c:v>2000</c:v>
                </c:pt>
                <c:pt idx="56">
                  <c:v>5587.2</c:v>
                </c:pt>
                <c:pt idx="57">
                  <c:v>3600</c:v>
                </c:pt>
                <c:pt idx="58">
                  <c:v>1601.9</c:v>
                </c:pt>
                <c:pt idx="59">
                  <c:v>1050</c:v>
                </c:pt>
                <c:pt idx="60">
                  <c:v>1200</c:v>
                </c:pt>
                <c:pt idx="61">
                  <c:v>1000</c:v>
                </c:pt>
                <c:pt idx="62">
                  <c:v>810</c:v>
                </c:pt>
                <c:pt idx="63">
                  <c:v>350</c:v>
                </c:pt>
                <c:pt idx="64">
                  <c:v>200</c:v>
                </c:pt>
                <c:pt idx="65">
                  <c:v>250</c:v>
                </c:pt>
                <c:pt idx="66">
                  <c:v>8185.3</c:v>
                </c:pt>
                <c:pt idx="67">
                  <c:v>41004.9</c:v>
                </c:pt>
                <c:pt idx="68">
                  <c:v>4276.2</c:v>
                </c:pt>
                <c:pt idx="69">
                  <c:v>0</c:v>
                </c:pt>
                <c:pt idx="70">
                  <c:v>6767.6</c:v>
                </c:pt>
                <c:pt idx="71">
                  <c:v>73951.6</c:v>
                </c:pt>
                <c:pt idx="72">
                  <c:v>7000</c:v>
                </c:pt>
                <c:pt idx="73">
                  <c:v>6360</c:v>
                </c:pt>
                <c:pt idx="74">
                  <c:v>2714</c:v>
                </c:pt>
                <c:pt idx="75">
                  <c:v>2046</c:v>
                </c:pt>
                <c:pt idx="76">
                  <c:v>800</c:v>
                </c:pt>
                <c:pt idx="77">
                  <c:v>800</c:v>
                </c:pt>
                <c:pt idx="78">
                  <c:v>3500</c:v>
                </c:pt>
                <c:pt idx="79">
                  <c:v>3500</c:v>
                </c:pt>
                <c:pt idx="82">
                  <c:v>174985.4</c:v>
                </c:pt>
                <c:pt idx="83">
                  <c:v>174985.4</c:v>
                </c:pt>
                <c:pt idx="84">
                  <c:v>8001.6</c:v>
                </c:pt>
                <c:pt idx="85">
                  <c:v>30420.8</c:v>
                </c:pt>
                <c:pt idx="86">
                  <c:v>136563</c:v>
                </c:pt>
                <c:pt idx="87">
                  <c:v>0</c:v>
                </c:pt>
                <c:pt idx="88">
                  <c:v>4322</c:v>
                </c:pt>
                <c:pt idx="89">
                  <c:v>4322</c:v>
                </c:pt>
                <c:pt idx="90">
                  <c:v>15782.4</c:v>
                </c:pt>
                <c:pt idx="91">
                  <c:v>3662.4</c:v>
                </c:pt>
                <c:pt idx="92">
                  <c:v>12120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13660</c:v>
                </c:pt>
                <c:pt idx="97">
                  <c:v>10623</c:v>
                </c:pt>
                <c:pt idx="98">
                  <c:v>3037</c:v>
                </c:pt>
                <c:pt idx="99">
                  <c:v>0</c:v>
                </c:pt>
                <c:pt idx="100">
                  <c:v>63813.6</c:v>
                </c:pt>
                <c:pt idx="101">
                  <c:v>0</c:v>
                </c:pt>
                <c:pt idx="102">
                  <c:v>45497.6</c:v>
                </c:pt>
                <c:pt idx="103">
                  <c:v>11076.1</c:v>
                </c:pt>
                <c:pt idx="104">
                  <c:v>3448.5</c:v>
                </c:pt>
                <c:pt idx="105">
                  <c:v>2040</c:v>
                </c:pt>
                <c:pt idx="106">
                  <c:v>1835</c:v>
                </c:pt>
                <c:pt idx="107">
                  <c:v>10105</c:v>
                </c:pt>
                <c:pt idx="108">
                  <c:v>3000</c:v>
                </c:pt>
                <c:pt idx="109">
                  <c:v>3000</c:v>
                </c:pt>
                <c:pt idx="110">
                  <c:v>14309</c:v>
                </c:pt>
                <c:pt idx="111">
                  <c:v>15000</c:v>
                </c:pt>
                <c:pt idx="112">
                  <c:v>0</c:v>
                </c:pt>
                <c:pt idx="113">
                  <c:v>402072.2</c:v>
                </c:pt>
                <c:pt idx="114">
                  <c:v>2072.2</c:v>
                </c:pt>
                <c:pt idx="115">
                  <c:v>400000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181994</c:v>
                </c:pt>
                <c:pt idx="121">
                  <c:v>65740</c:v>
                </c:pt>
                <c:pt idx="122">
                  <c:v>6895</c:v>
                </c:pt>
                <c:pt idx="123">
                  <c:v>38719.7</c:v>
                </c:pt>
                <c:pt idx="124">
                  <c:v>24387.7</c:v>
                </c:pt>
                <c:pt idx="125">
                  <c:v>7979</c:v>
                </c:pt>
                <c:pt idx="126">
                  <c:v>6353</c:v>
                </c:pt>
                <c:pt idx="127">
                  <c:v>42306</c:v>
                </c:pt>
                <c:pt idx="128">
                  <c:v>12865.5</c:v>
                </c:pt>
                <c:pt idx="129">
                  <c:v>2051.8</c:v>
                </c:pt>
                <c:pt idx="130">
                  <c:v>6456.4</c:v>
                </c:pt>
                <c:pt idx="131">
                  <c:v>1157</c:v>
                </c:pt>
                <c:pt idx="132">
                  <c:v>4286.9</c:v>
                </c:pt>
                <c:pt idx="133">
                  <c:v>2390</c:v>
                </c:pt>
                <c:pt idx="134">
                  <c:v>2376.8</c:v>
                </c:pt>
                <c:pt idx="135">
                  <c:v>410</c:v>
                </c:pt>
                <c:pt idx="136">
                  <c:v>4433.1</c:v>
                </c:pt>
                <c:pt idx="137">
                  <c:v>2050</c:v>
                </c:pt>
                <c:pt idx="138">
                  <c:v>650</c:v>
                </c:pt>
                <c:pt idx="139">
                  <c:v>2213.5</c:v>
                </c:pt>
                <c:pt idx="140">
                  <c:v>555</c:v>
                </c:pt>
                <c:pt idx="141">
                  <c:v>410</c:v>
                </c:pt>
                <c:pt idx="142">
                  <c:v>0</c:v>
                </c:pt>
                <c:pt idx="143">
                  <c:v>440.6</c:v>
                </c:pt>
                <c:pt idx="144">
                  <c:v>0</c:v>
                </c:pt>
                <c:pt idx="145">
                  <c:v>4142.2</c:v>
                </c:pt>
                <c:pt idx="146">
                  <c:v>947.9</c:v>
                </c:pt>
                <c:pt idx="147">
                  <c:v>0</c:v>
                </c:pt>
                <c:pt idx="148">
                  <c:v>830.2</c:v>
                </c:pt>
                <c:pt idx="149">
                  <c:v>0</c:v>
                </c:pt>
                <c:pt idx="150">
                  <c:v>3500</c:v>
                </c:pt>
                <c:pt idx="151">
                  <c:v>18000</c:v>
                </c:pt>
                <c:pt idx="152">
                  <c:v>472.4</c:v>
                </c:pt>
                <c:pt idx="153">
                  <c:v>0</c:v>
                </c:pt>
                <c:pt idx="154">
                  <c:v>0</c:v>
                </c:pt>
                <c:pt idx="155">
                  <c:v>109266.9</c:v>
                </c:pt>
                <c:pt idx="157">
                  <c:v>48092.5</c:v>
                </c:pt>
                <c:pt idx="158">
                  <c:v>1425.9</c:v>
                </c:pt>
                <c:pt idx="159">
                  <c:v>11746.199999999999</c:v>
                </c:pt>
                <c:pt idx="160">
                  <c:v>23011</c:v>
                </c:pt>
                <c:pt idx="161">
                  <c:v>540.4</c:v>
                </c:pt>
                <c:pt idx="162">
                  <c:v>3048</c:v>
                </c:pt>
                <c:pt idx="163">
                  <c:v>5982</c:v>
                </c:pt>
                <c:pt idx="164">
                  <c:v>2339</c:v>
                </c:pt>
                <c:pt idx="165">
                  <c:v>0</c:v>
                </c:pt>
                <c:pt idx="166">
                  <c:v>3926</c:v>
                </c:pt>
                <c:pt idx="167">
                  <c:v>1188.4</c:v>
                </c:pt>
                <c:pt idx="168">
                  <c:v>1260</c:v>
                </c:pt>
                <c:pt idx="169">
                  <c:v>54800</c:v>
                </c:pt>
                <c:pt idx="170">
                  <c:v>173889.6</c:v>
                </c:pt>
                <c:pt idx="172">
                  <c:v>43749.6</c:v>
                </c:pt>
                <c:pt idx="173">
                  <c:v>13373.8</c:v>
                </c:pt>
                <c:pt idx="174">
                  <c:v>1500</c:v>
                </c:pt>
                <c:pt idx="175">
                  <c:v>17450.8</c:v>
                </c:pt>
                <c:pt idx="176">
                  <c:v>7425</c:v>
                </c:pt>
                <c:pt idx="177">
                  <c:v>4000</c:v>
                </c:pt>
                <c:pt idx="178">
                  <c:v>0</c:v>
                </c:pt>
                <c:pt idx="179">
                  <c:v>50040</c:v>
                </c:pt>
                <c:pt idx="180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Arkusz1!$F$10</c:f>
              <c:strCache>
                <c:ptCount val="1"/>
                <c:pt idx="0">
                  <c:v>23 313,1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Arkusz1!$F$11:$F$192</c:f>
              <c:numCache>
                <c:ptCount val="181"/>
                <c:pt idx="1">
                  <c:v>172.2</c:v>
                </c:pt>
                <c:pt idx="2">
                  <c:v>49.9</c:v>
                </c:pt>
                <c:pt idx="3">
                  <c:v>122.3</c:v>
                </c:pt>
                <c:pt idx="4">
                  <c:v>9149.199999999999</c:v>
                </c:pt>
                <c:pt idx="5">
                  <c:v>108.6</c:v>
                </c:pt>
                <c:pt idx="6">
                  <c:v>9.8</c:v>
                </c:pt>
                <c:pt idx="7">
                  <c:v>80</c:v>
                </c:pt>
                <c:pt idx="8">
                  <c:v>3142.3</c:v>
                </c:pt>
                <c:pt idx="9">
                  <c:v>6.4</c:v>
                </c:pt>
                <c:pt idx="10">
                  <c:v>109.2</c:v>
                </c:pt>
                <c:pt idx="11">
                  <c:v>2139.6</c:v>
                </c:pt>
                <c:pt idx="12">
                  <c:v>2488</c:v>
                </c:pt>
                <c:pt idx="13">
                  <c:v>0</c:v>
                </c:pt>
                <c:pt idx="14">
                  <c:v>9.1</c:v>
                </c:pt>
                <c:pt idx="15">
                  <c:v>1026.9</c:v>
                </c:pt>
                <c:pt idx="16">
                  <c:v>0</c:v>
                </c:pt>
                <c:pt idx="17">
                  <c:v>0</c:v>
                </c:pt>
                <c:pt idx="18">
                  <c:v>29.3</c:v>
                </c:pt>
                <c:pt idx="19">
                  <c:v>0</c:v>
                </c:pt>
                <c:pt idx="20">
                  <c:v>0</c:v>
                </c:pt>
                <c:pt idx="21">
                  <c:v>40</c:v>
                </c:pt>
                <c:pt idx="22">
                  <c:v>40</c:v>
                </c:pt>
                <c:pt idx="25">
                  <c:v>30</c:v>
                </c:pt>
                <c:pt idx="26">
                  <c:v>13.6</c:v>
                </c:pt>
                <c:pt idx="27">
                  <c:v>0</c:v>
                </c:pt>
                <c:pt idx="28">
                  <c:v>13.6</c:v>
                </c:pt>
                <c:pt idx="30">
                  <c:v>585.3</c:v>
                </c:pt>
                <c:pt idx="31">
                  <c:v>0</c:v>
                </c:pt>
                <c:pt idx="32">
                  <c:v>0</c:v>
                </c:pt>
                <c:pt idx="33">
                  <c:v>25.3</c:v>
                </c:pt>
                <c:pt idx="34">
                  <c:v>0</c:v>
                </c:pt>
                <c:pt idx="35">
                  <c:v>560</c:v>
                </c:pt>
                <c:pt idx="36">
                  <c:v>10289.000000000002</c:v>
                </c:pt>
                <c:pt idx="37">
                  <c:v>2627.3</c:v>
                </c:pt>
                <c:pt idx="38">
                  <c:v>3130.9</c:v>
                </c:pt>
                <c:pt idx="39">
                  <c:v>730.6</c:v>
                </c:pt>
                <c:pt idx="40">
                  <c:v>1428.3</c:v>
                </c:pt>
                <c:pt idx="41">
                  <c:v>26.1</c:v>
                </c:pt>
                <c:pt idx="42">
                  <c:v>0</c:v>
                </c:pt>
                <c:pt idx="43">
                  <c:v>0</c:v>
                </c:pt>
                <c:pt idx="44">
                  <c:v>753.4</c:v>
                </c:pt>
                <c:pt idx="45">
                  <c:v>1068.1</c:v>
                </c:pt>
                <c:pt idx="46">
                  <c:v>0</c:v>
                </c:pt>
                <c:pt idx="47">
                  <c:v>35.7</c:v>
                </c:pt>
                <c:pt idx="48">
                  <c:v>23.8</c:v>
                </c:pt>
                <c:pt idx="49">
                  <c:v>170</c:v>
                </c:pt>
                <c:pt idx="50">
                  <c:v>0</c:v>
                </c:pt>
                <c:pt idx="51">
                  <c:v>294.8</c:v>
                </c:pt>
                <c:pt idx="52">
                  <c:v>0</c:v>
                </c:pt>
                <c:pt idx="53">
                  <c:v>739.1</c:v>
                </c:pt>
                <c:pt idx="54">
                  <c:v>0</c:v>
                </c:pt>
                <c:pt idx="55">
                  <c:v>0</c:v>
                </c:pt>
                <c:pt idx="56">
                  <c:v>587.2</c:v>
                </c:pt>
                <c:pt idx="57">
                  <c:v>100</c:v>
                </c:pt>
                <c:pt idx="58">
                  <c:v>51.9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815.5</c:v>
                </c:pt>
                <c:pt idx="67">
                  <c:v>4.9</c:v>
                </c:pt>
                <c:pt idx="68">
                  <c:v>355.2</c:v>
                </c:pt>
                <c:pt idx="70">
                  <c:v>367.5</c:v>
                </c:pt>
                <c:pt idx="71">
                  <c:v>751.6</c:v>
                </c:pt>
                <c:pt idx="72">
                  <c:v>0</c:v>
                </c:pt>
                <c:pt idx="73">
                  <c:v>60</c:v>
                </c:pt>
                <c:pt idx="74">
                  <c:v>14</c:v>
                </c:pt>
                <c:pt idx="75">
                  <c:v>46</c:v>
                </c:pt>
                <c:pt idx="76">
                  <c:v>0</c:v>
                </c:pt>
                <c:pt idx="77">
                  <c:v>0</c:v>
                </c:pt>
                <c:pt idx="78">
                  <c:v>237</c:v>
                </c:pt>
                <c:pt idx="79">
                  <c:v>28</c:v>
                </c:pt>
                <c:pt idx="81">
                  <c:v>209</c:v>
                </c:pt>
                <c:pt idx="82">
                  <c:v>71456.4</c:v>
                </c:pt>
                <c:pt idx="83">
                  <c:v>71456.4</c:v>
                </c:pt>
                <c:pt idx="84">
                  <c:v>1001.6</c:v>
                </c:pt>
                <c:pt idx="85">
                  <c:v>8320.8</c:v>
                </c:pt>
                <c:pt idx="86">
                  <c:v>62134</c:v>
                </c:pt>
                <c:pt idx="88">
                  <c:v>1730</c:v>
                </c:pt>
                <c:pt idx="89">
                  <c:v>1730</c:v>
                </c:pt>
                <c:pt idx="90">
                  <c:v>836.0999999999999</c:v>
                </c:pt>
                <c:pt idx="91">
                  <c:v>716.0999999999999</c:v>
                </c:pt>
                <c:pt idx="92">
                  <c:v>120</c:v>
                </c:pt>
                <c:pt idx="96">
                  <c:v>2053</c:v>
                </c:pt>
                <c:pt idx="97">
                  <c:v>523</c:v>
                </c:pt>
                <c:pt idx="98">
                  <c:v>250</c:v>
                </c:pt>
                <c:pt idx="99">
                  <c:v>1280</c:v>
                </c:pt>
                <c:pt idx="100">
                  <c:v>474.8000000000011</c:v>
                </c:pt>
                <c:pt idx="102">
                  <c:v>11217.6</c:v>
                </c:pt>
                <c:pt idx="103">
                  <c:v>176.1</c:v>
                </c:pt>
                <c:pt idx="104">
                  <c:v>48.5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250.2</c:v>
                </c:pt>
                <c:pt idx="111">
                  <c:v>0</c:v>
                </c:pt>
                <c:pt idx="113">
                  <c:v>450</c:v>
                </c:pt>
                <c:pt idx="114">
                  <c:v>450</c:v>
                </c:pt>
                <c:pt idx="115">
                  <c:v>0</c:v>
                </c:pt>
                <c:pt idx="120">
                  <c:v>49712.49999999999</c:v>
                </c:pt>
                <c:pt idx="121">
                  <c:v>29015</c:v>
                </c:pt>
                <c:pt idx="122">
                  <c:v>200</c:v>
                </c:pt>
                <c:pt idx="123">
                  <c:v>8319.7</c:v>
                </c:pt>
                <c:pt idx="124">
                  <c:v>7387.7</c:v>
                </c:pt>
                <c:pt idx="125">
                  <c:v>179</c:v>
                </c:pt>
                <c:pt idx="126">
                  <c:v>753</c:v>
                </c:pt>
                <c:pt idx="127">
                  <c:v>11309.2</c:v>
                </c:pt>
                <c:pt idx="128">
                  <c:v>6015.5</c:v>
                </c:pt>
                <c:pt idx="129">
                  <c:v>1001.8</c:v>
                </c:pt>
                <c:pt idx="130">
                  <c:v>6.4</c:v>
                </c:pt>
                <c:pt idx="131">
                  <c:v>7</c:v>
                </c:pt>
                <c:pt idx="132">
                  <c:v>736.9</c:v>
                </c:pt>
                <c:pt idx="133">
                  <c:v>0</c:v>
                </c:pt>
                <c:pt idx="134">
                  <c:v>1926.8</c:v>
                </c:pt>
                <c:pt idx="135">
                  <c:v>18.2</c:v>
                </c:pt>
                <c:pt idx="136">
                  <c:v>33.1</c:v>
                </c:pt>
                <c:pt idx="137">
                  <c:v>0</c:v>
                </c:pt>
                <c:pt idx="138">
                  <c:v>0</c:v>
                </c:pt>
                <c:pt idx="139">
                  <c:v>1563.5</c:v>
                </c:pt>
                <c:pt idx="140">
                  <c:v>0</c:v>
                </c:pt>
                <c:pt idx="141">
                  <c:v>0</c:v>
                </c:pt>
                <c:pt idx="143">
                  <c:v>40.6</c:v>
                </c:pt>
                <c:pt idx="145">
                  <c:v>312.2</c:v>
                </c:pt>
                <c:pt idx="146">
                  <c:v>287.9</c:v>
                </c:pt>
                <c:pt idx="148">
                  <c:v>205.2</c:v>
                </c:pt>
                <c:pt idx="150">
                  <c:v>0</c:v>
                </c:pt>
                <c:pt idx="151">
                  <c:v>0</c:v>
                </c:pt>
                <c:pt idx="152">
                  <c:v>22.7</c:v>
                </c:pt>
                <c:pt idx="155">
                  <c:v>12195.199999999999</c:v>
                </c:pt>
                <c:pt idx="157">
                  <c:v>11454.8</c:v>
                </c:pt>
                <c:pt idx="158">
                  <c:v>315.9</c:v>
                </c:pt>
                <c:pt idx="159">
                  <c:v>4466.2</c:v>
                </c:pt>
                <c:pt idx="160">
                  <c:v>11</c:v>
                </c:pt>
                <c:pt idx="161">
                  <c:v>20.4</c:v>
                </c:pt>
                <c:pt idx="162">
                  <c:v>1408</c:v>
                </c:pt>
                <c:pt idx="163">
                  <c:v>3848.3</c:v>
                </c:pt>
                <c:pt idx="164">
                  <c:v>1385</c:v>
                </c:pt>
                <c:pt idx="166">
                  <c:v>0</c:v>
                </c:pt>
                <c:pt idx="167">
                  <c:v>740.4</c:v>
                </c:pt>
                <c:pt idx="168">
                  <c:v>0</c:v>
                </c:pt>
                <c:pt idx="169">
                  <c:v>0</c:v>
                </c:pt>
                <c:pt idx="170">
                  <c:v>17489.6</c:v>
                </c:pt>
                <c:pt idx="172">
                  <c:v>16949.6</c:v>
                </c:pt>
                <c:pt idx="173">
                  <c:v>12373.8</c:v>
                </c:pt>
                <c:pt idx="174">
                  <c:v>0</c:v>
                </c:pt>
                <c:pt idx="175">
                  <c:v>4450.8</c:v>
                </c:pt>
                <c:pt idx="176">
                  <c:v>125</c:v>
                </c:pt>
                <c:pt idx="177">
                  <c:v>0</c:v>
                </c:pt>
                <c:pt idx="178">
                  <c:v>0</c:v>
                </c:pt>
                <c:pt idx="179">
                  <c:v>540</c:v>
                </c:pt>
              </c:numCache>
            </c:numRef>
          </c:val>
        </c:ser>
        <c:ser>
          <c:idx val="4"/>
          <c:order val="4"/>
          <c:tx>
            <c:strRef>
              <c:f>Arkusz1!$G$10</c:f>
              <c:strCache>
                <c:ptCount val="1"/>
                <c:pt idx="0">
                  <c:v>43 694,4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Arkusz1!$G$11:$G$192</c:f>
              <c:numCache>
                <c:ptCount val="181"/>
                <c:pt idx="1">
                  <c:v>8800</c:v>
                </c:pt>
                <c:pt idx="2">
                  <c:v>1100</c:v>
                </c:pt>
                <c:pt idx="3">
                  <c:v>7700</c:v>
                </c:pt>
                <c:pt idx="4">
                  <c:v>8655.5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  <c:pt idx="8">
                  <c:v>2400</c:v>
                </c:pt>
                <c:pt idx="9">
                  <c:v>220</c:v>
                </c:pt>
                <c:pt idx="10">
                  <c:v>100</c:v>
                </c:pt>
                <c:pt idx="11">
                  <c:v>1450</c:v>
                </c:pt>
                <c:pt idx="12">
                  <c:v>830</c:v>
                </c:pt>
                <c:pt idx="13">
                  <c:v>50</c:v>
                </c:pt>
                <c:pt idx="14">
                  <c:v>100</c:v>
                </c:pt>
                <c:pt idx="15">
                  <c:v>40</c:v>
                </c:pt>
                <c:pt idx="16">
                  <c:v>10</c:v>
                </c:pt>
                <c:pt idx="17">
                  <c:v>200</c:v>
                </c:pt>
                <c:pt idx="18">
                  <c:v>805.5</c:v>
                </c:pt>
                <c:pt idx="19">
                  <c:v>2200</c:v>
                </c:pt>
                <c:pt idx="20">
                  <c:v>50</c:v>
                </c:pt>
                <c:pt idx="21">
                  <c:v>1200</c:v>
                </c:pt>
                <c:pt idx="22">
                  <c:v>1200</c:v>
                </c:pt>
                <c:pt idx="23">
                  <c:v>1877.1</c:v>
                </c:pt>
                <c:pt idx="25">
                  <c:v>0</c:v>
                </c:pt>
                <c:pt idx="26">
                  <c:v>110</c:v>
                </c:pt>
                <c:pt idx="27">
                  <c:v>100</c:v>
                </c:pt>
                <c:pt idx="28">
                  <c:v>10</c:v>
                </c:pt>
                <c:pt idx="30">
                  <c:v>500</c:v>
                </c:pt>
                <c:pt idx="31">
                  <c:v>200</c:v>
                </c:pt>
                <c:pt idx="32">
                  <c:v>200</c:v>
                </c:pt>
                <c:pt idx="33">
                  <c:v>0</c:v>
                </c:pt>
                <c:pt idx="34">
                  <c:v>0</c:v>
                </c:pt>
                <c:pt idx="35">
                  <c:v>100</c:v>
                </c:pt>
                <c:pt idx="36">
                  <c:v>5722.6</c:v>
                </c:pt>
                <c:pt idx="37">
                  <c:v>50</c:v>
                </c:pt>
                <c:pt idx="38">
                  <c:v>999.5</c:v>
                </c:pt>
                <c:pt idx="39">
                  <c:v>50</c:v>
                </c:pt>
                <c:pt idx="40">
                  <c:v>1155.5</c:v>
                </c:pt>
                <c:pt idx="41">
                  <c:v>50</c:v>
                </c:pt>
                <c:pt idx="42">
                  <c:v>0</c:v>
                </c:pt>
                <c:pt idx="43">
                  <c:v>35</c:v>
                </c:pt>
                <c:pt idx="44">
                  <c:v>0</c:v>
                </c:pt>
                <c:pt idx="45">
                  <c:v>1500</c:v>
                </c:pt>
                <c:pt idx="46">
                  <c:v>15</c:v>
                </c:pt>
                <c:pt idx="47">
                  <c:v>50</c:v>
                </c:pt>
                <c:pt idx="48">
                  <c:v>390</c:v>
                </c:pt>
                <c:pt idx="49">
                  <c:v>750</c:v>
                </c:pt>
                <c:pt idx="50">
                  <c:v>150</c:v>
                </c:pt>
                <c:pt idx="51">
                  <c:v>505</c:v>
                </c:pt>
                <c:pt idx="52">
                  <c:v>22.6</c:v>
                </c:pt>
                <c:pt idx="53">
                  <c:v>3910</c:v>
                </c:pt>
                <c:pt idx="54">
                  <c:v>200</c:v>
                </c:pt>
                <c:pt idx="55">
                  <c:v>100</c:v>
                </c:pt>
                <c:pt idx="56">
                  <c:v>2000</c:v>
                </c:pt>
                <c:pt idx="57">
                  <c:v>1500</c:v>
                </c:pt>
                <c:pt idx="58">
                  <c:v>50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10</c:v>
                </c:pt>
                <c:pt idx="63">
                  <c:v>0</c:v>
                </c:pt>
                <c:pt idx="64">
                  <c:v>50</c:v>
                </c:pt>
                <c:pt idx="65">
                  <c:v>0</c:v>
                </c:pt>
                <c:pt idx="66">
                  <c:v>3700</c:v>
                </c:pt>
                <c:pt idx="67">
                  <c:v>800</c:v>
                </c:pt>
                <c:pt idx="68">
                  <c:v>620.2</c:v>
                </c:pt>
                <c:pt idx="69">
                  <c:v>897</c:v>
                </c:pt>
                <c:pt idx="70">
                  <c:v>400</c:v>
                </c:pt>
                <c:pt idx="71">
                  <c:v>1200</c:v>
                </c:pt>
                <c:pt idx="72">
                  <c:v>1602</c:v>
                </c:pt>
                <c:pt idx="73">
                  <c:v>3700</c:v>
                </c:pt>
                <c:pt idx="74">
                  <c:v>2100</c:v>
                </c:pt>
                <c:pt idx="75">
                  <c:v>0</c:v>
                </c:pt>
                <c:pt idx="76">
                  <c:v>800</c:v>
                </c:pt>
                <c:pt idx="77">
                  <c:v>800</c:v>
                </c:pt>
                <c:pt idx="78">
                  <c:v>163</c:v>
                </c:pt>
                <c:pt idx="79">
                  <c:v>113</c:v>
                </c:pt>
                <c:pt idx="81">
                  <c:v>50</c:v>
                </c:pt>
                <c:pt idx="82">
                  <c:v>16837</c:v>
                </c:pt>
                <c:pt idx="83">
                  <c:v>16837</c:v>
                </c:pt>
                <c:pt idx="84">
                  <c:v>100</c:v>
                </c:pt>
                <c:pt idx="85">
                  <c:v>6200</c:v>
                </c:pt>
                <c:pt idx="86">
                  <c:v>8537</c:v>
                </c:pt>
                <c:pt idx="87">
                  <c:v>2000</c:v>
                </c:pt>
                <c:pt idx="88">
                  <c:v>1633</c:v>
                </c:pt>
                <c:pt idx="89">
                  <c:v>1633</c:v>
                </c:pt>
                <c:pt idx="90">
                  <c:v>2588</c:v>
                </c:pt>
                <c:pt idx="91">
                  <c:v>745</c:v>
                </c:pt>
                <c:pt idx="92">
                  <c:v>0</c:v>
                </c:pt>
                <c:pt idx="93">
                  <c:v>1430</c:v>
                </c:pt>
                <c:pt idx="94">
                  <c:v>35</c:v>
                </c:pt>
                <c:pt idx="95">
                  <c:v>378</c:v>
                </c:pt>
                <c:pt idx="96">
                  <c:v>1630</c:v>
                </c:pt>
                <c:pt idx="97">
                  <c:v>100</c:v>
                </c:pt>
                <c:pt idx="98">
                  <c:v>250</c:v>
                </c:pt>
                <c:pt idx="99">
                  <c:v>1280</c:v>
                </c:pt>
                <c:pt idx="100">
                  <c:v>6441.700000000001</c:v>
                </c:pt>
                <c:pt idx="101">
                  <c:v>4153.5</c:v>
                </c:pt>
                <c:pt idx="102">
                  <c:v>1311.3999999999999</c:v>
                </c:pt>
                <c:pt idx="103">
                  <c:v>100</c:v>
                </c:pt>
                <c:pt idx="104">
                  <c:v>1100</c:v>
                </c:pt>
                <c:pt idx="105">
                  <c:v>46.6</c:v>
                </c:pt>
                <c:pt idx="106">
                  <c:v>59.8</c:v>
                </c:pt>
                <c:pt idx="107">
                  <c:v>5</c:v>
                </c:pt>
                <c:pt idx="108">
                  <c:v>0</c:v>
                </c:pt>
                <c:pt idx="109">
                  <c:v>0</c:v>
                </c:pt>
                <c:pt idx="110">
                  <c:v>430.7</c:v>
                </c:pt>
                <c:pt idx="111">
                  <c:v>0</c:v>
                </c:pt>
                <c:pt idx="112">
                  <c:v>546.1</c:v>
                </c:pt>
                <c:pt idx="113">
                  <c:v>280</c:v>
                </c:pt>
                <c:pt idx="114">
                  <c:v>280</c:v>
                </c:pt>
                <c:pt idx="115">
                  <c:v>0</c:v>
                </c:pt>
                <c:pt idx="116">
                  <c:v>1239.2</c:v>
                </c:pt>
                <c:pt idx="117">
                  <c:v>80</c:v>
                </c:pt>
                <c:pt idx="118">
                  <c:v>330</c:v>
                </c:pt>
                <c:pt idx="119">
                  <c:v>829.2</c:v>
                </c:pt>
                <c:pt idx="120">
                  <c:v>18416.600000000002</c:v>
                </c:pt>
                <c:pt idx="121">
                  <c:v>2495</c:v>
                </c:pt>
                <c:pt idx="122">
                  <c:v>50</c:v>
                </c:pt>
                <c:pt idx="123">
                  <c:v>2880</c:v>
                </c:pt>
                <c:pt idx="124">
                  <c:v>2680</c:v>
                </c:pt>
                <c:pt idx="125">
                  <c:v>100</c:v>
                </c:pt>
                <c:pt idx="126">
                  <c:v>100</c:v>
                </c:pt>
                <c:pt idx="127">
                  <c:v>5812.3</c:v>
                </c:pt>
                <c:pt idx="128">
                  <c:v>1762</c:v>
                </c:pt>
                <c:pt idx="129">
                  <c:v>0</c:v>
                </c:pt>
                <c:pt idx="130">
                  <c:v>50</c:v>
                </c:pt>
                <c:pt idx="131">
                  <c:v>400</c:v>
                </c:pt>
                <c:pt idx="132">
                  <c:v>250</c:v>
                </c:pt>
                <c:pt idx="133">
                  <c:v>242.7</c:v>
                </c:pt>
                <c:pt idx="134">
                  <c:v>50</c:v>
                </c:pt>
                <c:pt idx="135">
                  <c:v>450</c:v>
                </c:pt>
                <c:pt idx="136">
                  <c:v>2200</c:v>
                </c:pt>
                <c:pt idx="137">
                  <c:v>50</c:v>
                </c:pt>
                <c:pt idx="138">
                  <c:v>200</c:v>
                </c:pt>
                <c:pt idx="139">
                  <c:v>50</c:v>
                </c:pt>
                <c:pt idx="140">
                  <c:v>97.5</c:v>
                </c:pt>
                <c:pt idx="141">
                  <c:v>10.1</c:v>
                </c:pt>
                <c:pt idx="142">
                  <c:v>1172.4</c:v>
                </c:pt>
                <c:pt idx="143">
                  <c:v>200</c:v>
                </c:pt>
                <c:pt idx="144">
                  <c:v>521.9</c:v>
                </c:pt>
                <c:pt idx="145">
                  <c:v>990</c:v>
                </c:pt>
                <c:pt idx="146">
                  <c:v>100</c:v>
                </c:pt>
                <c:pt idx="147">
                  <c:v>200</c:v>
                </c:pt>
                <c:pt idx="148">
                  <c:v>25</c:v>
                </c:pt>
                <c:pt idx="149">
                  <c:v>1870</c:v>
                </c:pt>
                <c:pt idx="150">
                  <c:v>500</c:v>
                </c:pt>
                <c:pt idx="151">
                  <c:v>1000</c:v>
                </c:pt>
                <c:pt idx="152">
                  <c:v>150</c:v>
                </c:pt>
                <c:pt idx="153">
                  <c:v>250</c:v>
                </c:pt>
                <c:pt idx="154">
                  <c:v>200</c:v>
                </c:pt>
                <c:pt idx="155">
                  <c:v>8112.4</c:v>
                </c:pt>
                <c:pt idx="157">
                  <c:v>7189.2</c:v>
                </c:pt>
                <c:pt idx="158">
                  <c:v>610</c:v>
                </c:pt>
                <c:pt idx="159">
                  <c:v>6009.2</c:v>
                </c:pt>
                <c:pt idx="160">
                  <c:v>0</c:v>
                </c:pt>
                <c:pt idx="161">
                  <c:v>520</c:v>
                </c:pt>
                <c:pt idx="162">
                  <c:v>0</c:v>
                </c:pt>
                <c:pt idx="163">
                  <c:v>50</c:v>
                </c:pt>
                <c:pt idx="164">
                  <c:v>0</c:v>
                </c:pt>
                <c:pt idx="165">
                  <c:v>18</c:v>
                </c:pt>
                <c:pt idx="166">
                  <c:v>327.2</c:v>
                </c:pt>
                <c:pt idx="167">
                  <c:v>448</c:v>
                </c:pt>
                <c:pt idx="168">
                  <c:v>30</c:v>
                </c:pt>
                <c:pt idx="169">
                  <c:v>100</c:v>
                </c:pt>
                <c:pt idx="170">
                  <c:v>4450</c:v>
                </c:pt>
                <c:pt idx="172">
                  <c:v>3050</c:v>
                </c:pt>
                <c:pt idx="173">
                  <c:v>1000</c:v>
                </c:pt>
                <c:pt idx="174">
                  <c:v>50</c:v>
                </c:pt>
                <c:pt idx="175">
                  <c:v>0</c:v>
                </c:pt>
                <c:pt idx="176">
                  <c:v>2000</c:v>
                </c:pt>
                <c:pt idx="177">
                  <c:v>0</c:v>
                </c:pt>
                <c:pt idx="178">
                  <c:v>0</c:v>
                </c:pt>
                <c:pt idx="179">
                  <c:v>100</c:v>
                </c:pt>
                <c:pt idx="180">
                  <c:v>1200</c:v>
                </c:pt>
              </c:numCache>
            </c:numRef>
          </c:val>
        </c:ser>
        <c:ser>
          <c:idx val="5"/>
          <c:order val="5"/>
          <c:tx>
            <c:strRef>
              <c:f>Arkusz1!$H$10</c:f>
              <c:strCache>
                <c:ptCount val="1"/>
                <c:pt idx="0">
                  <c:v>75 752,0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Arkusz1!$H$11:$H$192</c:f>
              <c:numCache>
                <c:ptCount val="181"/>
                <c:pt idx="1">
                  <c:v>7250</c:v>
                </c:pt>
                <c:pt idx="2">
                  <c:v>7250</c:v>
                </c:pt>
                <c:pt idx="3">
                  <c:v>0</c:v>
                </c:pt>
                <c:pt idx="4">
                  <c:v>13430</c:v>
                </c:pt>
                <c:pt idx="5">
                  <c:v>0</c:v>
                </c:pt>
                <c:pt idx="6">
                  <c:v>3500</c:v>
                </c:pt>
                <c:pt idx="7">
                  <c:v>1300</c:v>
                </c:pt>
                <c:pt idx="8">
                  <c:v>0</c:v>
                </c:pt>
                <c:pt idx="9">
                  <c:v>220</c:v>
                </c:pt>
                <c:pt idx="10">
                  <c:v>2800</c:v>
                </c:pt>
                <c:pt idx="11">
                  <c:v>0</c:v>
                </c:pt>
                <c:pt idx="12">
                  <c:v>900</c:v>
                </c:pt>
                <c:pt idx="13">
                  <c:v>950</c:v>
                </c:pt>
                <c:pt idx="14">
                  <c:v>1000</c:v>
                </c:pt>
                <c:pt idx="15">
                  <c:v>660</c:v>
                </c:pt>
                <c:pt idx="16">
                  <c:v>0</c:v>
                </c:pt>
                <c:pt idx="17">
                  <c:v>500</c:v>
                </c:pt>
                <c:pt idx="18">
                  <c:v>1100</c:v>
                </c:pt>
                <c:pt idx="19">
                  <c:v>0</c:v>
                </c:pt>
                <c:pt idx="20">
                  <c:v>500</c:v>
                </c:pt>
                <c:pt idx="21">
                  <c:v>0</c:v>
                </c:pt>
                <c:pt idx="22">
                  <c:v>0</c:v>
                </c:pt>
                <c:pt idx="23">
                  <c:v>4200</c:v>
                </c:pt>
                <c:pt idx="25">
                  <c:v>170</c:v>
                </c:pt>
                <c:pt idx="26">
                  <c:v>4600</c:v>
                </c:pt>
                <c:pt idx="27">
                  <c:v>100</c:v>
                </c:pt>
                <c:pt idx="28">
                  <c:v>4500</c:v>
                </c:pt>
                <c:pt idx="30">
                  <c:v>5380</c:v>
                </c:pt>
                <c:pt idx="31">
                  <c:v>0</c:v>
                </c:pt>
                <c:pt idx="32">
                  <c:v>130</c:v>
                </c:pt>
                <c:pt idx="33">
                  <c:v>1050</c:v>
                </c:pt>
                <c:pt idx="34">
                  <c:v>200</c:v>
                </c:pt>
                <c:pt idx="35">
                  <c:v>4000</c:v>
                </c:pt>
                <c:pt idx="36">
                  <c:v>5760</c:v>
                </c:pt>
                <c:pt idx="37">
                  <c:v>700</c:v>
                </c:pt>
                <c:pt idx="38">
                  <c:v>100</c:v>
                </c:pt>
                <c:pt idx="39">
                  <c:v>280</c:v>
                </c:pt>
                <c:pt idx="40">
                  <c:v>1000</c:v>
                </c:pt>
                <c:pt idx="41">
                  <c:v>1800</c:v>
                </c:pt>
                <c:pt idx="42">
                  <c:v>30</c:v>
                </c:pt>
                <c:pt idx="43">
                  <c:v>250</c:v>
                </c:pt>
                <c:pt idx="44">
                  <c:v>50</c:v>
                </c:pt>
                <c:pt idx="45">
                  <c:v>100</c:v>
                </c:pt>
                <c:pt idx="46">
                  <c:v>200</c:v>
                </c:pt>
                <c:pt idx="47">
                  <c:v>100</c:v>
                </c:pt>
                <c:pt idx="48">
                  <c:v>0</c:v>
                </c:pt>
                <c:pt idx="49">
                  <c:v>0</c:v>
                </c:pt>
                <c:pt idx="50">
                  <c:v>700</c:v>
                </c:pt>
                <c:pt idx="51">
                  <c:v>0</c:v>
                </c:pt>
                <c:pt idx="52">
                  <c:v>450</c:v>
                </c:pt>
                <c:pt idx="53">
                  <c:v>7950</c:v>
                </c:pt>
                <c:pt idx="54">
                  <c:v>0</c:v>
                </c:pt>
                <c:pt idx="55">
                  <c:v>1900</c:v>
                </c:pt>
                <c:pt idx="56">
                  <c:v>1000</c:v>
                </c:pt>
                <c:pt idx="57">
                  <c:v>1000</c:v>
                </c:pt>
                <c:pt idx="58">
                  <c:v>1500</c:v>
                </c:pt>
                <c:pt idx="59">
                  <c:v>50</c:v>
                </c:pt>
                <c:pt idx="60">
                  <c:v>600</c:v>
                </c:pt>
                <c:pt idx="61">
                  <c:v>500</c:v>
                </c:pt>
                <c:pt idx="62">
                  <c:v>800</c:v>
                </c:pt>
                <c:pt idx="63">
                  <c:v>350</c:v>
                </c:pt>
                <c:pt idx="64">
                  <c:v>150</c:v>
                </c:pt>
                <c:pt idx="65">
                  <c:v>100</c:v>
                </c:pt>
                <c:pt idx="66">
                  <c:v>1462</c:v>
                </c:pt>
                <c:pt idx="67">
                  <c:v>5000</c:v>
                </c:pt>
                <c:pt idx="68">
                  <c:v>1000</c:v>
                </c:pt>
                <c:pt idx="69">
                  <c:v>350</c:v>
                </c:pt>
                <c:pt idx="70">
                  <c:v>1500</c:v>
                </c:pt>
                <c:pt idx="71">
                  <c:v>15000</c:v>
                </c:pt>
                <c:pt idx="72">
                  <c:v>100</c:v>
                </c:pt>
                <c:pt idx="73">
                  <c:v>2600</c:v>
                </c:pt>
                <c:pt idx="74">
                  <c:v>600</c:v>
                </c:pt>
                <c:pt idx="75">
                  <c:v>2000</c:v>
                </c:pt>
                <c:pt idx="76">
                  <c:v>0</c:v>
                </c:pt>
                <c:pt idx="77">
                  <c:v>0</c:v>
                </c:pt>
                <c:pt idx="78">
                  <c:v>150</c:v>
                </c:pt>
                <c:pt idx="79">
                  <c:v>0</c:v>
                </c:pt>
                <c:pt idx="81">
                  <c:v>150</c:v>
                </c:pt>
                <c:pt idx="82">
                  <c:v>30464</c:v>
                </c:pt>
                <c:pt idx="83">
                  <c:v>30464</c:v>
                </c:pt>
                <c:pt idx="84">
                  <c:v>3000</c:v>
                </c:pt>
                <c:pt idx="85">
                  <c:v>4500</c:v>
                </c:pt>
                <c:pt idx="86">
                  <c:v>20464</c:v>
                </c:pt>
                <c:pt idx="87">
                  <c:v>2500</c:v>
                </c:pt>
                <c:pt idx="88">
                  <c:v>2500</c:v>
                </c:pt>
                <c:pt idx="89">
                  <c:v>2500</c:v>
                </c:pt>
                <c:pt idx="90">
                  <c:v>4310</c:v>
                </c:pt>
                <c:pt idx="91">
                  <c:v>800</c:v>
                </c:pt>
                <c:pt idx="92">
                  <c:v>3000</c:v>
                </c:pt>
                <c:pt idx="93">
                  <c:v>250</c:v>
                </c:pt>
                <c:pt idx="94">
                  <c:v>80</c:v>
                </c:pt>
                <c:pt idx="95">
                  <c:v>180</c:v>
                </c:pt>
                <c:pt idx="96">
                  <c:v>5080</c:v>
                </c:pt>
                <c:pt idx="97">
                  <c:v>3000</c:v>
                </c:pt>
                <c:pt idx="98">
                  <c:v>1000</c:v>
                </c:pt>
                <c:pt idx="99">
                  <c:v>1080</c:v>
                </c:pt>
                <c:pt idx="100">
                  <c:v>18350</c:v>
                </c:pt>
                <c:pt idx="101">
                  <c:v>4000</c:v>
                </c:pt>
                <c:pt idx="102">
                  <c:v>13800</c:v>
                </c:pt>
                <c:pt idx="103">
                  <c:v>4700</c:v>
                </c:pt>
                <c:pt idx="104">
                  <c:v>2300</c:v>
                </c:pt>
                <c:pt idx="105">
                  <c:v>200</c:v>
                </c:pt>
                <c:pt idx="106">
                  <c:v>1500</c:v>
                </c:pt>
                <c:pt idx="107">
                  <c:v>100</c:v>
                </c:pt>
                <c:pt idx="108">
                  <c:v>2500</c:v>
                </c:pt>
                <c:pt idx="109">
                  <c:v>2500</c:v>
                </c:pt>
                <c:pt idx="110">
                  <c:v>250</c:v>
                </c:pt>
                <c:pt idx="111">
                  <c:v>0</c:v>
                </c:pt>
                <c:pt idx="112">
                  <c:v>300</c:v>
                </c:pt>
                <c:pt idx="113">
                  <c:v>4842</c:v>
                </c:pt>
                <c:pt idx="114">
                  <c:v>1342</c:v>
                </c:pt>
                <c:pt idx="115">
                  <c:v>3500</c:v>
                </c:pt>
                <c:pt idx="116">
                  <c:v>625</c:v>
                </c:pt>
                <c:pt idx="117">
                  <c:v>80</c:v>
                </c:pt>
                <c:pt idx="118">
                  <c:v>50</c:v>
                </c:pt>
                <c:pt idx="119">
                  <c:v>495</c:v>
                </c:pt>
                <c:pt idx="120">
                  <c:v>39533</c:v>
                </c:pt>
                <c:pt idx="121">
                  <c:v>4048</c:v>
                </c:pt>
                <c:pt idx="122">
                  <c:v>6645</c:v>
                </c:pt>
                <c:pt idx="123">
                  <c:v>14100</c:v>
                </c:pt>
                <c:pt idx="124">
                  <c:v>6900</c:v>
                </c:pt>
                <c:pt idx="125">
                  <c:v>4500</c:v>
                </c:pt>
                <c:pt idx="126">
                  <c:v>2700</c:v>
                </c:pt>
                <c:pt idx="127">
                  <c:v>6800</c:v>
                </c:pt>
                <c:pt idx="128">
                  <c:v>1250</c:v>
                </c:pt>
                <c:pt idx="129">
                  <c:v>0</c:v>
                </c:pt>
                <c:pt idx="130">
                  <c:v>400</c:v>
                </c:pt>
                <c:pt idx="131">
                  <c:v>400</c:v>
                </c:pt>
                <c:pt idx="132">
                  <c:v>300</c:v>
                </c:pt>
                <c:pt idx="133">
                  <c:v>500</c:v>
                </c:pt>
                <c:pt idx="134">
                  <c:v>100</c:v>
                </c:pt>
                <c:pt idx="135">
                  <c:v>0</c:v>
                </c:pt>
                <c:pt idx="136">
                  <c:v>2200</c:v>
                </c:pt>
                <c:pt idx="137">
                  <c:v>500</c:v>
                </c:pt>
                <c:pt idx="138">
                  <c:v>450</c:v>
                </c:pt>
                <c:pt idx="139">
                  <c:v>200</c:v>
                </c:pt>
                <c:pt idx="140">
                  <c:v>100</c:v>
                </c:pt>
                <c:pt idx="141">
                  <c:v>400</c:v>
                </c:pt>
                <c:pt idx="142">
                  <c:v>800</c:v>
                </c:pt>
                <c:pt idx="143">
                  <c:v>100</c:v>
                </c:pt>
                <c:pt idx="144">
                  <c:v>1200</c:v>
                </c:pt>
                <c:pt idx="145">
                  <c:v>740</c:v>
                </c:pt>
                <c:pt idx="146">
                  <c:v>60</c:v>
                </c:pt>
                <c:pt idx="147">
                  <c:v>40</c:v>
                </c:pt>
                <c:pt idx="148">
                  <c:v>200</c:v>
                </c:pt>
                <c:pt idx="149">
                  <c:v>1640</c:v>
                </c:pt>
                <c:pt idx="150">
                  <c:v>2000</c:v>
                </c:pt>
                <c:pt idx="151">
                  <c:v>0</c:v>
                </c:pt>
                <c:pt idx="152">
                  <c:v>300</c:v>
                </c:pt>
                <c:pt idx="153">
                  <c:v>680</c:v>
                </c:pt>
                <c:pt idx="154">
                  <c:v>180</c:v>
                </c:pt>
                <c:pt idx="155">
                  <c:v>5804</c:v>
                </c:pt>
                <c:pt idx="157">
                  <c:v>3057.8</c:v>
                </c:pt>
                <c:pt idx="158">
                  <c:v>200</c:v>
                </c:pt>
                <c:pt idx="159">
                  <c:v>1270.8</c:v>
                </c:pt>
                <c:pt idx="160">
                  <c:v>630</c:v>
                </c:pt>
                <c:pt idx="161">
                  <c:v>0</c:v>
                </c:pt>
                <c:pt idx="162">
                  <c:v>507</c:v>
                </c:pt>
                <c:pt idx="163">
                  <c:v>50</c:v>
                </c:pt>
                <c:pt idx="164">
                  <c:v>400</c:v>
                </c:pt>
                <c:pt idx="165">
                  <c:v>489</c:v>
                </c:pt>
                <c:pt idx="166">
                  <c:v>327.2</c:v>
                </c:pt>
                <c:pt idx="167">
                  <c:v>0</c:v>
                </c:pt>
                <c:pt idx="168">
                  <c:v>1230</c:v>
                </c:pt>
                <c:pt idx="169">
                  <c:v>700</c:v>
                </c:pt>
                <c:pt idx="170">
                  <c:v>36650</c:v>
                </c:pt>
                <c:pt idx="172">
                  <c:v>12050</c:v>
                </c:pt>
                <c:pt idx="173">
                  <c:v>0</c:v>
                </c:pt>
                <c:pt idx="174">
                  <c:v>550</c:v>
                </c:pt>
                <c:pt idx="175">
                  <c:v>4000</c:v>
                </c:pt>
                <c:pt idx="176">
                  <c:v>3000</c:v>
                </c:pt>
                <c:pt idx="177">
                  <c:v>4000</c:v>
                </c:pt>
                <c:pt idx="178">
                  <c:v>500</c:v>
                </c:pt>
                <c:pt idx="179">
                  <c:v>18400</c:v>
                </c:pt>
                <c:pt idx="180">
                  <c:v>1200</c:v>
                </c:pt>
              </c:numCache>
            </c:numRef>
          </c:val>
        </c:ser>
        <c:ser>
          <c:idx val="6"/>
          <c:order val="6"/>
          <c:tx>
            <c:strRef>
              <c:f>Arkusz1!$I$10</c:f>
              <c:strCache>
                <c:ptCount val="1"/>
                <c:pt idx="0">
                  <c:v>45 800,0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Arkusz1!$I$11:$I$192</c:f>
              <c:numCache>
                <c:ptCount val="181"/>
                <c:pt idx="1">
                  <c:v>7250</c:v>
                </c:pt>
                <c:pt idx="2">
                  <c:v>7250</c:v>
                </c:pt>
                <c:pt idx="3">
                  <c:v>0</c:v>
                </c:pt>
                <c:pt idx="4">
                  <c:v>13430</c:v>
                </c:pt>
                <c:pt idx="5">
                  <c:v>0</c:v>
                </c:pt>
                <c:pt idx="6">
                  <c:v>3500</c:v>
                </c:pt>
                <c:pt idx="7">
                  <c:v>1300</c:v>
                </c:pt>
                <c:pt idx="8">
                  <c:v>0</c:v>
                </c:pt>
                <c:pt idx="9">
                  <c:v>220</c:v>
                </c:pt>
                <c:pt idx="10">
                  <c:v>2800</c:v>
                </c:pt>
                <c:pt idx="11">
                  <c:v>0</c:v>
                </c:pt>
                <c:pt idx="12">
                  <c:v>900</c:v>
                </c:pt>
                <c:pt idx="13">
                  <c:v>950</c:v>
                </c:pt>
                <c:pt idx="14">
                  <c:v>1000</c:v>
                </c:pt>
                <c:pt idx="15">
                  <c:v>660</c:v>
                </c:pt>
                <c:pt idx="16">
                  <c:v>0</c:v>
                </c:pt>
                <c:pt idx="17">
                  <c:v>500</c:v>
                </c:pt>
                <c:pt idx="18">
                  <c:v>1100</c:v>
                </c:pt>
                <c:pt idx="19">
                  <c:v>0</c:v>
                </c:pt>
                <c:pt idx="20">
                  <c:v>500</c:v>
                </c:pt>
                <c:pt idx="21">
                  <c:v>0</c:v>
                </c:pt>
                <c:pt idx="22">
                  <c:v>0</c:v>
                </c:pt>
                <c:pt idx="23">
                  <c:v>2000</c:v>
                </c:pt>
                <c:pt idx="25">
                  <c:v>0</c:v>
                </c:pt>
                <c:pt idx="26">
                  <c:v>3600</c:v>
                </c:pt>
                <c:pt idx="27">
                  <c:v>100</c:v>
                </c:pt>
                <c:pt idx="28">
                  <c:v>3500</c:v>
                </c:pt>
                <c:pt idx="30">
                  <c:v>380</c:v>
                </c:pt>
                <c:pt idx="31">
                  <c:v>0</c:v>
                </c:pt>
                <c:pt idx="32">
                  <c:v>130</c:v>
                </c:pt>
                <c:pt idx="33">
                  <c:v>50</c:v>
                </c:pt>
                <c:pt idx="34">
                  <c:v>200</c:v>
                </c:pt>
                <c:pt idx="35">
                  <c:v>0</c:v>
                </c:pt>
                <c:pt idx="36">
                  <c:v>4740</c:v>
                </c:pt>
                <c:pt idx="37">
                  <c:v>700</c:v>
                </c:pt>
                <c:pt idx="38">
                  <c:v>100</c:v>
                </c:pt>
                <c:pt idx="39">
                  <c:v>260</c:v>
                </c:pt>
                <c:pt idx="40">
                  <c:v>800</c:v>
                </c:pt>
                <c:pt idx="41">
                  <c:v>1500</c:v>
                </c:pt>
                <c:pt idx="42">
                  <c:v>30</c:v>
                </c:pt>
                <c:pt idx="43">
                  <c:v>250</c:v>
                </c:pt>
                <c:pt idx="44">
                  <c:v>0</c:v>
                </c:pt>
                <c:pt idx="45">
                  <c:v>100</c:v>
                </c:pt>
                <c:pt idx="46">
                  <c:v>200</c:v>
                </c:pt>
                <c:pt idx="47">
                  <c:v>100</c:v>
                </c:pt>
                <c:pt idx="48">
                  <c:v>0</c:v>
                </c:pt>
                <c:pt idx="49">
                  <c:v>0</c:v>
                </c:pt>
                <c:pt idx="50">
                  <c:v>700</c:v>
                </c:pt>
                <c:pt idx="51">
                  <c:v>0</c:v>
                </c:pt>
                <c:pt idx="52">
                  <c:v>0</c:v>
                </c:pt>
                <c:pt idx="53">
                  <c:v>7900</c:v>
                </c:pt>
                <c:pt idx="54">
                  <c:v>0</c:v>
                </c:pt>
                <c:pt idx="55">
                  <c:v>1900</c:v>
                </c:pt>
                <c:pt idx="56">
                  <c:v>950</c:v>
                </c:pt>
                <c:pt idx="57">
                  <c:v>1000</c:v>
                </c:pt>
                <c:pt idx="58">
                  <c:v>1500</c:v>
                </c:pt>
                <c:pt idx="59">
                  <c:v>50</c:v>
                </c:pt>
                <c:pt idx="60">
                  <c:v>600</c:v>
                </c:pt>
                <c:pt idx="61">
                  <c:v>500</c:v>
                </c:pt>
                <c:pt idx="62">
                  <c:v>800</c:v>
                </c:pt>
                <c:pt idx="63">
                  <c:v>350</c:v>
                </c:pt>
                <c:pt idx="64">
                  <c:v>150</c:v>
                </c:pt>
                <c:pt idx="65">
                  <c:v>100</c:v>
                </c:pt>
                <c:pt idx="66">
                  <c:v>0</c:v>
                </c:pt>
                <c:pt idx="67">
                  <c:v>5000</c:v>
                </c:pt>
                <c:pt idx="68">
                  <c:v>650</c:v>
                </c:pt>
                <c:pt idx="69">
                  <c:v>250</c:v>
                </c:pt>
                <c:pt idx="70">
                  <c:v>500</c:v>
                </c:pt>
                <c:pt idx="71">
                  <c:v>0</c:v>
                </c:pt>
                <c:pt idx="72">
                  <c:v>100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10500</c:v>
                </c:pt>
                <c:pt idx="83">
                  <c:v>10500</c:v>
                </c:pt>
                <c:pt idx="84">
                  <c:v>3000</c:v>
                </c:pt>
                <c:pt idx="85">
                  <c:v>4500</c:v>
                </c:pt>
                <c:pt idx="86">
                  <c:v>2000</c:v>
                </c:pt>
                <c:pt idx="87">
                  <c:v>1000</c:v>
                </c:pt>
                <c:pt idx="88">
                  <c:v>800</c:v>
                </c:pt>
                <c:pt idx="89">
                  <c:v>800</c:v>
                </c:pt>
                <c:pt idx="90">
                  <c:v>800</c:v>
                </c:pt>
                <c:pt idx="91">
                  <c:v>500</c:v>
                </c:pt>
                <c:pt idx="92">
                  <c:v>0</c:v>
                </c:pt>
                <c:pt idx="93">
                  <c:v>150</c:v>
                </c:pt>
                <c:pt idx="94">
                  <c:v>50</c:v>
                </c:pt>
                <c:pt idx="95">
                  <c:v>100</c:v>
                </c:pt>
                <c:pt idx="96">
                  <c:v>1200</c:v>
                </c:pt>
                <c:pt idx="97">
                  <c:v>800</c:v>
                </c:pt>
                <c:pt idx="98">
                  <c:v>200</c:v>
                </c:pt>
                <c:pt idx="99">
                  <c:v>200</c:v>
                </c:pt>
                <c:pt idx="100">
                  <c:v>8700</c:v>
                </c:pt>
                <c:pt idx="101">
                  <c:v>3000</c:v>
                </c:pt>
                <c:pt idx="102">
                  <c:v>5300</c:v>
                </c:pt>
                <c:pt idx="103">
                  <c:v>300</c:v>
                </c:pt>
                <c:pt idx="104">
                  <c:v>2300</c:v>
                </c:pt>
                <c:pt idx="105">
                  <c:v>200</c:v>
                </c:pt>
                <c:pt idx="106">
                  <c:v>1500</c:v>
                </c:pt>
                <c:pt idx="107">
                  <c:v>0</c:v>
                </c:pt>
                <c:pt idx="108">
                  <c:v>500</c:v>
                </c:pt>
                <c:pt idx="109">
                  <c:v>500</c:v>
                </c:pt>
                <c:pt idx="110">
                  <c:v>200</c:v>
                </c:pt>
                <c:pt idx="111">
                  <c:v>0</c:v>
                </c:pt>
                <c:pt idx="112">
                  <c:v>200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350</c:v>
                </c:pt>
                <c:pt idx="117">
                  <c:v>50</c:v>
                </c:pt>
                <c:pt idx="118">
                  <c:v>50</c:v>
                </c:pt>
                <c:pt idx="119">
                  <c:v>250</c:v>
                </c:pt>
                <c:pt idx="120">
                  <c:v>16060</c:v>
                </c:pt>
                <c:pt idx="121">
                  <c:v>0</c:v>
                </c:pt>
                <c:pt idx="122">
                  <c:v>0</c:v>
                </c:pt>
                <c:pt idx="123">
                  <c:v>10800</c:v>
                </c:pt>
                <c:pt idx="124">
                  <c:v>5800</c:v>
                </c:pt>
                <c:pt idx="125">
                  <c:v>3000</c:v>
                </c:pt>
                <c:pt idx="126">
                  <c:v>2000</c:v>
                </c:pt>
                <c:pt idx="127">
                  <c:v>200</c:v>
                </c:pt>
                <c:pt idx="128">
                  <c:v>0</c:v>
                </c:pt>
                <c:pt idx="129">
                  <c:v>0</c:v>
                </c:pt>
                <c:pt idx="130">
                  <c:v>50</c:v>
                </c:pt>
                <c:pt idx="131">
                  <c:v>50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50</c:v>
                </c:pt>
                <c:pt idx="140">
                  <c:v>0</c:v>
                </c:pt>
                <c:pt idx="141">
                  <c:v>50</c:v>
                </c:pt>
                <c:pt idx="142">
                  <c:v>400</c:v>
                </c:pt>
                <c:pt idx="143">
                  <c:v>100</c:v>
                </c:pt>
                <c:pt idx="144">
                  <c:v>800</c:v>
                </c:pt>
                <c:pt idx="145">
                  <c:v>500</c:v>
                </c:pt>
                <c:pt idx="146">
                  <c:v>60</c:v>
                </c:pt>
                <c:pt idx="147">
                  <c:v>0</c:v>
                </c:pt>
                <c:pt idx="148">
                  <c:v>200</c:v>
                </c:pt>
                <c:pt idx="149">
                  <c:v>1500</c:v>
                </c:pt>
                <c:pt idx="150">
                  <c:v>1500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2877.2</c:v>
                </c:pt>
                <c:pt idx="157">
                  <c:v>1850</c:v>
                </c:pt>
                <c:pt idx="158">
                  <c:v>200</c:v>
                </c:pt>
                <c:pt idx="159">
                  <c:v>1000</c:v>
                </c:pt>
                <c:pt idx="160">
                  <c:v>0</c:v>
                </c:pt>
                <c:pt idx="161">
                  <c:v>0</c:v>
                </c:pt>
                <c:pt idx="162">
                  <c:v>300</c:v>
                </c:pt>
                <c:pt idx="163">
                  <c:v>50</c:v>
                </c:pt>
                <c:pt idx="164">
                  <c:v>300</c:v>
                </c:pt>
                <c:pt idx="165">
                  <c:v>0</c:v>
                </c:pt>
                <c:pt idx="166">
                  <c:v>327.2</c:v>
                </c:pt>
                <c:pt idx="167">
                  <c:v>0</c:v>
                </c:pt>
                <c:pt idx="168">
                  <c:v>0</c:v>
                </c:pt>
                <c:pt idx="169">
                  <c:v>700</c:v>
                </c:pt>
                <c:pt idx="170">
                  <c:v>12900</c:v>
                </c:pt>
                <c:pt idx="172">
                  <c:v>3900</c:v>
                </c:pt>
                <c:pt idx="173">
                  <c:v>0</c:v>
                </c:pt>
                <c:pt idx="174">
                  <c:v>400</c:v>
                </c:pt>
                <c:pt idx="175">
                  <c:v>0</c:v>
                </c:pt>
                <c:pt idx="176">
                  <c:v>3000</c:v>
                </c:pt>
                <c:pt idx="177">
                  <c:v>0</c:v>
                </c:pt>
                <c:pt idx="178">
                  <c:v>500</c:v>
                </c:pt>
                <c:pt idx="179">
                  <c:v>9000</c:v>
                </c:pt>
                <c:pt idx="180">
                  <c:v>0</c:v>
                </c:pt>
              </c:numCache>
            </c:numRef>
          </c:val>
        </c:ser>
        <c:ser>
          <c:idx val="7"/>
          <c:order val="7"/>
          <c:tx>
            <c:strRef>
              <c:f>Arkusz1!$J$10</c:f>
              <c:strCache>
                <c:ptCount val="1"/>
                <c:pt idx="0">
                  <c:v>70 356,0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Arkusz1!$J$11:$J$192</c:f>
              <c:numCache>
                <c:ptCount val="181"/>
                <c:pt idx="1">
                  <c:v>4600</c:v>
                </c:pt>
                <c:pt idx="2">
                  <c:v>4600</c:v>
                </c:pt>
                <c:pt idx="3">
                  <c:v>0</c:v>
                </c:pt>
                <c:pt idx="4">
                  <c:v>19020</c:v>
                </c:pt>
                <c:pt idx="5">
                  <c:v>4000</c:v>
                </c:pt>
                <c:pt idx="6">
                  <c:v>7010</c:v>
                </c:pt>
                <c:pt idx="7">
                  <c:v>1300</c:v>
                </c:pt>
                <c:pt idx="8">
                  <c:v>0</c:v>
                </c:pt>
                <c:pt idx="9">
                  <c:v>0</c:v>
                </c:pt>
                <c:pt idx="10">
                  <c:v>3100</c:v>
                </c:pt>
                <c:pt idx="11">
                  <c:v>0</c:v>
                </c:pt>
                <c:pt idx="12">
                  <c:v>270</c:v>
                </c:pt>
                <c:pt idx="13">
                  <c:v>0</c:v>
                </c:pt>
                <c:pt idx="14">
                  <c:v>1000</c:v>
                </c:pt>
                <c:pt idx="15">
                  <c:v>300</c:v>
                </c:pt>
                <c:pt idx="16">
                  <c:v>290</c:v>
                </c:pt>
                <c:pt idx="17">
                  <c:v>0</c:v>
                </c:pt>
                <c:pt idx="18">
                  <c:v>1200</c:v>
                </c:pt>
                <c:pt idx="19">
                  <c:v>0</c:v>
                </c:pt>
                <c:pt idx="20">
                  <c:v>550</c:v>
                </c:pt>
                <c:pt idx="21">
                  <c:v>0</c:v>
                </c:pt>
                <c:pt idx="22">
                  <c:v>0</c:v>
                </c:pt>
                <c:pt idx="23">
                  <c:v>4500</c:v>
                </c:pt>
                <c:pt idx="25">
                  <c:v>100</c:v>
                </c:pt>
                <c:pt idx="26">
                  <c:v>2000</c:v>
                </c:pt>
                <c:pt idx="27">
                  <c:v>2000</c:v>
                </c:pt>
                <c:pt idx="28">
                  <c:v>0</c:v>
                </c:pt>
                <c:pt idx="30">
                  <c:v>5500</c:v>
                </c:pt>
                <c:pt idx="31">
                  <c:v>0</c:v>
                </c:pt>
                <c:pt idx="32">
                  <c:v>0</c:v>
                </c:pt>
                <c:pt idx="33">
                  <c:v>500</c:v>
                </c:pt>
                <c:pt idx="34">
                  <c:v>0</c:v>
                </c:pt>
                <c:pt idx="35">
                  <c:v>5000</c:v>
                </c:pt>
                <c:pt idx="36">
                  <c:v>3780</c:v>
                </c:pt>
                <c:pt idx="37">
                  <c:v>100</c:v>
                </c:pt>
                <c:pt idx="38">
                  <c:v>1000</c:v>
                </c:pt>
                <c:pt idx="39">
                  <c:v>30</c:v>
                </c:pt>
                <c:pt idx="40">
                  <c:v>1000</c:v>
                </c:pt>
                <c:pt idx="41">
                  <c:v>50</c:v>
                </c:pt>
                <c:pt idx="42">
                  <c:v>0</c:v>
                </c:pt>
                <c:pt idx="43">
                  <c:v>300</c:v>
                </c:pt>
                <c:pt idx="44">
                  <c:v>300</c:v>
                </c:pt>
                <c:pt idx="45">
                  <c:v>0</c:v>
                </c:pt>
                <c:pt idx="46">
                  <c:v>0</c:v>
                </c:pt>
                <c:pt idx="47">
                  <c:v>1000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3250</c:v>
                </c:pt>
                <c:pt idx="54">
                  <c:v>0</c:v>
                </c:pt>
                <c:pt idx="55">
                  <c:v>0</c:v>
                </c:pt>
                <c:pt idx="56">
                  <c:v>1000</c:v>
                </c:pt>
                <c:pt idx="57">
                  <c:v>1000</c:v>
                </c:pt>
                <c:pt idx="58">
                  <c:v>0</c:v>
                </c:pt>
                <c:pt idx="59">
                  <c:v>0</c:v>
                </c:pt>
                <c:pt idx="60">
                  <c:v>600</c:v>
                </c:pt>
                <c:pt idx="61">
                  <c:v>500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150</c:v>
                </c:pt>
                <c:pt idx="66">
                  <c:v>3550</c:v>
                </c:pt>
                <c:pt idx="67">
                  <c:v>5000</c:v>
                </c:pt>
                <c:pt idx="68">
                  <c:v>1106</c:v>
                </c:pt>
                <c:pt idx="69">
                  <c:v>250</c:v>
                </c:pt>
                <c:pt idx="70">
                  <c:v>2600</c:v>
                </c:pt>
                <c:pt idx="71">
                  <c:v>15000</c:v>
                </c:pt>
                <c:pt idx="72">
                  <c:v>100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200</c:v>
                </c:pt>
                <c:pt idx="79">
                  <c:v>0</c:v>
                </c:pt>
                <c:pt idx="81">
                  <c:v>200</c:v>
                </c:pt>
                <c:pt idx="82">
                  <c:v>22928</c:v>
                </c:pt>
                <c:pt idx="83">
                  <c:v>22928</c:v>
                </c:pt>
                <c:pt idx="84">
                  <c:v>3000</c:v>
                </c:pt>
                <c:pt idx="85">
                  <c:v>4500</c:v>
                </c:pt>
                <c:pt idx="86">
                  <c:v>12828</c:v>
                </c:pt>
                <c:pt idx="87">
                  <c:v>2600</c:v>
                </c:pt>
                <c:pt idx="88">
                  <c:v>2000</c:v>
                </c:pt>
                <c:pt idx="89">
                  <c:v>2000</c:v>
                </c:pt>
                <c:pt idx="90">
                  <c:v>10160</c:v>
                </c:pt>
                <c:pt idx="91">
                  <c:v>800</c:v>
                </c:pt>
                <c:pt idx="92">
                  <c:v>9000</c:v>
                </c:pt>
                <c:pt idx="93">
                  <c:v>100</c:v>
                </c:pt>
                <c:pt idx="94">
                  <c:v>80</c:v>
                </c:pt>
                <c:pt idx="95">
                  <c:v>180</c:v>
                </c:pt>
                <c:pt idx="96">
                  <c:v>6806</c:v>
                </c:pt>
                <c:pt idx="97">
                  <c:v>3000</c:v>
                </c:pt>
                <c:pt idx="98">
                  <c:v>1000</c:v>
                </c:pt>
                <c:pt idx="99">
                  <c:v>2806</c:v>
                </c:pt>
                <c:pt idx="100">
                  <c:v>20450</c:v>
                </c:pt>
                <c:pt idx="101">
                  <c:v>4500</c:v>
                </c:pt>
                <c:pt idx="102">
                  <c:v>10620</c:v>
                </c:pt>
                <c:pt idx="103">
                  <c:v>6100</c:v>
                </c:pt>
                <c:pt idx="104">
                  <c:v>0</c:v>
                </c:pt>
                <c:pt idx="105">
                  <c:v>1800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250</c:v>
                </c:pt>
                <c:pt idx="111">
                  <c:v>7500</c:v>
                </c:pt>
                <c:pt idx="112">
                  <c:v>300</c:v>
                </c:pt>
                <c:pt idx="113">
                  <c:v>132000</c:v>
                </c:pt>
                <c:pt idx="114">
                  <c:v>0</c:v>
                </c:pt>
                <c:pt idx="115">
                  <c:v>132000</c:v>
                </c:pt>
                <c:pt idx="116">
                  <c:v>3420</c:v>
                </c:pt>
                <c:pt idx="117">
                  <c:v>3020</c:v>
                </c:pt>
                <c:pt idx="118">
                  <c:v>380</c:v>
                </c:pt>
                <c:pt idx="119">
                  <c:v>20</c:v>
                </c:pt>
                <c:pt idx="120">
                  <c:v>29032</c:v>
                </c:pt>
                <c:pt idx="121">
                  <c:v>4682</c:v>
                </c:pt>
                <c:pt idx="122">
                  <c:v>0</c:v>
                </c:pt>
                <c:pt idx="123">
                  <c:v>13700</c:v>
                </c:pt>
                <c:pt idx="124">
                  <c:v>7800</c:v>
                </c:pt>
                <c:pt idx="125">
                  <c:v>3200</c:v>
                </c:pt>
                <c:pt idx="126">
                  <c:v>2700</c:v>
                </c:pt>
                <c:pt idx="127">
                  <c:v>4300</c:v>
                </c:pt>
                <c:pt idx="128">
                  <c:v>1000</c:v>
                </c:pt>
                <c:pt idx="129">
                  <c:v>300</c:v>
                </c:pt>
                <c:pt idx="130">
                  <c:v>600</c:v>
                </c:pt>
                <c:pt idx="131">
                  <c:v>250</c:v>
                </c:pt>
                <c:pt idx="132">
                  <c:v>500</c:v>
                </c:pt>
                <c:pt idx="133">
                  <c:v>450</c:v>
                </c:pt>
                <c:pt idx="134">
                  <c:v>100</c:v>
                </c:pt>
                <c:pt idx="135">
                  <c:v>0</c:v>
                </c:pt>
                <c:pt idx="136">
                  <c:v>0</c:v>
                </c:pt>
                <c:pt idx="137">
                  <c:v>500</c:v>
                </c:pt>
                <c:pt idx="138">
                  <c:v>0</c:v>
                </c:pt>
                <c:pt idx="139">
                  <c:v>200</c:v>
                </c:pt>
                <c:pt idx="140">
                  <c:v>400</c:v>
                </c:pt>
                <c:pt idx="141">
                  <c:v>0</c:v>
                </c:pt>
                <c:pt idx="142">
                  <c:v>500</c:v>
                </c:pt>
                <c:pt idx="143">
                  <c:v>100</c:v>
                </c:pt>
                <c:pt idx="144">
                  <c:v>150</c:v>
                </c:pt>
                <c:pt idx="145">
                  <c:v>600</c:v>
                </c:pt>
                <c:pt idx="146">
                  <c:v>200</c:v>
                </c:pt>
                <c:pt idx="147">
                  <c:v>500</c:v>
                </c:pt>
                <c:pt idx="148">
                  <c:v>200</c:v>
                </c:pt>
                <c:pt idx="149">
                  <c:v>1500</c:v>
                </c:pt>
                <c:pt idx="150">
                  <c:v>1000</c:v>
                </c:pt>
                <c:pt idx="151">
                  <c:v>0</c:v>
                </c:pt>
                <c:pt idx="152">
                  <c:v>0</c:v>
                </c:pt>
                <c:pt idx="153">
                  <c:v>1350</c:v>
                </c:pt>
                <c:pt idx="154">
                  <c:v>250</c:v>
                </c:pt>
                <c:pt idx="155">
                  <c:v>16709.9</c:v>
                </c:pt>
                <c:pt idx="157">
                  <c:v>6187.7</c:v>
                </c:pt>
                <c:pt idx="158">
                  <c:v>150</c:v>
                </c:pt>
                <c:pt idx="159">
                  <c:v>0</c:v>
                </c:pt>
                <c:pt idx="160">
                  <c:v>3000</c:v>
                </c:pt>
                <c:pt idx="161">
                  <c:v>0</c:v>
                </c:pt>
                <c:pt idx="162">
                  <c:v>450</c:v>
                </c:pt>
                <c:pt idx="163">
                  <c:v>2033.7</c:v>
                </c:pt>
                <c:pt idx="164">
                  <c:v>554</c:v>
                </c:pt>
                <c:pt idx="165">
                  <c:v>195</c:v>
                </c:pt>
                <c:pt idx="166">
                  <c:v>327.2</c:v>
                </c:pt>
                <c:pt idx="167">
                  <c:v>0</c:v>
                </c:pt>
                <c:pt idx="168">
                  <c:v>0</c:v>
                </c:pt>
                <c:pt idx="169">
                  <c:v>10000</c:v>
                </c:pt>
                <c:pt idx="170">
                  <c:v>78550</c:v>
                </c:pt>
                <c:pt idx="172">
                  <c:v>7950</c:v>
                </c:pt>
                <c:pt idx="173">
                  <c:v>0</c:v>
                </c:pt>
                <c:pt idx="174">
                  <c:v>900</c:v>
                </c:pt>
                <c:pt idx="175">
                  <c:v>4000</c:v>
                </c:pt>
                <c:pt idx="176">
                  <c:v>2300</c:v>
                </c:pt>
                <c:pt idx="177">
                  <c:v>0</c:v>
                </c:pt>
                <c:pt idx="178">
                  <c:v>750</c:v>
                </c:pt>
                <c:pt idx="179">
                  <c:v>31000</c:v>
                </c:pt>
                <c:pt idx="180">
                  <c:v>4600</c:v>
                </c:pt>
              </c:numCache>
            </c:numRef>
          </c:val>
        </c:ser>
        <c:ser>
          <c:idx val="8"/>
          <c:order val="8"/>
          <c:tx>
            <c:strRef>
              <c:f>Arkusz1!$K$10</c:f>
              <c:strCache>
                <c:ptCount val="1"/>
                <c:pt idx="0">
                  <c:v>32 300,0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Arkusz1!$K$11:$K$192</c:f>
              <c:numCache>
                <c:ptCount val="181"/>
                <c:pt idx="1">
                  <c:v>4600</c:v>
                </c:pt>
                <c:pt idx="2">
                  <c:v>4600</c:v>
                </c:pt>
                <c:pt idx="3">
                  <c:v>0</c:v>
                </c:pt>
                <c:pt idx="4">
                  <c:v>13870</c:v>
                </c:pt>
                <c:pt idx="5">
                  <c:v>2000</c:v>
                </c:pt>
                <c:pt idx="6">
                  <c:v>5000</c:v>
                </c:pt>
                <c:pt idx="7">
                  <c:v>1300</c:v>
                </c:pt>
                <c:pt idx="8">
                  <c:v>0</c:v>
                </c:pt>
                <c:pt idx="9">
                  <c:v>0</c:v>
                </c:pt>
                <c:pt idx="10">
                  <c:v>3000</c:v>
                </c:pt>
                <c:pt idx="11">
                  <c:v>0</c:v>
                </c:pt>
                <c:pt idx="12">
                  <c:v>270</c:v>
                </c:pt>
                <c:pt idx="13">
                  <c:v>0</c:v>
                </c:pt>
                <c:pt idx="14">
                  <c:v>800</c:v>
                </c:pt>
                <c:pt idx="15">
                  <c:v>300</c:v>
                </c:pt>
                <c:pt idx="16">
                  <c:v>150</c:v>
                </c:pt>
                <c:pt idx="17">
                  <c:v>0</c:v>
                </c:pt>
                <c:pt idx="18">
                  <c:v>500</c:v>
                </c:pt>
                <c:pt idx="19">
                  <c:v>0</c:v>
                </c:pt>
                <c:pt idx="20">
                  <c:v>550</c:v>
                </c:pt>
                <c:pt idx="21">
                  <c:v>0</c:v>
                </c:pt>
                <c:pt idx="22">
                  <c:v>0</c:v>
                </c:pt>
                <c:pt idx="23">
                  <c:v>2000</c:v>
                </c:pt>
                <c:pt idx="25">
                  <c:v>0</c:v>
                </c:pt>
                <c:pt idx="26">
                  <c:v>1200</c:v>
                </c:pt>
                <c:pt idx="27">
                  <c:v>200</c:v>
                </c:pt>
                <c:pt idx="28">
                  <c:v>1000</c:v>
                </c:pt>
                <c:pt idx="30">
                  <c:v>200</c:v>
                </c:pt>
                <c:pt idx="31">
                  <c:v>0</c:v>
                </c:pt>
                <c:pt idx="32">
                  <c:v>0</c:v>
                </c:pt>
                <c:pt idx="33">
                  <c:v>200</c:v>
                </c:pt>
                <c:pt idx="34">
                  <c:v>0</c:v>
                </c:pt>
                <c:pt idx="35">
                  <c:v>0</c:v>
                </c:pt>
                <c:pt idx="36">
                  <c:v>2880</c:v>
                </c:pt>
                <c:pt idx="37">
                  <c:v>100</c:v>
                </c:pt>
                <c:pt idx="38">
                  <c:v>200</c:v>
                </c:pt>
                <c:pt idx="39">
                  <c:v>30</c:v>
                </c:pt>
                <c:pt idx="40">
                  <c:v>800</c:v>
                </c:pt>
                <c:pt idx="41">
                  <c:v>350</c:v>
                </c:pt>
                <c:pt idx="42">
                  <c:v>0</c:v>
                </c:pt>
                <c:pt idx="43">
                  <c:v>300</c:v>
                </c:pt>
                <c:pt idx="44">
                  <c:v>50</c:v>
                </c:pt>
                <c:pt idx="45">
                  <c:v>0</c:v>
                </c:pt>
                <c:pt idx="46">
                  <c:v>0</c:v>
                </c:pt>
                <c:pt idx="47">
                  <c:v>1000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50</c:v>
                </c:pt>
                <c:pt idx="53">
                  <c:v>2150</c:v>
                </c:pt>
                <c:pt idx="54">
                  <c:v>0</c:v>
                </c:pt>
                <c:pt idx="55">
                  <c:v>0</c:v>
                </c:pt>
                <c:pt idx="56">
                  <c:v>800</c:v>
                </c:pt>
                <c:pt idx="57">
                  <c:v>500</c:v>
                </c:pt>
                <c:pt idx="58">
                  <c:v>0</c:v>
                </c:pt>
                <c:pt idx="59">
                  <c:v>0</c:v>
                </c:pt>
                <c:pt idx="60">
                  <c:v>200</c:v>
                </c:pt>
                <c:pt idx="61">
                  <c:v>500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150</c:v>
                </c:pt>
                <c:pt idx="66">
                  <c:v>50</c:v>
                </c:pt>
                <c:pt idx="67">
                  <c:v>4000</c:v>
                </c:pt>
                <c:pt idx="68">
                  <c:v>500</c:v>
                </c:pt>
                <c:pt idx="69">
                  <c:v>250</c:v>
                </c:pt>
                <c:pt idx="70">
                  <c:v>500</c:v>
                </c:pt>
                <c:pt idx="71">
                  <c:v>0</c:v>
                </c:pt>
                <c:pt idx="72">
                  <c:v>100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9400</c:v>
                </c:pt>
                <c:pt idx="83">
                  <c:v>9400</c:v>
                </c:pt>
                <c:pt idx="84">
                  <c:v>2600</c:v>
                </c:pt>
                <c:pt idx="85">
                  <c:v>4300</c:v>
                </c:pt>
                <c:pt idx="86">
                  <c:v>2000</c:v>
                </c:pt>
                <c:pt idx="87">
                  <c:v>500</c:v>
                </c:pt>
                <c:pt idx="88">
                  <c:v>800</c:v>
                </c:pt>
                <c:pt idx="89">
                  <c:v>800</c:v>
                </c:pt>
                <c:pt idx="90">
                  <c:v>750</c:v>
                </c:pt>
                <c:pt idx="91">
                  <c:v>500</c:v>
                </c:pt>
                <c:pt idx="92">
                  <c:v>0</c:v>
                </c:pt>
                <c:pt idx="93">
                  <c:v>100</c:v>
                </c:pt>
                <c:pt idx="94">
                  <c:v>50</c:v>
                </c:pt>
                <c:pt idx="95">
                  <c:v>100</c:v>
                </c:pt>
                <c:pt idx="96">
                  <c:v>1500</c:v>
                </c:pt>
                <c:pt idx="97">
                  <c:v>800</c:v>
                </c:pt>
                <c:pt idx="98">
                  <c:v>200</c:v>
                </c:pt>
                <c:pt idx="99">
                  <c:v>500</c:v>
                </c:pt>
                <c:pt idx="100">
                  <c:v>8300</c:v>
                </c:pt>
                <c:pt idx="101">
                  <c:v>3000</c:v>
                </c:pt>
                <c:pt idx="102">
                  <c:v>5400</c:v>
                </c:pt>
                <c:pt idx="103">
                  <c:v>3500</c:v>
                </c:pt>
                <c:pt idx="104">
                  <c:v>0</c:v>
                </c:pt>
                <c:pt idx="105">
                  <c:v>1300</c:v>
                </c:pt>
                <c:pt idx="106">
                  <c:v>0</c:v>
                </c:pt>
                <c:pt idx="107">
                  <c:v>100</c:v>
                </c:pt>
                <c:pt idx="108">
                  <c:v>0</c:v>
                </c:pt>
                <c:pt idx="109">
                  <c:v>0</c:v>
                </c:pt>
                <c:pt idx="110">
                  <c:v>200</c:v>
                </c:pt>
                <c:pt idx="111">
                  <c:v>0</c:v>
                </c:pt>
                <c:pt idx="112">
                  <c:v>200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320</c:v>
                </c:pt>
                <c:pt idx="117">
                  <c:v>50</c:v>
                </c:pt>
                <c:pt idx="118">
                  <c:v>250</c:v>
                </c:pt>
                <c:pt idx="119">
                  <c:v>20</c:v>
                </c:pt>
                <c:pt idx="120">
                  <c:v>15150</c:v>
                </c:pt>
                <c:pt idx="121">
                  <c:v>0</c:v>
                </c:pt>
                <c:pt idx="122">
                  <c:v>0</c:v>
                </c:pt>
                <c:pt idx="123">
                  <c:v>10800</c:v>
                </c:pt>
                <c:pt idx="124">
                  <c:v>6800</c:v>
                </c:pt>
                <c:pt idx="125">
                  <c:v>2500</c:v>
                </c:pt>
                <c:pt idx="126">
                  <c:v>1500</c:v>
                </c:pt>
                <c:pt idx="127">
                  <c:v>500</c:v>
                </c:pt>
                <c:pt idx="128">
                  <c:v>0</c:v>
                </c:pt>
                <c:pt idx="129">
                  <c:v>0</c:v>
                </c:pt>
                <c:pt idx="130">
                  <c:v>50</c:v>
                </c:pt>
                <c:pt idx="131">
                  <c:v>50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50</c:v>
                </c:pt>
                <c:pt idx="140">
                  <c:v>0</c:v>
                </c:pt>
                <c:pt idx="141">
                  <c:v>350</c:v>
                </c:pt>
                <c:pt idx="142">
                  <c:v>400</c:v>
                </c:pt>
                <c:pt idx="143">
                  <c:v>100</c:v>
                </c:pt>
                <c:pt idx="144">
                  <c:v>350</c:v>
                </c:pt>
                <c:pt idx="145">
                  <c:v>500</c:v>
                </c:pt>
                <c:pt idx="146">
                  <c:v>100</c:v>
                </c:pt>
                <c:pt idx="147">
                  <c:v>0</c:v>
                </c:pt>
                <c:pt idx="148">
                  <c:v>100</c:v>
                </c:pt>
                <c:pt idx="149">
                  <c:v>1300</c:v>
                </c:pt>
                <c:pt idx="150">
                  <c:v>1000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13177.2</c:v>
                </c:pt>
                <c:pt idx="157">
                  <c:v>2350</c:v>
                </c:pt>
                <c:pt idx="158">
                  <c:v>150</c:v>
                </c:pt>
                <c:pt idx="159">
                  <c:v>250</c:v>
                </c:pt>
                <c:pt idx="160">
                  <c:v>0</c:v>
                </c:pt>
                <c:pt idx="161">
                  <c:v>0</c:v>
                </c:pt>
                <c:pt idx="162">
                  <c:v>300</c:v>
                </c:pt>
                <c:pt idx="163">
                  <c:v>1500</c:v>
                </c:pt>
                <c:pt idx="164">
                  <c:v>150</c:v>
                </c:pt>
                <c:pt idx="165">
                  <c:v>0</c:v>
                </c:pt>
                <c:pt idx="166">
                  <c:v>327.2</c:v>
                </c:pt>
                <c:pt idx="167">
                  <c:v>0</c:v>
                </c:pt>
                <c:pt idx="168">
                  <c:v>500</c:v>
                </c:pt>
                <c:pt idx="169">
                  <c:v>10000</c:v>
                </c:pt>
                <c:pt idx="170">
                  <c:v>18300</c:v>
                </c:pt>
                <c:pt idx="172">
                  <c:v>3300</c:v>
                </c:pt>
                <c:pt idx="173">
                  <c:v>0</c:v>
                </c:pt>
                <c:pt idx="174">
                  <c:v>500</c:v>
                </c:pt>
                <c:pt idx="175">
                  <c:v>0</c:v>
                </c:pt>
                <c:pt idx="176">
                  <c:v>2300</c:v>
                </c:pt>
                <c:pt idx="177">
                  <c:v>0</c:v>
                </c:pt>
                <c:pt idx="178">
                  <c:v>500</c:v>
                </c:pt>
                <c:pt idx="179">
                  <c:v>15000</c:v>
                </c:pt>
                <c:pt idx="180">
                  <c:v>0</c:v>
                </c:pt>
              </c:numCache>
            </c:numRef>
          </c:val>
        </c:ser>
        <c:ser>
          <c:idx val="9"/>
          <c:order val="9"/>
          <c:tx>
            <c:strRef>
              <c:f>Arkusz1!$L$10</c:f>
              <c:strCache>
                <c:ptCount val="1"/>
                <c:pt idx="0">
                  <c:v>55 400,0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Arkusz1!$L$11:$L$192</c:f>
              <c:numCache>
                <c:ptCount val="1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13950</c:v>
                </c:pt>
                <c:pt idx="5">
                  <c:v>2000</c:v>
                </c:pt>
                <c:pt idx="6">
                  <c:v>0</c:v>
                </c:pt>
                <c:pt idx="7">
                  <c:v>1000</c:v>
                </c:pt>
                <c:pt idx="8">
                  <c:v>0</c:v>
                </c:pt>
                <c:pt idx="9">
                  <c:v>4150</c:v>
                </c:pt>
                <c:pt idx="10">
                  <c:v>4000</c:v>
                </c:pt>
                <c:pt idx="11">
                  <c:v>0</c:v>
                </c:pt>
                <c:pt idx="12">
                  <c:v>0</c:v>
                </c:pt>
                <c:pt idx="13">
                  <c:v>1500</c:v>
                </c:pt>
                <c:pt idx="14">
                  <c:v>0</c:v>
                </c:pt>
                <c:pt idx="15">
                  <c:v>1000</c:v>
                </c:pt>
                <c:pt idx="16">
                  <c:v>0</c:v>
                </c:pt>
                <c:pt idx="17">
                  <c:v>0</c:v>
                </c:pt>
                <c:pt idx="18">
                  <c:v>300</c:v>
                </c:pt>
                <c:pt idx="19">
                  <c:v>0</c:v>
                </c:pt>
                <c:pt idx="20">
                  <c:v>0</c:v>
                </c:pt>
                <c:pt idx="21">
                  <c:v>2500</c:v>
                </c:pt>
                <c:pt idx="22">
                  <c:v>2500</c:v>
                </c:pt>
                <c:pt idx="23">
                  <c:v>4800</c:v>
                </c:pt>
                <c:pt idx="25">
                  <c:v>500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4940</c:v>
                </c:pt>
                <c:pt idx="31">
                  <c:v>600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4340</c:v>
                </c:pt>
                <c:pt idx="36">
                  <c:v>3610</c:v>
                </c:pt>
                <c:pt idx="37">
                  <c:v>750</c:v>
                </c:pt>
                <c:pt idx="38">
                  <c:v>1000</c:v>
                </c:pt>
                <c:pt idx="39">
                  <c:v>100</c:v>
                </c:pt>
                <c:pt idx="40">
                  <c:v>1000</c:v>
                </c:pt>
                <c:pt idx="41">
                  <c:v>100</c:v>
                </c:pt>
                <c:pt idx="42">
                  <c:v>160</c:v>
                </c:pt>
                <c:pt idx="43">
                  <c:v>0</c:v>
                </c:pt>
                <c:pt idx="44">
                  <c:v>500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2000</c:v>
                </c:pt>
                <c:pt idx="54">
                  <c:v>0</c:v>
                </c:pt>
                <c:pt idx="55">
                  <c:v>0</c:v>
                </c:pt>
                <c:pt idx="56">
                  <c:v>1000</c:v>
                </c:pt>
                <c:pt idx="57">
                  <c:v>0</c:v>
                </c:pt>
                <c:pt idx="58">
                  <c:v>0</c:v>
                </c:pt>
                <c:pt idx="59">
                  <c:v>1000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5000</c:v>
                </c:pt>
                <c:pt idx="68">
                  <c:v>1200</c:v>
                </c:pt>
                <c:pt idx="69">
                  <c:v>300</c:v>
                </c:pt>
                <c:pt idx="70">
                  <c:v>1500</c:v>
                </c:pt>
                <c:pt idx="71">
                  <c:v>15000</c:v>
                </c:pt>
                <c:pt idx="72">
                  <c:v>100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200</c:v>
                </c:pt>
                <c:pt idx="79">
                  <c:v>0</c:v>
                </c:pt>
                <c:pt idx="81">
                  <c:v>200</c:v>
                </c:pt>
                <c:pt idx="82">
                  <c:v>15900</c:v>
                </c:pt>
                <c:pt idx="83">
                  <c:v>15900</c:v>
                </c:pt>
                <c:pt idx="84">
                  <c:v>1000</c:v>
                </c:pt>
                <c:pt idx="85">
                  <c:v>5000</c:v>
                </c:pt>
                <c:pt idx="86">
                  <c:v>7100</c:v>
                </c:pt>
                <c:pt idx="87">
                  <c:v>2800</c:v>
                </c:pt>
                <c:pt idx="88">
                  <c:v>1900</c:v>
                </c:pt>
                <c:pt idx="89">
                  <c:v>1900</c:v>
                </c:pt>
                <c:pt idx="90">
                  <c:v>1050</c:v>
                </c:pt>
                <c:pt idx="91">
                  <c:v>500</c:v>
                </c:pt>
                <c:pt idx="92">
                  <c:v>0</c:v>
                </c:pt>
                <c:pt idx="93">
                  <c:v>110</c:v>
                </c:pt>
                <c:pt idx="94">
                  <c:v>250</c:v>
                </c:pt>
                <c:pt idx="95">
                  <c:v>190</c:v>
                </c:pt>
                <c:pt idx="96">
                  <c:v>7500</c:v>
                </c:pt>
                <c:pt idx="97">
                  <c:v>3600</c:v>
                </c:pt>
                <c:pt idx="98">
                  <c:v>1000</c:v>
                </c:pt>
                <c:pt idx="99">
                  <c:v>2900</c:v>
                </c:pt>
                <c:pt idx="100">
                  <c:v>18050</c:v>
                </c:pt>
                <c:pt idx="101">
                  <c:v>5000</c:v>
                </c:pt>
                <c:pt idx="102">
                  <c:v>8273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5000</c:v>
                </c:pt>
                <c:pt idx="108">
                  <c:v>0</c:v>
                </c:pt>
                <c:pt idx="109">
                  <c:v>0</c:v>
                </c:pt>
                <c:pt idx="110">
                  <c:v>250</c:v>
                </c:pt>
                <c:pt idx="111">
                  <c:v>7500</c:v>
                </c:pt>
                <c:pt idx="112">
                  <c:v>300</c:v>
                </c:pt>
                <c:pt idx="113">
                  <c:v>132000</c:v>
                </c:pt>
                <c:pt idx="114">
                  <c:v>0</c:v>
                </c:pt>
                <c:pt idx="115">
                  <c:v>132000</c:v>
                </c:pt>
                <c:pt idx="116">
                  <c:v>3120</c:v>
                </c:pt>
                <c:pt idx="117">
                  <c:v>3100</c:v>
                </c:pt>
                <c:pt idx="118">
                  <c:v>0</c:v>
                </c:pt>
                <c:pt idx="119">
                  <c:v>20</c:v>
                </c:pt>
                <c:pt idx="120">
                  <c:v>28453</c:v>
                </c:pt>
                <c:pt idx="121">
                  <c:v>13453</c:v>
                </c:pt>
                <c:pt idx="122">
                  <c:v>0</c:v>
                </c:pt>
                <c:pt idx="123">
                  <c:v>4450</c:v>
                </c:pt>
                <c:pt idx="124">
                  <c:v>4350</c:v>
                </c:pt>
                <c:pt idx="125">
                  <c:v>0</c:v>
                </c:pt>
                <c:pt idx="126">
                  <c:v>100</c:v>
                </c:pt>
                <c:pt idx="127">
                  <c:v>4300</c:v>
                </c:pt>
                <c:pt idx="128">
                  <c:v>1550</c:v>
                </c:pt>
                <c:pt idx="129">
                  <c:v>750</c:v>
                </c:pt>
                <c:pt idx="130">
                  <c:v>400</c:v>
                </c:pt>
                <c:pt idx="131">
                  <c:v>100</c:v>
                </c:pt>
                <c:pt idx="132">
                  <c:v>500</c:v>
                </c:pt>
                <c:pt idx="133">
                  <c:v>200</c:v>
                </c:pt>
                <c:pt idx="134">
                  <c:v>100</c:v>
                </c:pt>
                <c:pt idx="135">
                  <c:v>0</c:v>
                </c:pt>
                <c:pt idx="136">
                  <c:v>0</c:v>
                </c:pt>
                <c:pt idx="137">
                  <c:v>500</c:v>
                </c:pt>
                <c:pt idx="138">
                  <c:v>0</c:v>
                </c:pt>
                <c:pt idx="139">
                  <c:v>200</c:v>
                </c:pt>
                <c:pt idx="140">
                  <c:v>0</c:v>
                </c:pt>
                <c:pt idx="141">
                  <c:v>0</c:v>
                </c:pt>
                <c:pt idx="142">
                  <c:v>200</c:v>
                </c:pt>
                <c:pt idx="143">
                  <c:v>100</c:v>
                </c:pt>
                <c:pt idx="144">
                  <c:v>150</c:v>
                </c:pt>
                <c:pt idx="145">
                  <c:v>1400</c:v>
                </c:pt>
                <c:pt idx="146">
                  <c:v>200</c:v>
                </c:pt>
                <c:pt idx="147">
                  <c:v>640</c:v>
                </c:pt>
                <c:pt idx="148">
                  <c:v>200</c:v>
                </c:pt>
                <c:pt idx="149">
                  <c:v>1800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950</c:v>
                </c:pt>
                <c:pt idx="154">
                  <c:v>610</c:v>
                </c:pt>
                <c:pt idx="155">
                  <c:v>22500</c:v>
                </c:pt>
                <c:pt idx="157">
                  <c:v>4500</c:v>
                </c:pt>
                <c:pt idx="158">
                  <c:v>150</c:v>
                </c:pt>
                <c:pt idx="159">
                  <c:v>0</c:v>
                </c:pt>
                <c:pt idx="160">
                  <c:v>4000</c:v>
                </c:pt>
                <c:pt idx="161">
                  <c:v>0</c:v>
                </c:pt>
                <c:pt idx="162">
                  <c:v>350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18000</c:v>
                </c:pt>
                <c:pt idx="170">
                  <c:v>49750</c:v>
                </c:pt>
                <c:pt idx="172">
                  <c:v>4750</c:v>
                </c:pt>
                <c:pt idx="173">
                  <c:v>0</c:v>
                </c:pt>
                <c:pt idx="174">
                  <c:v>0</c:v>
                </c:pt>
                <c:pt idx="175">
                  <c:v>4000</c:v>
                </c:pt>
                <c:pt idx="176">
                  <c:v>0</c:v>
                </c:pt>
                <c:pt idx="177">
                  <c:v>0</c:v>
                </c:pt>
                <c:pt idx="178">
                  <c:v>750</c:v>
                </c:pt>
                <c:pt idx="179">
                  <c:v>0</c:v>
                </c:pt>
                <c:pt idx="180">
                  <c:v>5000</c:v>
                </c:pt>
              </c:numCache>
            </c:numRef>
          </c:val>
        </c:ser>
        <c:ser>
          <c:idx val="10"/>
          <c:order val="10"/>
          <c:tx>
            <c:strRef>
              <c:f>Arkusz1!$M$10</c:f>
              <c:strCache>
                <c:ptCount val="1"/>
                <c:pt idx="0">
                  <c:v>38 940,0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Arkusz1!$M$11:$M$192</c:f>
              <c:numCache>
                <c:ptCount val="18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18440</c:v>
                </c:pt>
                <c:pt idx="5">
                  <c:v>4000</c:v>
                </c:pt>
                <c:pt idx="6">
                  <c:v>2000</c:v>
                </c:pt>
                <c:pt idx="7">
                  <c:v>1000</c:v>
                </c:pt>
                <c:pt idx="8">
                  <c:v>0</c:v>
                </c:pt>
                <c:pt idx="9">
                  <c:v>3500</c:v>
                </c:pt>
                <c:pt idx="10">
                  <c:v>4100</c:v>
                </c:pt>
                <c:pt idx="11">
                  <c:v>0</c:v>
                </c:pt>
                <c:pt idx="12">
                  <c:v>0</c:v>
                </c:pt>
                <c:pt idx="13">
                  <c:v>1500</c:v>
                </c:pt>
                <c:pt idx="14">
                  <c:v>200</c:v>
                </c:pt>
                <c:pt idx="15">
                  <c:v>1000</c:v>
                </c:pt>
                <c:pt idx="16">
                  <c:v>140</c:v>
                </c:pt>
                <c:pt idx="17">
                  <c:v>0</c:v>
                </c:pt>
                <c:pt idx="18">
                  <c:v>1000</c:v>
                </c:pt>
                <c:pt idx="19">
                  <c:v>0</c:v>
                </c:pt>
                <c:pt idx="20">
                  <c:v>0</c:v>
                </c:pt>
                <c:pt idx="21">
                  <c:v>1000</c:v>
                </c:pt>
                <c:pt idx="22">
                  <c:v>1000</c:v>
                </c:pt>
                <c:pt idx="23">
                  <c:v>2000</c:v>
                </c:pt>
                <c:pt idx="25">
                  <c:v>0</c:v>
                </c:pt>
                <c:pt idx="26">
                  <c:v>1800</c:v>
                </c:pt>
                <c:pt idx="27">
                  <c:v>1800</c:v>
                </c:pt>
                <c:pt idx="28">
                  <c:v>0</c:v>
                </c:pt>
                <c:pt idx="30">
                  <c:v>1800</c:v>
                </c:pt>
                <c:pt idx="31">
                  <c:v>500</c:v>
                </c:pt>
                <c:pt idx="32">
                  <c:v>0</c:v>
                </c:pt>
                <c:pt idx="33">
                  <c:v>1300</c:v>
                </c:pt>
                <c:pt idx="34">
                  <c:v>0</c:v>
                </c:pt>
                <c:pt idx="35">
                  <c:v>0</c:v>
                </c:pt>
                <c:pt idx="36">
                  <c:v>3900</c:v>
                </c:pt>
                <c:pt idx="37">
                  <c:v>750</c:v>
                </c:pt>
                <c:pt idx="38">
                  <c:v>1000</c:v>
                </c:pt>
                <c:pt idx="39">
                  <c:v>100</c:v>
                </c:pt>
                <c:pt idx="40">
                  <c:v>1000</c:v>
                </c:pt>
                <c:pt idx="41">
                  <c:v>100</c:v>
                </c:pt>
                <c:pt idx="42">
                  <c:v>50</c:v>
                </c:pt>
                <c:pt idx="43">
                  <c:v>0</c:v>
                </c:pt>
                <c:pt idx="44">
                  <c:v>500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400</c:v>
                </c:pt>
                <c:pt idx="53">
                  <c:v>2650</c:v>
                </c:pt>
                <c:pt idx="54">
                  <c:v>0</c:v>
                </c:pt>
                <c:pt idx="55">
                  <c:v>0</c:v>
                </c:pt>
                <c:pt idx="56">
                  <c:v>1250</c:v>
                </c:pt>
                <c:pt idx="57">
                  <c:v>500</c:v>
                </c:pt>
                <c:pt idx="59">
                  <c:v>500</c:v>
                </c:pt>
                <c:pt idx="60">
                  <c:v>400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1000</c:v>
                </c:pt>
                <c:pt idx="67">
                  <c:v>5000</c:v>
                </c:pt>
                <c:pt idx="68">
                  <c:v>500</c:v>
                </c:pt>
                <c:pt idx="69">
                  <c:v>250</c:v>
                </c:pt>
                <c:pt idx="70">
                  <c:v>500</c:v>
                </c:pt>
                <c:pt idx="71">
                  <c:v>0</c:v>
                </c:pt>
                <c:pt idx="72">
                  <c:v>100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9100</c:v>
                </c:pt>
                <c:pt idx="83">
                  <c:v>9100</c:v>
                </c:pt>
                <c:pt idx="84">
                  <c:v>1400</c:v>
                </c:pt>
                <c:pt idx="85">
                  <c:v>5200</c:v>
                </c:pt>
                <c:pt idx="86">
                  <c:v>2000</c:v>
                </c:pt>
                <c:pt idx="87">
                  <c:v>500</c:v>
                </c:pt>
                <c:pt idx="88">
                  <c:v>800</c:v>
                </c:pt>
                <c:pt idx="89">
                  <c:v>800</c:v>
                </c:pt>
                <c:pt idx="90">
                  <c:v>800</c:v>
                </c:pt>
                <c:pt idx="91">
                  <c:v>500</c:v>
                </c:pt>
                <c:pt idx="92">
                  <c:v>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2200</c:v>
                </c:pt>
                <c:pt idx="97">
                  <c:v>1000</c:v>
                </c:pt>
                <c:pt idx="98">
                  <c:v>200</c:v>
                </c:pt>
                <c:pt idx="99">
                  <c:v>1000</c:v>
                </c:pt>
                <c:pt idx="100">
                  <c:v>12400</c:v>
                </c:pt>
                <c:pt idx="101">
                  <c:v>3000</c:v>
                </c:pt>
                <c:pt idx="102">
                  <c:v>9500</c:v>
                </c:pt>
                <c:pt idx="103">
                  <c:v>7000</c:v>
                </c:pt>
                <c:pt idx="104">
                  <c:v>0</c:v>
                </c:pt>
                <c:pt idx="105">
                  <c:v>500</c:v>
                </c:pt>
                <c:pt idx="106">
                  <c:v>0</c:v>
                </c:pt>
                <c:pt idx="107">
                  <c:v>1500</c:v>
                </c:pt>
                <c:pt idx="108">
                  <c:v>0</c:v>
                </c:pt>
                <c:pt idx="109">
                  <c:v>0</c:v>
                </c:pt>
                <c:pt idx="110">
                  <c:v>200</c:v>
                </c:pt>
                <c:pt idx="111">
                  <c:v>0</c:v>
                </c:pt>
                <c:pt idx="112">
                  <c:v>200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70</c:v>
                </c:pt>
                <c:pt idx="117">
                  <c:v>50</c:v>
                </c:pt>
                <c:pt idx="118">
                  <c:v>0</c:v>
                </c:pt>
                <c:pt idx="119">
                  <c:v>20</c:v>
                </c:pt>
                <c:pt idx="120">
                  <c:v>13800</c:v>
                </c:pt>
                <c:pt idx="121">
                  <c:v>0</c:v>
                </c:pt>
                <c:pt idx="122">
                  <c:v>0</c:v>
                </c:pt>
                <c:pt idx="123">
                  <c:v>10400</c:v>
                </c:pt>
                <c:pt idx="124">
                  <c:v>6200</c:v>
                </c:pt>
                <c:pt idx="125">
                  <c:v>2200</c:v>
                </c:pt>
                <c:pt idx="126">
                  <c:v>2000</c:v>
                </c:pt>
                <c:pt idx="127">
                  <c:v>250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50</c:v>
                </c:pt>
                <c:pt idx="140">
                  <c:v>0</c:v>
                </c:pt>
                <c:pt idx="141">
                  <c:v>0</c:v>
                </c:pt>
                <c:pt idx="142">
                  <c:v>200</c:v>
                </c:pt>
                <c:pt idx="143">
                  <c:v>100</c:v>
                </c:pt>
                <c:pt idx="144">
                  <c:v>150</c:v>
                </c:pt>
                <c:pt idx="145">
                  <c:v>500</c:v>
                </c:pt>
                <c:pt idx="146">
                  <c:v>100</c:v>
                </c:pt>
                <c:pt idx="147">
                  <c:v>0</c:v>
                </c:pt>
                <c:pt idx="148">
                  <c:v>100</c:v>
                </c:pt>
                <c:pt idx="149">
                  <c:v>1500</c:v>
                </c:pt>
                <c:pt idx="150">
                  <c:v>500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20150</c:v>
                </c:pt>
                <c:pt idx="157">
                  <c:v>1450</c:v>
                </c:pt>
                <c:pt idx="158">
                  <c:v>150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300</c:v>
                </c:pt>
                <c:pt idx="163">
                  <c:v>500</c:v>
                </c:pt>
                <c:pt idx="164">
                  <c:v>500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700</c:v>
                </c:pt>
                <c:pt idx="169">
                  <c:v>18000</c:v>
                </c:pt>
                <c:pt idx="170">
                  <c:v>1700</c:v>
                </c:pt>
                <c:pt idx="172">
                  <c:v>1050</c:v>
                </c:pt>
                <c:pt idx="173">
                  <c:v>0</c:v>
                </c:pt>
                <c:pt idx="174">
                  <c:v>550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500</c:v>
                </c:pt>
                <c:pt idx="179">
                  <c:v>650</c:v>
                </c:pt>
                <c:pt idx="18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Arkusz1!$N$10</c:f>
              <c:strCache>
                <c:ptCount val="1"/>
                <c:pt idx="0">
                  <c:v>245 202,4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Arkusz1!$N$11:$N$192</c:f>
              <c:numCache>
                <c:ptCount val="181"/>
                <c:pt idx="1">
                  <c:v>20650</c:v>
                </c:pt>
                <c:pt idx="2">
                  <c:v>12950</c:v>
                </c:pt>
                <c:pt idx="3">
                  <c:v>7700</c:v>
                </c:pt>
                <c:pt idx="4">
                  <c:v>55055.5</c:v>
                </c:pt>
                <c:pt idx="5">
                  <c:v>6000</c:v>
                </c:pt>
                <c:pt idx="6">
                  <c:v>10610</c:v>
                </c:pt>
                <c:pt idx="7">
                  <c:v>3700</c:v>
                </c:pt>
                <c:pt idx="8">
                  <c:v>2400</c:v>
                </c:pt>
                <c:pt idx="9">
                  <c:v>4590</c:v>
                </c:pt>
                <c:pt idx="10">
                  <c:v>10000</c:v>
                </c:pt>
                <c:pt idx="11">
                  <c:v>1450</c:v>
                </c:pt>
                <c:pt idx="12">
                  <c:v>2000</c:v>
                </c:pt>
                <c:pt idx="13">
                  <c:v>2500</c:v>
                </c:pt>
                <c:pt idx="14">
                  <c:v>2100</c:v>
                </c:pt>
                <c:pt idx="15">
                  <c:v>2000</c:v>
                </c:pt>
                <c:pt idx="16">
                  <c:v>300</c:v>
                </c:pt>
                <c:pt idx="17">
                  <c:v>700</c:v>
                </c:pt>
                <c:pt idx="18">
                  <c:v>3405.5</c:v>
                </c:pt>
                <c:pt idx="19">
                  <c:v>2200</c:v>
                </c:pt>
                <c:pt idx="20">
                  <c:v>1100</c:v>
                </c:pt>
                <c:pt idx="21">
                  <c:v>3700</c:v>
                </c:pt>
                <c:pt idx="22">
                  <c:v>3700</c:v>
                </c:pt>
                <c:pt idx="23">
                  <c:v>15377.1</c:v>
                </c:pt>
                <c:pt idx="25">
                  <c:v>770</c:v>
                </c:pt>
                <c:pt idx="26">
                  <c:v>6710</c:v>
                </c:pt>
                <c:pt idx="27">
                  <c:v>2200</c:v>
                </c:pt>
                <c:pt idx="28">
                  <c:v>4510</c:v>
                </c:pt>
                <c:pt idx="30">
                  <c:v>16320</c:v>
                </c:pt>
                <c:pt idx="31">
                  <c:v>800</c:v>
                </c:pt>
                <c:pt idx="32">
                  <c:v>330</c:v>
                </c:pt>
                <c:pt idx="33">
                  <c:v>1550</c:v>
                </c:pt>
                <c:pt idx="34">
                  <c:v>200</c:v>
                </c:pt>
                <c:pt idx="35">
                  <c:v>13440</c:v>
                </c:pt>
                <c:pt idx="36">
                  <c:v>18872.6</c:v>
                </c:pt>
                <c:pt idx="37">
                  <c:v>1600</c:v>
                </c:pt>
                <c:pt idx="38">
                  <c:v>3099.5</c:v>
                </c:pt>
                <c:pt idx="39">
                  <c:v>460</c:v>
                </c:pt>
                <c:pt idx="40">
                  <c:v>4155.5</c:v>
                </c:pt>
                <c:pt idx="41">
                  <c:v>2000</c:v>
                </c:pt>
                <c:pt idx="42">
                  <c:v>190</c:v>
                </c:pt>
                <c:pt idx="43">
                  <c:v>585</c:v>
                </c:pt>
                <c:pt idx="44">
                  <c:v>850</c:v>
                </c:pt>
                <c:pt idx="45">
                  <c:v>1600</c:v>
                </c:pt>
                <c:pt idx="46">
                  <c:v>215</c:v>
                </c:pt>
                <c:pt idx="47">
                  <c:v>1150</c:v>
                </c:pt>
                <c:pt idx="48">
                  <c:v>390</c:v>
                </c:pt>
                <c:pt idx="49">
                  <c:v>750</c:v>
                </c:pt>
                <c:pt idx="50">
                  <c:v>850</c:v>
                </c:pt>
                <c:pt idx="51">
                  <c:v>505</c:v>
                </c:pt>
                <c:pt idx="52">
                  <c:v>472.6</c:v>
                </c:pt>
                <c:pt idx="53">
                  <c:v>17110</c:v>
                </c:pt>
                <c:pt idx="54">
                  <c:v>200</c:v>
                </c:pt>
                <c:pt idx="55">
                  <c:v>2000</c:v>
                </c:pt>
                <c:pt idx="56">
                  <c:v>5000</c:v>
                </c:pt>
                <c:pt idx="57">
                  <c:v>3500</c:v>
                </c:pt>
                <c:pt idx="58">
                  <c:v>1550</c:v>
                </c:pt>
                <c:pt idx="59">
                  <c:v>1050</c:v>
                </c:pt>
                <c:pt idx="60">
                  <c:v>1200</c:v>
                </c:pt>
                <c:pt idx="61">
                  <c:v>1000</c:v>
                </c:pt>
                <c:pt idx="62">
                  <c:v>810</c:v>
                </c:pt>
                <c:pt idx="63">
                  <c:v>350</c:v>
                </c:pt>
                <c:pt idx="64">
                  <c:v>200</c:v>
                </c:pt>
                <c:pt idx="65">
                  <c:v>250</c:v>
                </c:pt>
                <c:pt idx="66">
                  <c:v>8712</c:v>
                </c:pt>
                <c:pt idx="67">
                  <c:v>15800</c:v>
                </c:pt>
                <c:pt idx="68">
                  <c:v>3926.2</c:v>
                </c:pt>
                <c:pt idx="69">
                  <c:v>1797</c:v>
                </c:pt>
                <c:pt idx="70">
                  <c:v>6000</c:v>
                </c:pt>
                <c:pt idx="71">
                  <c:v>46200</c:v>
                </c:pt>
                <c:pt idx="72">
                  <c:v>1902</c:v>
                </c:pt>
                <c:pt idx="73">
                  <c:v>6300</c:v>
                </c:pt>
                <c:pt idx="74">
                  <c:v>2700</c:v>
                </c:pt>
                <c:pt idx="75">
                  <c:v>2000</c:v>
                </c:pt>
                <c:pt idx="76">
                  <c:v>800</c:v>
                </c:pt>
                <c:pt idx="77">
                  <c:v>800</c:v>
                </c:pt>
                <c:pt idx="78">
                  <c:v>713</c:v>
                </c:pt>
                <c:pt idx="79">
                  <c:v>113</c:v>
                </c:pt>
                <c:pt idx="81">
                  <c:v>600</c:v>
                </c:pt>
                <c:pt idx="82">
                  <c:v>86129</c:v>
                </c:pt>
                <c:pt idx="83">
                  <c:v>86129</c:v>
                </c:pt>
                <c:pt idx="84">
                  <c:v>7100</c:v>
                </c:pt>
                <c:pt idx="85">
                  <c:v>20200</c:v>
                </c:pt>
                <c:pt idx="86">
                  <c:v>48929</c:v>
                </c:pt>
                <c:pt idx="87">
                  <c:v>9900</c:v>
                </c:pt>
                <c:pt idx="88">
                  <c:v>8033</c:v>
                </c:pt>
                <c:pt idx="89">
                  <c:v>8033</c:v>
                </c:pt>
                <c:pt idx="90">
                  <c:v>18108</c:v>
                </c:pt>
                <c:pt idx="91">
                  <c:v>2845</c:v>
                </c:pt>
                <c:pt idx="92">
                  <c:v>12000</c:v>
                </c:pt>
                <c:pt idx="93">
                  <c:v>1890</c:v>
                </c:pt>
                <c:pt idx="94">
                  <c:v>445</c:v>
                </c:pt>
                <c:pt idx="95">
                  <c:v>928</c:v>
                </c:pt>
                <c:pt idx="96">
                  <c:v>21016</c:v>
                </c:pt>
                <c:pt idx="97">
                  <c:v>9700</c:v>
                </c:pt>
                <c:pt idx="98">
                  <c:v>3250</c:v>
                </c:pt>
                <c:pt idx="99">
                  <c:v>8066</c:v>
                </c:pt>
                <c:pt idx="100">
                  <c:v>74284.70000000001</c:v>
                </c:pt>
                <c:pt idx="101">
                  <c:v>17653.5</c:v>
                </c:pt>
                <c:pt idx="102">
                  <c:v>39004.4</c:v>
                </c:pt>
                <c:pt idx="103">
                  <c:v>10900</c:v>
                </c:pt>
                <c:pt idx="104">
                  <c:v>3400</c:v>
                </c:pt>
                <c:pt idx="105">
                  <c:v>2046.6</c:v>
                </c:pt>
                <c:pt idx="106">
                  <c:v>1559.8</c:v>
                </c:pt>
                <c:pt idx="107">
                  <c:v>5105</c:v>
                </c:pt>
                <c:pt idx="108">
                  <c:v>2500</c:v>
                </c:pt>
                <c:pt idx="109">
                  <c:v>2500</c:v>
                </c:pt>
                <c:pt idx="110">
                  <c:v>1180.7</c:v>
                </c:pt>
                <c:pt idx="111">
                  <c:v>15000</c:v>
                </c:pt>
                <c:pt idx="112">
                  <c:v>1446.1</c:v>
                </c:pt>
                <c:pt idx="113">
                  <c:v>269122</c:v>
                </c:pt>
                <c:pt idx="114">
                  <c:v>1622</c:v>
                </c:pt>
                <c:pt idx="115">
                  <c:v>267500</c:v>
                </c:pt>
                <c:pt idx="116">
                  <c:v>8404.2</c:v>
                </c:pt>
                <c:pt idx="117">
                  <c:v>6280</c:v>
                </c:pt>
                <c:pt idx="118">
                  <c:v>760</c:v>
                </c:pt>
                <c:pt idx="119">
                  <c:v>1364.2</c:v>
                </c:pt>
                <c:pt idx="120">
                  <c:v>115434.59999999999</c:v>
                </c:pt>
                <c:pt idx="121">
                  <c:v>24678</c:v>
                </c:pt>
                <c:pt idx="122">
                  <c:v>6695</c:v>
                </c:pt>
                <c:pt idx="123">
                  <c:v>35130</c:v>
                </c:pt>
                <c:pt idx="124">
                  <c:v>21730</c:v>
                </c:pt>
                <c:pt idx="125">
                  <c:v>7800</c:v>
                </c:pt>
                <c:pt idx="126">
                  <c:v>5600</c:v>
                </c:pt>
                <c:pt idx="127">
                  <c:v>21212.3</c:v>
                </c:pt>
                <c:pt idx="128">
                  <c:v>5562</c:v>
                </c:pt>
                <c:pt idx="129">
                  <c:v>1050</c:v>
                </c:pt>
                <c:pt idx="130">
                  <c:v>1450</c:v>
                </c:pt>
                <c:pt idx="131">
                  <c:v>1150</c:v>
                </c:pt>
                <c:pt idx="132">
                  <c:v>1550</c:v>
                </c:pt>
                <c:pt idx="133">
                  <c:v>1392.7</c:v>
                </c:pt>
                <c:pt idx="134">
                  <c:v>350</c:v>
                </c:pt>
                <c:pt idx="135">
                  <c:v>450</c:v>
                </c:pt>
                <c:pt idx="136">
                  <c:v>4400</c:v>
                </c:pt>
                <c:pt idx="137">
                  <c:v>1550</c:v>
                </c:pt>
                <c:pt idx="138">
                  <c:v>650</c:v>
                </c:pt>
                <c:pt idx="139">
                  <c:v>650</c:v>
                </c:pt>
                <c:pt idx="140">
                  <c:v>597.5</c:v>
                </c:pt>
                <c:pt idx="141">
                  <c:v>410.1</c:v>
                </c:pt>
                <c:pt idx="142">
                  <c:v>2672.4</c:v>
                </c:pt>
                <c:pt idx="143">
                  <c:v>500</c:v>
                </c:pt>
                <c:pt idx="144">
                  <c:v>2021.9</c:v>
                </c:pt>
                <c:pt idx="145">
                  <c:v>3730</c:v>
                </c:pt>
                <c:pt idx="146">
                  <c:v>560</c:v>
                </c:pt>
                <c:pt idx="147">
                  <c:v>1380</c:v>
                </c:pt>
                <c:pt idx="148">
                  <c:v>625</c:v>
                </c:pt>
                <c:pt idx="149">
                  <c:v>6810</c:v>
                </c:pt>
                <c:pt idx="150">
                  <c:v>3500</c:v>
                </c:pt>
                <c:pt idx="151">
                  <c:v>1000</c:v>
                </c:pt>
                <c:pt idx="152">
                  <c:v>450</c:v>
                </c:pt>
                <c:pt idx="153">
                  <c:v>3230</c:v>
                </c:pt>
                <c:pt idx="154">
                  <c:v>1240</c:v>
                </c:pt>
                <c:pt idx="155">
                  <c:v>53126.3</c:v>
                </c:pt>
                <c:pt idx="157">
                  <c:v>20934.7</c:v>
                </c:pt>
                <c:pt idx="158">
                  <c:v>1110</c:v>
                </c:pt>
                <c:pt idx="159">
                  <c:v>7280</c:v>
                </c:pt>
                <c:pt idx="160">
                  <c:v>7630</c:v>
                </c:pt>
                <c:pt idx="161">
                  <c:v>520</c:v>
                </c:pt>
                <c:pt idx="162">
                  <c:v>1307</c:v>
                </c:pt>
                <c:pt idx="163">
                  <c:v>2133.7</c:v>
                </c:pt>
                <c:pt idx="164">
                  <c:v>954</c:v>
                </c:pt>
                <c:pt idx="165">
                  <c:v>702</c:v>
                </c:pt>
                <c:pt idx="166">
                  <c:v>981.5999999999999</c:v>
                </c:pt>
                <c:pt idx="167">
                  <c:v>448</c:v>
                </c:pt>
                <c:pt idx="168">
                  <c:v>1260</c:v>
                </c:pt>
                <c:pt idx="169">
                  <c:v>28800</c:v>
                </c:pt>
                <c:pt idx="170">
                  <c:v>169400</c:v>
                </c:pt>
                <c:pt idx="172">
                  <c:v>27800</c:v>
                </c:pt>
                <c:pt idx="173">
                  <c:v>1000</c:v>
                </c:pt>
                <c:pt idx="174">
                  <c:v>1500</c:v>
                </c:pt>
                <c:pt idx="175">
                  <c:v>12000</c:v>
                </c:pt>
                <c:pt idx="176">
                  <c:v>7300</c:v>
                </c:pt>
                <c:pt idx="177">
                  <c:v>4000</c:v>
                </c:pt>
                <c:pt idx="178">
                  <c:v>2000</c:v>
                </c:pt>
                <c:pt idx="179">
                  <c:v>49500</c:v>
                </c:pt>
                <c:pt idx="180">
                  <c:v>12000</c:v>
                </c:pt>
              </c:numCache>
            </c:numRef>
          </c:val>
        </c:ser>
        <c:ser>
          <c:idx val="12"/>
          <c:order val="12"/>
          <c:tx>
            <c:strRef>
              <c:f>Arkusz1!$O$10</c:f>
              <c:strCache>
                <c:ptCount val="1"/>
                <c:pt idx="0">
                  <c:v>160 734,4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Arkusz1!$O$11:$O$192</c:f>
              <c:numCache>
                <c:ptCount val="181"/>
                <c:pt idx="1">
                  <c:v>20650</c:v>
                </c:pt>
                <c:pt idx="2">
                  <c:v>12950</c:v>
                </c:pt>
                <c:pt idx="3">
                  <c:v>7700</c:v>
                </c:pt>
                <c:pt idx="4">
                  <c:v>54395.5</c:v>
                </c:pt>
                <c:pt idx="5">
                  <c:v>6000</c:v>
                </c:pt>
                <c:pt idx="6">
                  <c:v>10600</c:v>
                </c:pt>
                <c:pt idx="7">
                  <c:v>3700</c:v>
                </c:pt>
                <c:pt idx="8">
                  <c:v>2400</c:v>
                </c:pt>
                <c:pt idx="9">
                  <c:v>3940</c:v>
                </c:pt>
                <c:pt idx="10">
                  <c:v>10000</c:v>
                </c:pt>
                <c:pt idx="11">
                  <c:v>1450</c:v>
                </c:pt>
                <c:pt idx="12">
                  <c:v>2000</c:v>
                </c:pt>
                <c:pt idx="13">
                  <c:v>2500</c:v>
                </c:pt>
                <c:pt idx="14">
                  <c:v>2100</c:v>
                </c:pt>
                <c:pt idx="15">
                  <c:v>2000</c:v>
                </c:pt>
                <c:pt idx="16">
                  <c:v>300</c:v>
                </c:pt>
                <c:pt idx="17">
                  <c:v>700</c:v>
                </c:pt>
                <c:pt idx="18">
                  <c:v>3405.5</c:v>
                </c:pt>
                <c:pt idx="19">
                  <c:v>2200</c:v>
                </c:pt>
                <c:pt idx="20">
                  <c:v>1100</c:v>
                </c:pt>
                <c:pt idx="21">
                  <c:v>2200</c:v>
                </c:pt>
                <c:pt idx="22">
                  <c:v>2200</c:v>
                </c:pt>
                <c:pt idx="23">
                  <c:v>7877.1</c:v>
                </c:pt>
                <c:pt idx="25">
                  <c:v>0</c:v>
                </c:pt>
                <c:pt idx="26">
                  <c:v>6710</c:v>
                </c:pt>
                <c:pt idx="27">
                  <c:v>2200</c:v>
                </c:pt>
                <c:pt idx="28">
                  <c:v>4510</c:v>
                </c:pt>
                <c:pt idx="30">
                  <c:v>2880</c:v>
                </c:pt>
                <c:pt idx="31">
                  <c:v>700</c:v>
                </c:pt>
                <c:pt idx="32">
                  <c:v>330</c:v>
                </c:pt>
                <c:pt idx="33">
                  <c:v>1550</c:v>
                </c:pt>
                <c:pt idx="34">
                  <c:v>200</c:v>
                </c:pt>
                <c:pt idx="35">
                  <c:v>100</c:v>
                </c:pt>
                <c:pt idx="36">
                  <c:v>17242.6</c:v>
                </c:pt>
                <c:pt idx="37">
                  <c:v>1600</c:v>
                </c:pt>
                <c:pt idx="38">
                  <c:v>2299.5</c:v>
                </c:pt>
                <c:pt idx="39">
                  <c:v>440</c:v>
                </c:pt>
                <c:pt idx="40">
                  <c:v>3755.5</c:v>
                </c:pt>
                <c:pt idx="41">
                  <c:v>2000</c:v>
                </c:pt>
                <c:pt idx="42">
                  <c:v>80</c:v>
                </c:pt>
                <c:pt idx="43">
                  <c:v>585</c:v>
                </c:pt>
                <c:pt idx="44">
                  <c:v>550</c:v>
                </c:pt>
                <c:pt idx="45">
                  <c:v>1600</c:v>
                </c:pt>
                <c:pt idx="46">
                  <c:v>215</c:v>
                </c:pt>
                <c:pt idx="47">
                  <c:v>1150</c:v>
                </c:pt>
                <c:pt idx="48">
                  <c:v>390</c:v>
                </c:pt>
                <c:pt idx="49">
                  <c:v>750</c:v>
                </c:pt>
                <c:pt idx="50">
                  <c:v>850</c:v>
                </c:pt>
                <c:pt idx="51">
                  <c:v>505</c:v>
                </c:pt>
                <c:pt idx="52">
                  <c:v>472.6</c:v>
                </c:pt>
                <c:pt idx="53">
                  <c:v>16610</c:v>
                </c:pt>
                <c:pt idx="54">
                  <c:v>200</c:v>
                </c:pt>
                <c:pt idx="55">
                  <c:v>2000</c:v>
                </c:pt>
                <c:pt idx="56">
                  <c:v>5000</c:v>
                </c:pt>
                <c:pt idx="57">
                  <c:v>3500</c:v>
                </c:pt>
                <c:pt idx="58">
                  <c:v>1550</c:v>
                </c:pt>
                <c:pt idx="59">
                  <c:v>550</c:v>
                </c:pt>
                <c:pt idx="60">
                  <c:v>1200</c:v>
                </c:pt>
                <c:pt idx="61">
                  <c:v>1000</c:v>
                </c:pt>
                <c:pt idx="62">
                  <c:v>810</c:v>
                </c:pt>
                <c:pt idx="63">
                  <c:v>350</c:v>
                </c:pt>
                <c:pt idx="64">
                  <c:v>200</c:v>
                </c:pt>
                <c:pt idx="65">
                  <c:v>250</c:v>
                </c:pt>
                <c:pt idx="66">
                  <c:v>4750</c:v>
                </c:pt>
                <c:pt idx="67">
                  <c:v>14800</c:v>
                </c:pt>
                <c:pt idx="68">
                  <c:v>2270.2</c:v>
                </c:pt>
                <c:pt idx="69">
                  <c:v>1647</c:v>
                </c:pt>
                <c:pt idx="70">
                  <c:v>1900</c:v>
                </c:pt>
                <c:pt idx="71">
                  <c:v>1200</c:v>
                </c:pt>
                <c:pt idx="72">
                  <c:v>1902</c:v>
                </c:pt>
                <c:pt idx="73">
                  <c:v>3700</c:v>
                </c:pt>
                <c:pt idx="74">
                  <c:v>2100</c:v>
                </c:pt>
                <c:pt idx="75">
                  <c:v>0</c:v>
                </c:pt>
                <c:pt idx="76">
                  <c:v>800</c:v>
                </c:pt>
                <c:pt idx="77">
                  <c:v>800</c:v>
                </c:pt>
                <c:pt idx="78">
                  <c:v>163</c:v>
                </c:pt>
                <c:pt idx="79">
                  <c:v>113</c:v>
                </c:pt>
                <c:pt idx="81">
                  <c:v>50</c:v>
                </c:pt>
                <c:pt idx="82">
                  <c:v>45837</c:v>
                </c:pt>
                <c:pt idx="83">
                  <c:v>45837</c:v>
                </c:pt>
                <c:pt idx="84">
                  <c:v>7100</c:v>
                </c:pt>
                <c:pt idx="85">
                  <c:v>20200</c:v>
                </c:pt>
                <c:pt idx="86">
                  <c:v>14537</c:v>
                </c:pt>
                <c:pt idx="87">
                  <c:v>4000</c:v>
                </c:pt>
                <c:pt idx="88">
                  <c:v>4033</c:v>
                </c:pt>
                <c:pt idx="89">
                  <c:v>4033</c:v>
                </c:pt>
                <c:pt idx="90">
                  <c:v>4938</c:v>
                </c:pt>
                <c:pt idx="91">
                  <c:v>2245</c:v>
                </c:pt>
                <c:pt idx="92">
                  <c:v>0</c:v>
                </c:pt>
                <c:pt idx="93">
                  <c:v>1780</c:v>
                </c:pt>
                <c:pt idx="94">
                  <c:v>235</c:v>
                </c:pt>
                <c:pt idx="95">
                  <c:v>678</c:v>
                </c:pt>
                <c:pt idx="96">
                  <c:v>6530</c:v>
                </c:pt>
                <c:pt idx="97">
                  <c:v>2700</c:v>
                </c:pt>
                <c:pt idx="98">
                  <c:v>850</c:v>
                </c:pt>
                <c:pt idx="99">
                  <c:v>2980</c:v>
                </c:pt>
                <c:pt idx="100">
                  <c:v>35841.7</c:v>
                </c:pt>
                <c:pt idx="101">
                  <c:v>13153.5</c:v>
                </c:pt>
                <c:pt idx="102">
                  <c:v>25511.4</c:v>
                </c:pt>
                <c:pt idx="103">
                  <c:v>10900</c:v>
                </c:pt>
                <c:pt idx="104">
                  <c:v>3400</c:v>
                </c:pt>
                <c:pt idx="105">
                  <c:v>2046.6</c:v>
                </c:pt>
                <c:pt idx="106">
                  <c:v>1559.8</c:v>
                </c:pt>
                <c:pt idx="107">
                  <c:v>1605</c:v>
                </c:pt>
                <c:pt idx="108">
                  <c:v>500</c:v>
                </c:pt>
                <c:pt idx="109">
                  <c:v>500</c:v>
                </c:pt>
                <c:pt idx="110">
                  <c:v>1030.7</c:v>
                </c:pt>
                <c:pt idx="111">
                  <c:v>0</c:v>
                </c:pt>
                <c:pt idx="112">
                  <c:v>1146.1</c:v>
                </c:pt>
                <c:pt idx="113">
                  <c:v>280</c:v>
                </c:pt>
                <c:pt idx="114">
                  <c:v>280</c:v>
                </c:pt>
                <c:pt idx="115">
                  <c:v>0</c:v>
                </c:pt>
                <c:pt idx="116">
                  <c:v>1979.2</c:v>
                </c:pt>
                <c:pt idx="117">
                  <c:v>230</c:v>
                </c:pt>
                <c:pt idx="118">
                  <c:v>630</c:v>
                </c:pt>
                <c:pt idx="119">
                  <c:v>1119.2</c:v>
                </c:pt>
                <c:pt idx="120">
                  <c:v>63426.59999999999</c:v>
                </c:pt>
                <c:pt idx="121">
                  <c:v>2495</c:v>
                </c:pt>
                <c:pt idx="122">
                  <c:v>50</c:v>
                </c:pt>
                <c:pt idx="123">
                  <c:v>34880</c:v>
                </c:pt>
                <c:pt idx="124">
                  <c:v>21480</c:v>
                </c:pt>
                <c:pt idx="125">
                  <c:v>7800</c:v>
                </c:pt>
                <c:pt idx="126">
                  <c:v>5600</c:v>
                </c:pt>
                <c:pt idx="127">
                  <c:v>6762.3</c:v>
                </c:pt>
                <c:pt idx="128">
                  <c:v>1812</c:v>
                </c:pt>
                <c:pt idx="129">
                  <c:v>50</c:v>
                </c:pt>
                <c:pt idx="130">
                  <c:v>200</c:v>
                </c:pt>
                <c:pt idx="131">
                  <c:v>550</c:v>
                </c:pt>
                <c:pt idx="132">
                  <c:v>250</c:v>
                </c:pt>
                <c:pt idx="133">
                  <c:v>242.7</c:v>
                </c:pt>
                <c:pt idx="134">
                  <c:v>50</c:v>
                </c:pt>
                <c:pt idx="135">
                  <c:v>450</c:v>
                </c:pt>
                <c:pt idx="136">
                  <c:v>2200</c:v>
                </c:pt>
                <c:pt idx="137">
                  <c:v>50</c:v>
                </c:pt>
                <c:pt idx="138">
                  <c:v>200</c:v>
                </c:pt>
                <c:pt idx="139">
                  <c:v>200</c:v>
                </c:pt>
                <c:pt idx="140">
                  <c:v>97.5</c:v>
                </c:pt>
                <c:pt idx="141">
                  <c:v>410.1</c:v>
                </c:pt>
                <c:pt idx="142">
                  <c:v>2172.4</c:v>
                </c:pt>
                <c:pt idx="143">
                  <c:v>500</c:v>
                </c:pt>
                <c:pt idx="144">
                  <c:v>1821.9</c:v>
                </c:pt>
                <c:pt idx="145">
                  <c:v>2490</c:v>
                </c:pt>
                <c:pt idx="146">
                  <c:v>360</c:v>
                </c:pt>
                <c:pt idx="147">
                  <c:v>200</c:v>
                </c:pt>
                <c:pt idx="148">
                  <c:v>425</c:v>
                </c:pt>
                <c:pt idx="149">
                  <c:v>6170</c:v>
                </c:pt>
                <c:pt idx="150">
                  <c:v>3500</c:v>
                </c:pt>
                <c:pt idx="151">
                  <c:v>1000</c:v>
                </c:pt>
                <c:pt idx="152">
                  <c:v>150</c:v>
                </c:pt>
                <c:pt idx="153">
                  <c:v>250</c:v>
                </c:pt>
                <c:pt idx="154">
                  <c:v>200</c:v>
                </c:pt>
                <c:pt idx="155">
                  <c:v>44316.8</c:v>
                </c:pt>
                <c:pt idx="157">
                  <c:v>12839.2</c:v>
                </c:pt>
                <c:pt idx="158">
                  <c:v>1110</c:v>
                </c:pt>
                <c:pt idx="159">
                  <c:v>7259.2</c:v>
                </c:pt>
                <c:pt idx="160">
                  <c:v>0</c:v>
                </c:pt>
                <c:pt idx="161">
                  <c:v>520</c:v>
                </c:pt>
                <c:pt idx="162">
                  <c:v>900</c:v>
                </c:pt>
                <c:pt idx="163">
                  <c:v>2100</c:v>
                </c:pt>
                <c:pt idx="164">
                  <c:v>950</c:v>
                </c:pt>
                <c:pt idx="165">
                  <c:v>18</c:v>
                </c:pt>
                <c:pt idx="166">
                  <c:v>981.5999999999999</c:v>
                </c:pt>
                <c:pt idx="167">
                  <c:v>448</c:v>
                </c:pt>
                <c:pt idx="168">
                  <c:v>1230</c:v>
                </c:pt>
                <c:pt idx="169">
                  <c:v>28800</c:v>
                </c:pt>
                <c:pt idx="170">
                  <c:v>37350</c:v>
                </c:pt>
                <c:pt idx="172">
                  <c:v>11300</c:v>
                </c:pt>
                <c:pt idx="173">
                  <c:v>1000</c:v>
                </c:pt>
                <c:pt idx="174">
                  <c:v>1500</c:v>
                </c:pt>
                <c:pt idx="175">
                  <c:v>0</c:v>
                </c:pt>
                <c:pt idx="176">
                  <c:v>7300</c:v>
                </c:pt>
                <c:pt idx="177">
                  <c:v>0</c:v>
                </c:pt>
                <c:pt idx="178">
                  <c:v>1500</c:v>
                </c:pt>
                <c:pt idx="179">
                  <c:v>24750</c:v>
                </c:pt>
                <c:pt idx="180">
                  <c:v>1200</c:v>
                </c:pt>
              </c:numCache>
            </c:numRef>
          </c:val>
        </c:ser>
        <c:ser>
          <c:idx val="13"/>
          <c:order val="13"/>
          <c:tx>
            <c:strRef>
              <c:f>Arkusz1!$P$10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Arkusz1!$A$11:$B$192</c:f>
              <c:multiLvlStrCache>
                <c:ptCount val="181"/>
                <c:lvl>
                  <c:pt idx="0">
                    <c:v>1</c:v>
                  </c:pt>
                  <c:pt idx="1">
                    <c:v>a</c:v>
                  </c:pt>
                  <c:pt idx="2">
                    <c:v>88</c:v>
                  </c:pt>
                  <c:pt idx="3">
                    <c:v>108</c:v>
                  </c:pt>
                  <c:pt idx="4">
                    <c:v>b</c:v>
                  </c:pt>
                  <c:pt idx="5">
                    <c:v>72</c:v>
                  </c:pt>
                  <c:pt idx="6">
                    <c:v>84</c:v>
                  </c:pt>
                  <c:pt idx="7">
                    <c:v>80</c:v>
                  </c:pt>
                  <c:pt idx="8">
                    <c:v>85</c:v>
                  </c:pt>
                  <c:pt idx="9">
                    <c:v>64</c:v>
                  </c:pt>
                  <c:pt idx="10">
                    <c:v>70</c:v>
                  </c:pt>
                  <c:pt idx="11">
                    <c:v>105</c:v>
                  </c:pt>
                  <c:pt idx="12">
                    <c:v>87</c:v>
                  </c:pt>
                  <c:pt idx="13">
                    <c:v>74</c:v>
                  </c:pt>
                  <c:pt idx="14">
                    <c:v>73</c:v>
                  </c:pt>
                  <c:pt idx="15">
                    <c:v>73</c:v>
                  </c:pt>
                  <c:pt idx="16">
                    <c:v>35</c:v>
                  </c:pt>
                  <c:pt idx="17">
                    <c:v>37</c:v>
                  </c:pt>
                  <c:pt idx="18">
                    <c:v>58</c:v>
                  </c:pt>
                  <c:pt idx="19">
                    <c:v>61</c:v>
                  </c:pt>
                  <c:pt idx="20">
                    <c:v>60</c:v>
                  </c:pt>
                  <c:pt idx="21">
                    <c:v>c *</c:v>
                  </c:pt>
                  <c:pt idx="22">
                    <c:v>88</c:v>
                  </c:pt>
                  <c:pt idx="23">
                    <c:v>78</c:v>
                  </c:pt>
                  <c:pt idx="24">
                    <c:v>3</c:v>
                  </c:pt>
                  <c:pt idx="25">
                    <c:v>55</c:v>
                  </c:pt>
                  <c:pt idx="26">
                    <c:v>b</c:v>
                  </c:pt>
                  <c:pt idx="27">
                    <c:v>74</c:v>
                  </c:pt>
                  <c:pt idx="28">
                    <c:v>78</c:v>
                  </c:pt>
                  <c:pt idx="29">
                    <c:v>4</c:v>
                  </c:pt>
                  <c:pt idx="30">
                    <c:v>a</c:v>
                  </c:pt>
                  <c:pt idx="31">
                    <c:v>52</c:v>
                  </c:pt>
                  <c:pt idx="32">
                    <c:v>48</c:v>
                  </c:pt>
                  <c:pt idx="33">
                    <c:v>64</c:v>
                  </c:pt>
                  <c:pt idx="34">
                    <c:v>46</c:v>
                  </c:pt>
                  <c:pt idx="35">
                    <c:v>47</c:v>
                  </c:pt>
                  <c:pt idx="36">
                    <c:v>b</c:v>
                  </c:pt>
                  <c:pt idx="37">
                    <c:v>63</c:v>
                  </c:pt>
                  <c:pt idx="38">
                    <c:v>77</c:v>
                  </c:pt>
                  <c:pt idx="39">
                    <c:v>63</c:v>
                  </c:pt>
                  <c:pt idx="40">
                    <c:v>81</c:v>
                  </c:pt>
                  <c:pt idx="41">
                    <c:v>55</c:v>
                  </c:pt>
                  <c:pt idx="42">
                    <c:v>55</c:v>
                  </c:pt>
                  <c:pt idx="43">
                    <c:v>41</c:v>
                  </c:pt>
                  <c:pt idx="44">
                    <c:v>53</c:v>
                  </c:pt>
                  <c:pt idx="45">
                    <c:v>85</c:v>
                  </c:pt>
                  <c:pt idx="46">
                    <c:v>55</c:v>
                  </c:pt>
                  <c:pt idx="47">
                    <c:v>79</c:v>
                  </c:pt>
                  <c:pt idx="48">
                    <c:v>71</c:v>
                  </c:pt>
                  <c:pt idx="49">
                    <c:v>62</c:v>
                  </c:pt>
                  <c:pt idx="50">
                    <c:v>49</c:v>
                  </c:pt>
                  <c:pt idx="51">
                    <c:v>67</c:v>
                  </c:pt>
                  <c:pt idx="52">
                    <c:v>45</c:v>
                  </c:pt>
                  <c:pt idx="53">
                    <c:v>c*</c:v>
                  </c:pt>
                  <c:pt idx="54">
                    <c:v>55</c:v>
                  </c:pt>
                  <c:pt idx="55">
                    <c:v>53</c:v>
                  </c:pt>
                  <c:pt idx="56">
                    <c:v>76</c:v>
                  </c:pt>
                  <c:pt idx="57">
                    <c:v>65</c:v>
                  </c:pt>
                  <c:pt idx="58">
                    <c:v>76</c:v>
                  </c:pt>
                  <c:pt idx="59">
                    <c:v>41</c:v>
                  </c:pt>
                  <c:pt idx="60">
                    <c:v>55</c:v>
                  </c:pt>
                  <c:pt idx="61">
                    <c:v>36</c:v>
                  </c:pt>
                  <c:pt idx="62">
                    <c:v>49</c:v>
                  </c:pt>
                  <c:pt idx="63">
                    <c:v>47</c:v>
                  </c:pt>
                  <c:pt idx="64">
                    <c:v>51</c:v>
                  </c:pt>
                  <c:pt idx="65">
                    <c:v>47</c:v>
                  </c:pt>
                  <c:pt idx="66">
                    <c:v>78</c:v>
                  </c:pt>
                  <c:pt idx="67">
                    <c:v>75</c:v>
                  </c:pt>
                  <c:pt idx="68">
                    <c:v>69</c:v>
                  </c:pt>
                  <c:pt idx="69">
                    <c:v>54</c:v>
                  </c:pt>
                  <c:pt idx="70">
                    <c:v>78</c:v>
                  </c:pt>
                  <c:pt idx="71">
                    <c:v>103</c:v>
                  </c:pt>
                  <c:pt idx="72">
                    <c:v>90</c:v>
                  </c:pt>
                  <c:pt idx="73">
                    <c:v>12*</c:v>
                  </c:pt>
                  <c:pt idx="74">
                    <c:v>50</c:v>
                  </c:pt>
                  <c:pt idx="75">
                    <c:v>38</c:v>
                  </c:pt>
                  <c:pt idx="76">
                    <c:v>36</c:v>
                  </c:pt>
                  <c:pt idx="77">
                    <c:v>63</c:v>
                  </c:pt>
                  <c:pt idx="78">
                    <c:v>0</c:v>
                  </c:pt>
                  <c:pt idx="79">
                    <c:v>63</c:v>
                  </c:pt>
                  <c:pt idx="80">
                    <c:v>14</c:v>
                  </c:pt>
                  <c:pt idx="81">
                    <c:v>59</c:v>
                  </c:pt>
                  <c:pt idx="82">
                    <c:v>0</c:v>
                  </c:pt>
                  <c:pt idx="83">
                    <c:v>15</c:v>
                  </c:pt>
                  <c:pt idx="84">
                    <c:v>59</c:v>
                  </c:pt>
                  <c:pt idx="85">
                    <c:v>100</c:v>
                  </c:pt>
                  <c:pt idx="86">
                    <c:v>101</c:v>
                  </c:pt>
                  <c:pt idx="87">
                    <c:v>73</c:v>
                  </c:pt>
                  <c:pt idx="88">
                    <c:v>0</c:v>
                  </c:pt>
                  <c:pt idx="89">
                    <c:v>73</c:v>
                  </c:pt>
                  <c:pt idx="90">
                    <c:v>0</c:v>
                  </c:pt>
                  <c:pt idx="91">
                    <c:v>80</c:v>
                  </c:pt>
                  <c:pt idx="92">
                    <c:v>41</c:v>
                  </c:pt>
                  <c:pt idx="93">
                    <c:v>48</c:v>
                  </c:pt>
                  <c:pt idx="94">
                    <c:v>59</c:v>
                  </c:pt>
                  <c:pt idx="95">
                    <c:v>46</c:v>
                  </c:pt>
                  <c:pt idx="96">
                    <c:v>0</c:v>
                  </c:pt>
                  <c:pt idx="97">
                    <c:v>82,     92</c:v>
                  </c:pt>
                  <c:pt idx="98">
                    <c:v>50</c:v>
                  </c:pt>
                  <c:pt idx="99">
                    <c:v>65</c:v>
                  </c:pt>
                  <c:pt idx="100">
                    <c:v>0</c:v>
                  </c:pt>
                  <c:pt idx="101">
                    <c:v>87</c:v>
                  </c:pt>
                  <c:pt idx="102">
                    <c:v>63</c:v>
                  </c:pt>
                  <c:pt idx="103">
                    <c:v>84</c:v>
                  </c:pt>
                  <c:pt idx="104">
                    <c:v>84</c:v>
                  </c:pt>
                  <c:pt idx="105">
                    <c:v>74</c:v>
                  </c:pt>
                  <c:pt idx="106">
                    <c:v>74</c:v>
                  </c:pt>
                  <c:pt idx="107">
                    <c:v>59</c:v>
                  </c:pt>
                  <c:pt idx="108">
                    <c:v>76</c:v>
                  </c:pt>
                  <c:pt idx="109">
                    <c:v>76</c:v>
                  </c:pt>
                  <c:pt idx="110">
                    <c:v>97</c:v>
                  </c:pt>
                  <c:pt idx="111">
                    <c:v>100</c:v>
                  </c:pt>
                  <c:pt idx="112">
                    <c:v>42</c:v>
                  </c:pt>
                  <c:pt idx="113">
                    <c:v>0</c:v>
                  </c:pt>
                  <c:pt idx="114">
                    <c:v>69</c:v>
                  </c:pt>
                  <c:pt idx="115">
                    <c:v>54</c:v>
                  </c:pt>
                  <c:pt idx="116">
                    <c:v>0</c:v>
                  </c:pt>
                  <c:pt idx="117">
                    <c:v>61</c:v>
                  </c:pt>
                  <c:pt idx="118">
                    <c:v>73</c:v>
                  </c:pt>
                  <c:pt idx="119">
                    <c:v>73, 67</c:v>
                  </c:pt>
                  <c:pt idx="120">
                    <c:v>0</c:v>
                  </c:pt>
                  <c:pt idx="121">
                    <c:v>107</c:v>
                  </c:pt>
                  <c:pt idx="122">
                    <c:v>88</c:v>
                  </c:pt>
                  <c:pt idx="123">
                    <c:v>37</c:v>
                  </c:pt>
                  <c:pt idx="124">
                    <c:v>106</c:v>
                  </c:pt>
                  <c:pt idx="125">
                    <c:v>100</c:v>
                  </c:pt>
                  <c:pt idx="126">
                    <c:v>92</c:v>
                  </c:pt>
                  <c:pt idx="127">
                    <c:v>38</c:v>
                  </c:pt>
                  <c:pt idx="128">
                    <c:v>80</c:v>
                  </c:pt>
                  <c:pt idx="129">
                    <c:v>53</c:v>
                  </c:pt>
                  <c:pt idx="130">
                    <c:v>70</c:v>
                  </c:pt>
                  <c:pt idx="131">
                    <c:v>66</c:v>
                  </c:pt>
                  <c:pt idx="132">
                    <c:v>76</c:v>
                  </c:pt>
                  <c:pt idx="133">
                    <c:v>47</c:v>
                  </c:pt>
                  <c:pt idx="134">
                    <c:v>65</c:v>
                  </c:pt>
                  <c:pt idx="135">
                    <c:v>85</c:v>
                  </c:pt>
                  <c:pt idx="136">
                    <c:v>69</c:v>
                  </c:pt>
                  <c:pt idx="137">
                    <c:v>54</c:v>
                  </c:pt>
                  <c:pt idx="138">
                    <c:v>47</c:v>
                  </c:pt>
                  <c:pt idx="139">
                    <c:v>47</c:v>
                  </c:pt>
                  <c:pt idx="140">
                    <c:v>47</c:v>
                  </c:pt>
                  <c:pt idx="141">
                    <c:v>38</c:v>
                  </c:pt>
                  <c:pt idx="142">
                    <c:v>75</c:v>
                  </c:pt>
                  <c:pt idx="143">
                    <c:v>53</c:v>
                  </c:pt>
                  <c:pt idx="144">
                    <c:v>62</c:v>
                  </c:pt>
                  <c:pt idx="145">
                    <c:v>63</c:v>
                  </c:pt>
                  <c:pt idx="146">
                    <c:v>47</c:v>
                  </c:pt>
                  <c:pt idx="147">
                    <c:v>83</c:v>
                  </c:pt>
                  <c:pt idx="148">
                    <c:v>43</c:v>
                  </c:pt>
                  <c:pt idx="149">
                    <c:v>70</c:v>
                  </c:pt>
                  <c:pt idx="150">
                    <c:v>42</c:v>
                  </c:pt>
                  <c:pt idx="151">
                    <c:v>86</c:v>
                  </c:pt>
                  <c:pt idx="152">
                    <c:v>53</c:v>
                  </c:pt>
                  <c:pt idx="153">
                    <c:v>85</c:v>
                  </c:pt>
                  <c:pt idx="154">
                    <c:v>76</c:v>
                  </c:pt>
                  <c:pt idx="155">
                    <c:v>0</c:v>
                  </c:pt>
                  <c:pt idx="156">
                    <c:v>52</c:v>
                  </c:pt>
                  <c:pt idx="157">
                    <c:v>a</c:v>
                  </c:pt>
                  <c:pt idx="158">
                    <c:v>73</c:v>
                  </c:pt>
                  <c:pt idx="159">
                    <c:v>96, 43, 45</c:v>
                  </c:pt>
                  <c:pt idx="160">
                    <c:v>56</c:v>
                  </c:pt>
                  <c:pt idx="161">
                    <c:v>61</c:v>
                  </c:pt>
                  <c:pt idx="162">
                    <c:v>74</c:v>
                  </c:pt>
                  <c:pt idx="163">
                    <c:v>57</c:v>
                  </c:pt>
                  <c:pt idx="164">
                    <c:v>71</c:v>
                  </c:pt>
                  <c:pt idx="165">
                    <c:v>63</c:v>
                  </c:pt>
                  <c:pt idx="166">
                    <c:v>55</c:v>
                  </c:pt>
                  <c:pt idx="167">
                    <c:v>98</c:v>
                  </c:pt>
                  <c:pt idx="168">
                    <c:v>47</c:v>
                  </c:pt>
                  <c:pt idx="169">
                    <c:v>67</c:v>
                  </c:pt>
                  <c:pt idx="170">
                    <c:v>0</c:v>
                  </c:pt>
                  <c:pt idx="171">
                    <c:v>53</c:v>
                  </c:pt>
                  <c:pt idx="172">
                    <c:v>a</c:v>
                  </c:pt>
                  <c:pt idx="173">
                    <c:v>72</c:v>
                  </c:pt>
                  <c:pt idx="174">
                    <c:v>40</c:v>
                  </c:pt>
                  <c:pt idx="175">
                    <c:v>68</c:v>
                  </c:pt>
                  <c:pt idx="176">
                    <c:v>87</c:v>
                  </c:pt>
                  <c:pt idx="177">
                    <c:v>44</c:v>
                  </c:pt>
                  <c:pt idx="178">
                    <c:v>42</c:v>
                  </c:pt>
                  <c:pt idx="179">
                    <c:v>87</c:v>
                  </c:pt>
                  <c:pt idx="180">
                    <c:v>75</c:v>
                  </c:pt>
                </c:lvl>
                <c:lvl>
                  <c:pt idx="23">
                    <c:v>2</c:v>
                  </c:pt>
                  <c:pt idx="25">
                    <c:v>a</c:v>
                  </c:pt>
                  <c:pt idx="66">
                    <c:v>5</c:v>
                  </c:pt>
                  <c:pt idx="67">
                    <c:v>6</c:v>
                  </c:pt>
                  <c:pt idx="68">
                    <c:v>7</c:v>
                  </c:pt>
                  <c:pt idx="69">
                    <c:v>8</c:v>
                  </c:pt>
                  <c:pt idx="70">
                    <c:v>9</c:v>
                  </c:pt>
                  <c:pt idx="71">
                    <c:v>10</c:v>
                  </c:pt>
                  <c:pt idx="72">
                    <c:v>11</c:v>
                  </c:pt>
                  <c:pt idx="79">
                    <c:v>13</c:v>
                  </c:pt>
                  <c:pt idx="81">
                    <c:v>a</c:v>
                  </c:pt>
                  <c:pt idx="89">
                    <c:v>16</c:v>
                  </c:pt>
                  <c:pt idx="91">
                    <c:v>17</c:v>
                  </c:pt>
                  <c:pt idx="92">
                    <c:v>18</c:v>
                  </c:pt>
                  <c:pt idx="93">
                    <c:v>19</c:v>
                  </c:pt>
                  <c:pt idx="94">
                    <c:v>20</c:v>
                  </c:pt>
                  <c:pt idx="95">
                    <c:v>21</c:v>
                  </c:pt>
                  <c:pt idx="97">
                    <c:v>22</c:v>
                  </c:pt>
                  <c:pt idx="98">
                    <c:v>23</c:v>
                  </c:pt>
                  <c:pt idx="99">
                    <c:v>24</c:v>
                  </c:pt>
                  <c:pt idx="101">
                    <c:v>25</c:v>
                  </c:pt>
                  <c:pt idx="102">
                    <c:v>26</c:v>
                  </c:pt>
                  <c:pt idx="110">
                    <c:v>27</c:v>
                  </c:pt>
                  <c:pt idx="111">
                    <c:v>28</c:v>
                  </c:pt>
                  <c:pt idx="112">
                    <c:v>29</c:v>
                  </c:pt>
                  <c:pt idx="114">
                    <c:v>30</c:v>
                  </c:pt>
                  <c:pt idx="115">
                    <c:v>31</c:v>
                  </c:pt>
                  <c:pt idx="117">
                    <c:v>32</c:v>
                  </c:pt>
                  <c:pt idx="118">
                    <c:v>33</c:v>
                  </c:pt>
                  <c:pt idx="119">
                    <c:v>34</c:v>
                  </c:pt>
                  <c:pt idx="121">
                    <c:v>35</c:v>
                  </c:pt>
                  <c:pt idx="122">
                    <c:v>36</c:v>
                  </c:pt>
                  <c:pt idx="142">
                    <c:v>39</c:v>
                  </c:pt>
                  <c:pt idx="143">
                    <c:v>40</c:v>
                  </c:pt>
                  <c:pt idx="144">
                    <c:v>41</c:v>
                  </c:pt>
                  <c:pt idx="145">
                    <c:v>42</c:v>
                  </c:pt>
                  <c:pt idx="146">
                    <c:v>43</c:v>
                  </c:pt>
                  <c:pt idx="147">
                    <c:v>44</c:v>
                  </c:pt>
                  <c:pt idx="148">
                    <c:v>45</c:v>
                  </c:pt>
                  <c:pt idx="149">
                    <c:v>46</c:v>
                  </c:pt>
                  <c:pt idx="150">
                    <c:v>47</c:v>
                  </c:pt>
                  <c:pt idx="151">
                    <c:v>48</c:v>
                  </c:pt>
                  <c:pt idx="152">
                    <c:v>49</c:v>
                  </c:pt>
                  <c:pt idx="153">
                    <c:v>50</c:v>
                  </c:pt>
                  <c:pt idx="154">
                    <c:v>51*</c:v>
                  </c:pt>
                  <c:pt idx="165">
                    <c:v>b</c:v>
                  </c:pt>
                  <c:pt idx="166">
                    <c:v>c</c:v>
                  </c:pt>
                  <c:pt idx="167">
                    <c:v>d</c:v>
                  </c:pt>
                  <c:pt idx="168">
                    <c:v>e*</c:v>
                  </c:pt>
                  <c:pt idx="169">
                    <c:v>f</c:v>
                  </c:pt>
                  <c:pt idx="179">
                    <c:v>b</c:v>
                  </c:pt>
                  <c:pt idx="180">
                    <c:v>c</c:v>
                  </c:pt>
                </c:lvl>
              </c:multiLvlStrCache>
            </c:multiLvlStrRef>
          </c:cat>
          <c:val>
            <c:numRef>
              <c:f>Arkusz1!$P$11:$P$192</c:f>
              <c:numCache>
                <c:ptCount val="181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30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53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9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4">
                  <c:v>0</c:v>
                </c:pt>
                <c:pt idx="115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7">
                  <c:v>0</c:v>
                </c:pt>
                <c:pt idx="142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7">
                  <c:v>0</c:v>
                </c:pt>
                <c:pt idx="158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</c:ser>
        <c:axId val="13174967"/>
        <c:axId val="51465840"/>
      </c:bar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8"/>
  <sheetViews>
    <sheetView tabSelected="1" workbookViewId="0" topLeftCell="A192">
      <selection activeCell="F205" sqref="F205"/>
    </sheetView>
  </sheetViews>
  <sheetFormatPr defaultColWidth="9.00390625" defaultRowHeight="12.75"/>
  <cols>
    <col min="1" max="1" width="3.125" style="4" customWidth="1"/>
    <col min="2" max="2" width="3.25390625" style="19" customWidth="1"/>
    <col min="3" max="3" width="7.125" style="4" customWidth="1"/>
    <col min="4" max="4" width="35.625" style="0" customWidth="1"/>
    <col min="5" max="5" width="8.75390625" style="7" customWidth="1"/>
    <col min="6" max="6" width="8.375" style="7" customWidth="1"/>
    <col min="7" max="7" width="8.875" style="421" customWidth="1"/>
    <col min="8" max="8" width="7.375" style="7" customWidth="1"/>
    <col min="9" max="9" width="8.125" style="7" customWidth="1"/>
    <col min="10" max="10" width="8.00390625" style="7" customWidth="1"/>
    <col min="11" max="11" width="7.625" style="7" customWidth="1"/>
    <col min="12" max="12" width="8.25390625" style="7" customWidth="1"/>
    <col min="13" max="13" width="8.00390625" style="7" customWidth="1"/>
    <col min="14" max="14" width="8.375" style="7" customWidth="1"/>
    <col min="15" max="15" width="9.625" style="7" customWidth="1"/>
    <col min="16" max="16" width="16.875" style="377" customWidth="1"/>
  </cols>
  <sheetData>
    <row r="1" spans="7:8" ht="12.75">
      <c r="G1" s="418"/>
      <c r="H1" s="315" t="s">
        <v>408</v>
      </c>
    </row>
    <row r="2" spans="7:8" ht="12.75">
      <c r="G2" s="418"/>
      <c r="H2" s="82"/>
    </row>
    <row r="3" spans="7:15" ht="18.75" customHeight="1">
      <c r="G3" s="418"/>
      <c r="O3" s="16" t="s">
        <v>0</v>
      </c>
    </row>
    <row r="4" spans="1:16" s="1" customFormat="1" ht="12.75">
      <c r="A4" s="45"/>
      <c r="B4" s="46"/>
      <c r="C4" s="45"/>
      <c r="D4" s="45"/>
      <c r="E4" s="47" t="s">
        <v>1</v>
      </c>
      <c r="F4" s="47" t="s">
        <v>2</v>
      </c>
      <c r="G4" s="80"/>
      <c r="H4" s="48" t="s">
        <v>227</v>
      </c>
      <c r="I4" s="49"/>
      <c r="J4" s="49"/>
      <c r="K4" s="49"/>
      <c r="L4" s="49"/>
      <c r="M4" s="49"/>
      <c r="N4" s="50" t="s">
        <v>3</v>
      </c>
      <c r="O4" s="50"/>
      <c r="P4" s="378"/>
    </row>
    <row r="5" spans="1:17" ht="49.5">
      <c r="A5" s="51" t="s">
        <v>4</v>
      </c>
      <c r="B5" s="52" t="s">
        <v>5</v>
      </c>
      <c r="C5" s="53" t="s">
        <v>81</v>
      </c>
      <c r="D5" s="54" t="s">
        <v>82</v>
      </c>
      <c r="E5" s="55" t="s">
        <v>83</v>
      </c>
      <c r="F5" s="53" t="s">
        <v>337</v>
      </c>
      <c r="G5" s="81" t="s">
        <v>381</v>
      </c>
      <c r="H5" s="57" t="s">
        <v>58</v>
      </c>
      <c r="I5" s="57"/>
      <c r="J5" s="57" t="s">
        <v>84</v>
      </c>
      <c r="K5" s="57"/>
      <c r="L5" s="57" t="s">
        <v>226</v>
      </c>
      <c r="M5" s="58"/>
      <c r="N5" s="59" t="s">
        <v>6</v>
      </c>
      <c r="O5" s="60"/>
      <c r="P5" s="379" t="s">
        <v>7</v>
      </c>
      <c r="Q5" s="456"/>
    </row>
    <row r="6" spans="1:16" ht="12.75">
      <c r="A6" s="61"/>
      <c r="B6" s="62"/>
      <c r="C6" s="61"/>
      <c r="D6" s="63"/>
      <c r="E6" s="64"/>
      <c r="F6" s="56"/>
      <c r="G6" s="423"/>
      <c r="H6" s="65" t="s">
        <v>49</v>
      </c>
      <c r="I6" s="65" t="s">
        <v>8</v>
      </c>
      <c r="J6" s="65" t="s">
        <v>49</v>
      </c>
      <c r="K6" s="65" t="s">
        <v>8</v>
      </c>
      <c r="L6" s="65" t="s">
        <v>49</v>
      </c>
      <c r="M6" s="65" t="s">
        <v>8</v>
      </c>
      <c r="N6" s="65" t="s">
        <v>49</v>
      </c>
      <c r="O6" s="65" t="s">
        <v>8</v>
      </c>
      <c r="P6" s="380"/>
    </row>
    <row r="7" spans="1:16" s="8" customFormat="1" ht="9.75" thickBot="1">
      <c r="A7" s="23">
        <v>1</v>
      </c>
      <c r="B7" s="23">
        <v>2</v>
      </c>
      <c r="C7" s="23">
        <v>3</v>
      </c>
      <c r="D7" s="67">
        <v>4</v>
      </c>
      <c r="E7" s="67">
        <v>5</v>
      </c>
      <c r="F7" s="67">
        <v>6</v>
      </c>
      <c r="G7" s="424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381">
        <v>16</v>
      </c>
    </row>
    <row r="8" spans="1:16" s="3" customFormat="1" ht="32.25" customHeight="1" thickBot="1" thickTop="1">
      <c r="A8" s="9"/>
      <c r="B8" s="20"/>
      <c r="C8" s="10"/>
      <c r="D8" s="311" t="s">
        <v>218</v>
      </c>
      <c r="E8" s="127">
        <f>E10+E90+E94+E100+E102+E108+E112+E125+E132+E167+E182</f>
        <v>1464676.1</v>
      </c>
      <c r="F8" s="142">
        <f aca="true" t="shared" si="0" ref="F8:O8">F10+F90+F94+F100+F102+F108+F112+F125+F128+F132+F167+F182</f>
        <v>179947.7</v>
      </c>
      <c r="G8" s="142">
        <f t="shared" si="0"/>
        <v>105485.29999999999</v>
      </c>
      <c r="H8" s="127">
        <f t="shared" si="0"/>
        <v>224060</v>
      </c>
      <c r="I8" s="142">
        <f t="shared" si="0"/>
        <v>99987.2</v>
      </c>
      <c r="J8" s="142">
        <f t="shared" si="0"/>
        <v>392611.9</v>
      </c>
      <c r="K8" s="142">
        <f t="shared" si="0"/>
        <v>99997.2</v>
      </c>
      <c r="L8" s="142">
        <f t="shared" si="0"/>
        <v>335823</v>
      </c>
      <c r="M8" s="142">
        <f t="shared" si="0"/>
        <v>99960</v>
      </c>
      <c r="N8" s="127">
        <f t="shared" si="0"/>
        <v>1068973.2000000002</v>
      </c>
      <c r="O8" s="449">
        <f t="shared" si="0"/>
        <v>405429.7</v>
      </c>
      <c r="P8" s="382"/>
    </row>
    <row r="9" spans="1:16" s="76" customFormat="1" ht="14.25" customHeight="1" thickBot="1" thickTop="1">
      <c r="A9" s="73"/>
      <c r="B9" s="74"/>
      <c r="C9" s="75"/>
      <c r="E9" s="75"/>
      <c r="F9" s="77"/>
      <c r="G9" s="419"/>
      <c r="H9" s="77"/>
      <c r="I9" s="77"/>
      <c r="J9" s="77"/>
      <c r="K9" s="77"/>
      <c r="L9" s="77"/>
      <c r="M9" s="77"/>
      <c r="N9" s="77"/>
      <c r="O9" s="77"/>
      <c r="P9" s="383"/>
    </row>
    <row r="10" spans="1:16" s="42" customFormat="1" ht="21.75" customHeight="1" thickBot="1" thickTop="1">
      <c r="A10" s="40"/>
      <c r="B10" s="41"/>
      <c r="C10" s="13">
        <v>600</v>
      </c>
      <c r="D10" s="66" t="s">
        <v>9</v>
      </c>
      <c r="E10" s="203">
        <f>E12+E15+E32+E36+E37+E41+E47+E64+E78+E79+E80+E82+E83+E84</f>
        <v>321390</v>
      </c>
      <c r="F10" s="203">
        <f>F12+F15+F32+F36+F37+F41+F47+F64+F78+F79+F80+F82+F83+F84</f>
        <v>23313.100000000002</v>
      </c>
      <c r="G10" s="362">
        <f>G12+G15+G32+G34+G36+G37+G41+G47+G64+G78+G79+G80+G81+G82+G83+G84+G85</f>
        <v>43694.399999999994</v>
      </c>
      <c r="H10" s="427">
        <f aca="true" t="shared" si="1" ref="H10:O10">H12+H15+H32+H34+H36+H37+H41+H47+H64+H78+H79+H80+H81+H82+H83+H84+H85</f>
        <v>75752</v>
      </c>
      <c r="I10" s="362">
        <f t="shared" si="1"/>
        <v>45800</v>
      </c>
      <c r="J10" s="362">
        <f t="shared" si="1"/>
        <v>70856</v>
      </c>
      <c r="K10" s="362">
        <f t="shared" si="1"/>
        <v>32800</v>
      </c>
      <c r="L10" s="362">
        <f t="shared" si="1"/>
        <v>55400</v>
      </c>
      <c r="M10" s="362">
        <f t="shared" si="1"/>
        <v>38940</v>
      </c>
      <c r="N10" s="427">
        <f t="shared" si="1"/>
        <v>245702.40000000002</v>
      </c>
      <c r="O10" s="448">
        <f t="shared" si="1"/>
        <v>161234.40000000002</v>
      </c>
      <c r="P10" s="384"/>
    </row>
    <row r="11" spans="1:16" s="24" customFormat="1" ht="30" customHeight="1" thickTop="1">
      <c r="A11" s="168">
        <v>1</v>
      </c>
      <c r="B11" s="169"/>
      <c r="C11" s="170"/>
      <c r="D11" s="467" t="s">
        <v>63</v>
      </c>
      <c r="E11" s="468"/>
      <c r="F11" s="171"/>
      <c r="G11" s="182"/>
      <c r="H11" s="172"/>
      <c r="I11" s="172"/>
      <c r="J11" s="172"/>
      <c r="K11" s="172"/>
      <c r="L11" s="172"/>
      <c r="M11" s="172"/>
      <c r="N11" s="172"/>
      <c r="O11" s="237"/>
      <c r="P11" s="235"/>
    </row>
    <row r="12" spans="1:16" s="106" customFormat="1" ht="39">
      <c r="A12" s="179" t="s">
        <v>64</v>
      </c>
      <c r="B12" s="238"/>
      <c r="C12" s="174" t="s">
        <v>126</v>
      </c>
      <c r="D12" s="175" t="s">
        <v>229</v>
      </c>
      <c r="E12" s="176">
        <f>F12+G12+H12+J12+L12</f>
        <v>20822.2</v>
      </c>
      <c r="F12" s="176">
        <f>F13+F14</f>
        <v>172.2</v>
      </c>
      <c r="G12" s="176">
        <f aca="true" t="shared" si="2" ref="G12:O12">G13+G14</f>
        <v>8800</v>
      </c>
      <c r="H12" s="243">
        <f t="shared" si="2"/>
        <v>7250</v>
      </c>
      <c r="I12" s="243">
        <f t="shared" si="2"/>
        <v>7250</v>
      </c>
      <c r="J12" s="243">
        <f t="shared" si="2"/>
        <v>4600</v>
      </c>
      <c r="K12" s="243">
        <f t="shared" si="2"/>
        <v>4600</v>
      </c>
      <c r="L12" s="243">
        <f t="shared" si="2"/>
        <v>0</v>
      </c>
      <c r="M12" s="243">
        <f t="shared" si="2"/>
        <v>0</v>
      </c>
      <c r="N12" s="243">
        <f t="shared" si="2"/>
        <v>20650</v>
      </c>
      <c r="O12" s="243">
        <f t="shared" si="2"/>
        <v>20650</v>
      </c>
      <c r="P12" s="392" t="s">
        <v>279</v>
      </c>
    </row>
    <row r="13" spans="1:16" s="106" customFormat="1" ht="33.75" customHeight="1">
      <c r="A13" s="244"/>
      <c r="B13" s="245">
        <v>88</v>
      </c>
      <c r="C13" s="246" t="s">
        <v>64</v>
      </c>
      <c r="D13" s="247" t="s">
        <v>228</v>
      </c>
      <c r="E13" s="249">
        <v>12999.9</v>
      </c>
      <c r="F13" s="249">
        <v>49.9</v>
      </c>
      <c r="G13" s="249">
        <v>1100</v>
      </c>
      <c r="H13" s="248">
        <v>7250</v>
      </c>
      <c r="I13" s="248">
        <f>4000+500+2750</f>
        <v>7250</v>
      </c>
      <c r="J13" s="248">
        <v>4600</v>
      </c>
      <c r="K13" s="248">
        <f>4100+500</f>
        <v>4600</v>
      </c>
      <c r="L13" s="248">
        <v>0</v>
      </c>
      <c r="M13" s="248">
        <v>0</v>
      </c>
      <c r="N13" s="249">
        <f>G13+H13+J13+L13</f>
        <v>12950</v>
      </c>
      <c r="O13" s="160">
        <f>G13+I13+K13+M13</f>
        <v>12950</v>
      </c>
      <c r="P13" s="234" t="s">
        <v>383</v>
      </c>
    </row>
    <row r="14" spans="1:16" s="106" customFormat="1" ht="36.75" customHeight="1">
      <c r="A14" s="250"/>
      <c r="B14" s="251">
        <v>108</v>
      </c>
      <c r="C14" s="252" t="s">
        <v>65</v>
      </c>
      <c r="D14" s="253" t="s">
        <v>127</v>
      </c>
      <c r="E14" s="255">
        <f>F14+N14</f>
        <v>7822.3</v>
      </c>
      <c r="F14" s="255">
        <v>122.3</v>
      </c>
      <c r="G14" s="255">
        <v>7700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5">
        <f>G14+H14+J14+L14</f>
        <v>7700</v>
      </c>
      <c r="O14" s="256">
        <f>G14+I14+K14+M14</f>
        <v>7700</v>
      </c>
      <c r="P14" s="122"/>
    </row>
    <row r="15" spans="1:16" s="106" customFormat="1" ht="39">
      <c r="A15" s="179" t="s">
        <v>65</v>
      </c>
      <c r="B15" s="173"/>
      <c r="C15" s="174" t="s">
        <v>137</v>
      </c>
      <c r="D15" s="175" t="s">
        <v>230</v>
      </c>
      <c r="E15" s="176">
        <f>SUM(E16:E31)</f>
        <v>65354.200000000004</v>
      </c>
      <c r="F15" s="176">
        <f>SUM(F16:F31)</f>
        <v>9149.199999999999</v>
      </c>
      <c r="G15" s="176">
        <f>SUM(G16:G31)</f>
        <v>8655.5</v>
      </c>
      <c r="H15" s="243">
        <f aca="true" t="shared" si="3" ref="H15:O15">SUM(H16:H31)</f>
        <v>12630</v>
      </c>
      <c r="I15" s="243">
        <f t="shared" si="3"/>
        <v>12630</v>
      </c>
      <c r="J15" s="243">
        <f t="shared" si="3"/>
        <v>18320</v>
      </c>
      <c r="K15" s="243">
        <f t="shared" si="3"/>
        <v>13170</v>
      </c>
      <c r="L15" s="243">
        <f t="shared" si="3"/>
        <v>13950</v>
      </c>
      <c r="M15" s="243">
        <f t="shared" si="3"/>
        <v>18440</v>
      </c>
      <c r="N15" s="243">
        <f t="shared" si="3"/>
        <v>53555.5</v>
      </c>
      <c r="O15" s="243">
        <f t="shared" si="3"/>
        <v>52895.5</v>
      </c>
      <c r="P15" s="109" t="s">
        <v>382</v>
      </c>
    </row>
    <row r="16" spans="1:16" s="106" customFormat="1" ht="19.5" customHeight="1">
      <c r="A16" s="244"/>
      <c r="B16" s="245">
        <v>72</v>
      </c>
      <c r="C16" s="246" t="s">
        <v>64</v>
      </c>
      <c r="D16" s="247" t="s">
        <v>131</v>
      </c>
      <c r="E16" s="249">
        <v>8158.6</v>
      </c>
      <c r="F16" s="249">
        <v>108.6</v>
      </c>
      <c r="G16" s="249">
        <v>0</v>
      </c>
      <c r="H16" s="160">
        <v>0</v>
      </c>
      <c r="I16" s="160">
        <v>0</v>
      </c>
      <c r="J16" s="160">
        <v>4000</v>
      </c>
      <c r="K16" s="248">
        <v>2000</v>
      </c>
      <c r="L16" s="160">
        <v>2000</v>
      </c>
      <c r="M16" s="160">
        <v>4000</v>
      </c>
      <c r="N16" s="249">
        <f aca="true" t="shared" si="4" ref="N16:N24">G16+H16+J16+L16</f>
        <v>6000</v>
      </c>
      <c r="O16" s="160">
        <f aca="true" t="shared" si="5" ref="O16:O24">G16+I16+K16+M16</f>
        <v>6000</v>
      </c>
      <c r="P16" s="183" t="s">
        <v>384</v>
      </c>
    </row>
    <row r="17" spans="1:16" s="106" customFormat="1" ht="20.25" customHeight="1">
      <c r="A17" s="244"/>
      <c r="B17" s="245">
        <v>84</v>
      </c>
      <c r="C17" s="246" t="s">
        <v>65</v>
      </c>
      <c r="D17" s="247" t="s">
        <v>132</v>
      </c>
      <c r="E17" s="249">
        <v>10619.8</v>
      </c>
      <c r="F17" s="249">
        <v>9.8</v>
      </c>
      <c r="G17" s="249">
        <v>100</v>
      </c>
      <c r="H17" s="160">
        <v>3500</v>
      </c>
      <c r="I17" s="248">
        <v>3500</v>
      </c>
      <c r="J17" s="160">
        <v>7010</v>
      </c>
      <c r="K17" s="160">
        <v>5000</v>
      </c>
      <c r="L17" s="160">
        <v>0</v>
      </c>
      <c r="M17" s="160">
        <v>2000</v>
      </c>
      <c r="N17" s="249">
        <f t="shared" si="4"/>
        <v>10610</v>
      </c>
      <c r="O17" s="160">
        <f t="shared" si="5"/>
        <v>10600</v>
      </c>
      <c r="P17" s="183" t="s">
        <v>385</v>
      </c>
    </row>
    <row r="18" spans="1:16" s="106" customFormat="1" ht="19.5" customHeight="1">
      <c r="A18" s="244"/>
      <c r="B18" s="245">
        <v>80</v>
      </c>
      <c r="C18" s="246" t="s">
        <v>66</v>
      </c>
      <c r="D18" s="247" t="s">
        <v>200</v>
      </c>
      <c r="E18" s="249">
        <v>3780</v>
      </c>
      <c r="F18" s="249">
        <v>80</v>
      </c>
      <c r="G18" s="249">
        <v>100</v>
      </c>
      <c r="H18" s="160">
        <v>1300</v>
      </c>
      <c r="I18" s="248">
        <v>1300</v>
      </c>
      <c r="J18" s="160">
        <v>1300</v>
      </c>
      <c r="K18" s="160">
        <v>1300</v>
      </c>
      <c r="L18" s="160">
        <v>1000</v>
      </c>
      <c r="M18" s="160">
        <v>1000</v>
      </c>
      <c r="N18" s="249">
        <f t="shared" si="4"/>
        <v>3700</v>
      </c>
      <c r="O18" s="160">
        <f t="shared" si="5"/>
        <v>3700</v>
      </c>
      <c r="P18" s="207"/>
    </row>
    <row r="19" spans="1:16" s="106" customFormat="1" ht="24.75" customHeight="1">
      <c r="A19" s="244"/>
      <c r="B19" s="245">
        <v>85</v>
      </c>
      <c r="C19" s="246" t="s">
        <v>67</v>
      </c>
      <c r="D19" s="247" t="s">
        <v>333</v>
      </c>
      <c r="E19" s="249">
        <v>5542.3</v>
      </c>
      <c r="F19" s="249">
        <v>3142.3</v>
      </c>
      <c r="G19" s="249">
        <v>2400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249">
        <f t="shared" si="4"/>
        <v>2400</v>
      </c>
      <c r="O19" s="160">
        <f t="shared" si="5"/>
        <v>2400</v>
      </c>
      <c r="P19" s="234"/>
    </row>
    <row r="20" spans="1:16" s="106" customFormat="1" ht="19.5" customHeight="1">
      <c r="A20" s="244"/>
      <c r="B20" s="245">
        <v>64</v>
      </c>
      <c r="C20" s="246" t="s">
        <v>68</v>
      </c>
      <c r="D20" s="247" t="s">
        <v>133</v>
      </c>
      <c r="E20" s="249">
        <v>4596.4</v>
      </c>
      <c r="F20" s="249">
        <v>6.4</v>
      </c>
      <c r="G20" s="249">
        <v>220</v>
      </c>
      <c r="H20" s="160">
        <v>220</v>
      </c>
      <c r="I20" s="160">
        <v>220</v>
      </c>
      <c r="J20" s="160">
        <v>0</v>
      </c>
      <c r="K20" s="160">
        <v>0</v>
      </c>
      <c r="L20" s="160">
        <v>4150</v>
      </c>
      <c r="M20" s="160">
        <v>3500</v>
      </c>
      <c r="N20" s="249">
        <f t="shared" si="4"/>
        <v>4590</v>
      </c>
      <c r="O20" s="160">
        <f t="shared" si="5"/>
        <v>3940</v>
      </c>
      <c r="P20" s="183"/>
    </row>
    <row r="21" spans="1:16" s="106" customFormat="1" ht="33.75">
      <c r="A21" s="244"/>
      <c r="B21" s="245">
        <v>70</v>
      </c>
      <c r="C21" s="246" t="s">
        <v>69</v>
      </c>
      <c r="D21" s="247" t="s">
        <v>134</v>
      </c>
      <c r="E21" s="249">
        <v>10109.2</v>
      </c>
      <c r="F21" s="249">
        <v>109.2</v>
      </c>
      <c r="G21" s="249">
        <v>100</v>
      </c>
      <c r="H21" s="160">
        <v>2800</v>
      </c>
      <c r="I21" s="248">
        <v>2800</v>
      </c>
      <c r="J21" s="160">
        <v>3100</v>
      </c>
      <c r="K21" s="160">
        <v>3000</v>
      </c>
      <c r="L21" s="160">
        <v>4000</v>
      </c>
      <c r="M21" s="160">
        <v>4100</v>
      </c>
      <c r="N21" s="249">
        <f t="shared" si="4"/>
        <v>10000</v>
      </c>
      <c r="O21" s="160">
        <f t="shared" si="5"/>
        <v>10000</v>
      </c>
      <c r="P21" s="183"/>
    </row>
    <row r="22" spans="1:16" s="106" customFormat="1" ht="22.5">
      <c r="A22" s="244"/>
      <c r="B22" s="245">
        <v>105</v>
      </c>
      <c r="C22" s="246" t="s">
        <v>129</v>
      </c>
      <c r="D22" s="247" t="s">
        <v>135</v>
      </c>
      <c r="E22" s="249">
        <f>F22+G22</f>
        <v>3589.6</v>
      </c>
      <c r="F22" s="249">
        <v>2139.6</v>
      </c>
      <c r="G22" s="249">
        <v>1450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249">
        <f t="shared" si="4"/>
        <v>1450</v>
      </c>
      <c r="O22" s="160">
        <f t="shared" si="5"/>
        <v>1450</v>
      </c>
      <c r="P22" s="292"/>
    </row>
    <row r="23" spans="1:16" s="106" customFormat="1" ht="22.5">
      <c r="A23" s="244"/>
      <c r="B23" s="245">
        <v>87</v>
      </c>
      <c r="C23" s="246" t="s">
        <v>130</v>
      </c>
      <c r="D23" s="247" t="s">
        <v>136</v>
      </c>
      <c r="E23" s="249">
        <f>F23+G23+H23+J23</f>
        <v>4488</v>
      </c>
      <c r="F23" s="249">
        <v>2488</v>
      </c>
      <c r="G23" s="249">
        <v>830</v>
      </c>
      <c r="H23" s="160">
        <v>900</v>
      </c>
      <c r="I23" s="160">
        <v>900</v>
      </c>
      <c r="J23" s="160">
        <v>270</v>
      </c>
      <c r="K23" s="160">
        <v>270</v>
      </c>
      <c r="L23" s="160">
        <v>0</v>
      </c>
      <c r="M23" s="160">
        <v>0</v>
      </c>
      <c r="N23" s="249">
        <f t="shared" si="4"/>
        <v>2000</v>
      </c>
      <c r="O23" s="160">
        <f t="shared" si="5"/>
        <v>2000</v>
      </c>
      <c r="P23" s="183"/>
    </row>
    <row r="24" spans="1:16" s="106" customFormat="1" ht="19.5" customHeight="1">
      <c r="A24" s="244"/>
      <c r="B24" s="245">
        <v>74</v>
      </c>
      <c r="C24" s="246" t="s">
        <v>143</v>
      </c>
      <c r="D24" s="247" t="s">
        <v>243</v>
      </c>
      <c r="E24" s="249">
        <v>2500</v>
      </c>
      <c r="F24" s="249">
        <v>0</v>
      </c>
      <c r="G24" s="249">
        <v>50</v>
      </c>
      <c r="H24" s="160">
        <v>950</v>
      </c>
      <c r="I24" s="160">
        <v>950</v>
      </c>
      <c r="J24" s="160">
        <v>0</v>
      </c>
      <c r="K24" s="160">
        <v>0</v>
      </c>
      <c r="L24" s="160">
        <v>1500</v>
      </c>
      <c r="M24" s="160">
        <v>1500</v>
      </c>
      <c r="N24" s="249">
        <f t="shared" si="4"/>
        <v>2500</v>
      </c>
      <c r="O24" s="160">
        <f t="shared" si="5"/>
        <v>2500</v>
      </c>
      <c r="P24" s="183"/>
    </row>
    <row r="25" spans="1:16" s="106" customFormat="1" ht="19.5" customHeight="1">
      <c r="A25" s="244"/>
      <c r="B25" s="245">
        <v>73</v>
      </c>
      <c r="C25" s="246" t="s">
        <v>144</v>
      </c>
      <c r="D25" s="247" t="s">
        <v>161</v>
      </c>
      <c r="E25" s="249">
        <v>609.1</v>
      </c>
      <c r="F25" s="249">
        <v>9.1</v>
      </c>
      <c r="G25" s="249">
        <v>100</v>
      </c>
      <c r="H25" s="160">
        <v>200</v>
      </c>
      <c r="I25" s="160">
        <v>200</v>
      </c>
      <c r="J25" s="160">
        <v>300</v>
      </c>
      <c r="K25" s="160">
        <v>100</v>
      </c>
      <c r="L25" s="160">
        <v>0</v>
      </c>
      <c r="M25" s="160">
        <v>200</v>
      </c>
      <c r="N25" s="249">
        <f aca="true" t="shared" si="6" ref="N25:N31">G25+H25+J25+L25</f>
        <v>600</v>
      </c>
      <c r="O25" s="160">
        <f aca="true" t="shared" si="7" ref="O25:O31">G25+I25+K25+M25</f>
        <v>600</v>
      </c>
      <c r="P25" s="183"/>
    </row>
    <row r="26" spans="1:16" s="111" customFormat="1" ht="21">
      <c r="A26" s="244"/>
      <c r="B26" s="245">
        <v>73</v>
      </c>
      <c r="C26" s="246" t="s">
        <v>145</v>
      </c>
      <c r="D26" s="247" t="s">
        <v>296</v>
      </c>
      <c r="E26" s="249">
        <f>F26+N26</f>
        <v>3026.9</v>
      </c>
      <c r="F26" s="249">
        <v>1026.9</v>
      </c>
      <c r="G26" s="249">
        <v>40</v>
      </c>
      <c r="H26" s="160">
        <v>660</v>
      </c>
      <c r="I26" s="160">
        <v>660</v>
      </c>
      <c r="J26" s="160">
        <v>300</v>
      </c>
      <c r="K26" s="160">
        <v>300</v>
      </c>
      <c r="L26" s="160">
        <v>1000</v>
      </c>
      <c r="M26" s="160">
        <v>1000</v>
      </c>
      <c r="N26" s="249">
        <f t="shared" si="6"/>
        <v>2000</v>
      </c>
      <c r="O26" s="160">
        <f t="shared" si="7"/>
        <v>2000</v>
      </c>
      <c r="P26" s="231"/>
    </row>
    <row r="27" spans="1:16" s="111" customFormat="1" ht="19.5" customHeight="1">
      <c r="A27" s="244"/>
      <c r="B27" s="245">
        <v>35</v>
      </c>
      <c r="C27" s="246" t="s">
        <v>146</v>
      </c>
      <c r="D27" s="247" t="s">
        <v>297</v>
      </c>
      <c r="E27" s="249">
        <v>300</v>
      </c>
      <c r="F27" s="249">
        <v>0</v>
      </c>
      <c r="G27" s="249">
        <v>10</v>
      </c>
      <c r="H27" s="160">
        <v>0</v>
      </c>
      <c r="I27" s="160">
        <v>0</v>
      </c>
      <c r="J27" s="160">
        <v>290</v>
      </c>
      <c r="K27" s="160">
        <v>150</v>
      </c>
      <c r="L27" s="160">
        <v>0</v>
      </c>
      <c r="M27" s="160">
        <v>140</v>
      </c>
      <c r="N27" s="249">
        <f t="shared" si="6"/>
        <v>300</v>
      </c>
      <c r="O27" s="160">
        <f t="shared" si="7"/>
        <v>300</v>
      </c>
      <c r="P27" s="231"/>
    </row>
    <row r="28" spans="1:16" s="111" customFormat="1" ht="19.5" customHeight="1">
      <c r="A28" s="244"/>
      <c r="B28" s="245">
        <v>37</v>
      </c>
      <c r="C28" s="346" t="s">
        <v>244</v>
      </c>
      <c r="D28" s="247" t="s">
        <v>245</v>
      </c>
      <c r="E28" s="249">
        <v>700</v>
      </c>
      <c r="F28" s="249">
        <v>0</v>
      </c>
      <c r="G28" s="249">
        <v>200</v>
      </c>
      <c r="H28" s="160">
        <v>500</v>
      </c>
      <c r="I28" s="160">
        <v>500</v>
      </c>
      <c r="J28" s="160">
        <v>0</v>
      </c>
      <c r="K28" s="160">
        <v>0</v>
      </c>
      <c r="L28" s="160">
        <v>0</v>
      </c>
      <c r="M28" s="160">
        <v>0</v>
      </c>
      <c r="N28" s="249">
        <f t="shared" si="6"/>
        <v>700</v>
      </c>
      <c r="O28" s="160">
        <f t="shared" si="7"/>
        <v>700</v>
      </c>
      <c r="P28" s="231"/>
    </row>
    <row r="29" spans="1:16" s="111" customFormat="1" ht="19.5" customHeight="1">
      <c r="A29" s="244"/>
      <c r="B29" s="245">
        <v>58</v>
      </c>
      <c r="C29" s="246" t="s">
        <v>231</v>
      </c>
      <c r="D29" s="247" t="s">
        <v>272</v>
      </c>
      <c r="E29" s="249">
        <v>4034.3</v>
      </c>
      <c r="F29" s="249">
        <v>29.3</v>
      </c>
      <c r="G29" s="160">
        <v>805.5</v>
      </c>
      <c r="H29" s="160">
        <v>1100</v>
      </c>
      <c r="I29" s="160">
        <v>1100</v>
      </c>
      <c r="J29" s="160">
        <v>1200</v>
      </c>
      <c r="K29" s="160">
        <v>500</v>
      </c>
      <c r="L29" s="160">
        <v>300</v>
      </c>
      <c r="M29" s="160">
        <v>1000</v>
      </c>
      <c r="N29" s="249">
        <f t="shared" si="6"/>
        <v>3405.5</v>
      </c>
      <c r="O29" s="160">
        <f t="shared" si="7"/>
        <v>3405.5</v>
      </c>
      <c r="P29" s="183"/>
    </row>
    <row r="30" spans="1:16" s="106" customFormat="1" ht="19.5" customHeight="1">
      <c r="A30" s="244"/>
      <c r="B30" s="316">
        <v>61</v>
      </c>
      <c r="C30" s="317" t="s">
        <v>232</v>
      </c>
      <c r="D30" s="318" t="s">
        <v>233</v>
      </c>
      <c r="E30" s="299">
        <v>2200</v>
      </c>
      <c r="F30" s="299">
        <v>0</v>
      </c>
      <c r="G30" s="299">
        <v>2200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2">
        <v>0</v>
      </c>
      <c r="N30" s="299">
        <f t="shared" si="6"/>
        <v>2200</v>
      </c>
      <c r="O30" s="282">
        <f t="shared" si="7"/>
        <v>2200</v>
      </c>
      <c r="P30" s="183"/>
    </row>
    <row r="31" spans="1:16" s="106" customFormat="1" ht="19.5" customHeight="1">
      <c r="A31" s="244"/>
      <c r="B31" s="251">
        <v>60</v>
      </c>
      <c r="C31" s="252" t="s">
        <v>234</v>
      </c>
      <c r="D31" s="253" t="s">
        <v>235</v>
      </c>
      <c r="E31" s="255">
        <v>1100</v>
      </c>
      <c r="F31" s="255">
        <v>0</v>
      </c>
      <c r="G31" s="255">
        <v>50</v>
      </c>
      <c r="H31" s="256">
        <v>500</v>
      </c>
      <c r="I31" s="256">
        <v>500</v>
      </c>
      <c r="J31" s="256">
        <v>550</v>
      </c>
      <c r="K31" s="256">
        <v>550</v>
      </c>
      <c r="L31" s="256">
        <v>0</v>
      </c>
      <c r="M31" s="256">
        <v>0</v>
      </c>
      <c r="N31" s="255">
        <f t="shared" si="6"/>
        <v>1100</v>
      </c>
      <c r="O31" s="256">
        <f t="shared" si="7"/>
        <v>1100</v>
      </c>
      <c r="P31" s="183"/>
    </row>
    <row r="32" spans="1:16" s="148" customFormat="1" ht="29.25">
      <c r="A32" s="179" t="s">
        <v>123</v>
      </c>
      <c r="B32" s="185"/>
      <c r="C32" s="174" t="s">
        <v>139</v>
      </c>
      <c r="D32" s="186" t="s">
        <v>140</v>
      </c>
      <c r="E32" s="306">
        <f>E33</f>
        <v>3740</v>
      </c>
      <c r="F32" s="306">
        <f>F33</f>
        <v>40</v>
      </c>
      <c r="G32" s="176">
        <f>G33</f>
        <v>1200</v>
      </c>
      <c r="H32" s="243">
        <f aca="true" t="shared" si="8" ref="H32:M32">H33</f>
        <v>0</v>
      </c>
      <c r="I32" s="243">
        <f t="shared" si="8"/>
        <v>0</v>
      </c>
      <c r="J32" s="243">
        <f t="shared" si="8"/>
        <v>0</v>
      </c>
      <c r="K32" s="243">
        <f t="shared" si="8"/>
        <v>0</v>
      </c>
      <c r="L32" s="243">
        <f t="shared" si="8"/>
        <v>2500</v>
      </c>
      <c r="M32" s="243">
        <f t="shared" si="8"/>
        <v>1000</v>
      </c>
      <c r="N32" s="176">
        <f>N33</f>
        <v>3700</v>
      </c>
      <c r="O32" s="177">
        <f>O33</f>
        <v>2200</v>
      </c>
      <c r="P32" s="109" t="s">
        <v>313</v>
      </c>
    </row>
    <row r="33" spans="1:16" s="106" customFormat="1" ht="32.25" customHeight="1">
      <c r="A33" s="250"/>
      <c r="B33" s="251">
        <v>88</v>
      </c>
      <c r="C33" s="252" t="s">
        <v>64</v>
      </c>
      <c r="D33" s="257" t="s">
        <v>138</v>
      </c>
      <c r="E33" s="350">
        <v>3740</v>
      </c>
      <c r="F33" s="350">
        <v>40</v>
      </c>
      <c r="G33" s="255">
        <v>1200</v>
      </c>
      <c r="H33" s="256">
        <v>0</v>
      </c>
      <c r="I33" s="256">
        <v>0</v>
      </c>
      <c r="J33" s="256">
        <v>0</v>
      </c>
      <c r="K33" s="256">
        <v>0</v>
      </c>
      <c r="L33" s="256">
        <v>2500</v>
      </c>
      <c r="M33" s="256">
        <v>1000</v>
      </c>
      <c r="N33" s="255">
        <f>G33+H33+J33+L33</f>
        <v>3700</v>
      </c>
      <c r="O33" s="256">
        <f>G33+I33+K33+M33</f>
        <v>2200</v>
      </c>
      <c r="P33" s="122" t="s">
        <v>376</v>
      </c>
    </row>
    <row r="34" spans="1:16" s="106" customFormat="1" ht="28.5" customHeight="1">
      <c r="A34" s="136">
        <v>2</v>
      </c>
      <c r="B34" s="94">
        <v>78</v>
      </c>
      <c r="C34" s="95" t="s">
        <v>32</v>
      </c>
      <c r="D34" s="89" t="s">
        <v>10</v>
      </c>
      <c r="E34" s="149" t="s">
        <v>11</v>
      </c>
      <c r="F34" s="149"/>
      <c r="G34" s="96">
        <v>1877.1</v>
      </c>
      <c r="H34" s="97">
        <v>4200</v>
      </c>
      <c r="I34" s="97">
        <v>2000</v>
      </c>
      <c r="J34" s="97">
        <v>4500</v>
      </c>
      <c r="K34" s="97">
        <v>2000</v>
      </c>
      <c r="L34" s="97">
        <v>4800</v>
      </c>
      <c r="M34" s="97">
        <v>2000</v>
      </c>
      <c r="N34" s="96">
        <f>G34+H34+J34+L34</f>
        <v>15377.1</v>
      </c>
      <c r="O34" s="97">
        <f>G34+I34+K34+M34</f>
        <v>7877.1</v>
      </c>
      <c r="P34" s="98" t="s">
        <v>12</v>
      </c>
    </row>
    <row r="35" spans="1:16" s="106" customFormat="1" ht="31.5" customHeight="1">
      <c r="A35" s="211">
        <v>3</v>
      </c>
      <c r="B35" s="212"/>
      <c r="C35" s="213"/>
      <c r="D35" s="473" t="s">
        <v>122</v>
      </c>
      <c r="E35" s="474"/>
      <c r="F35" s="474"/>
      <c r="G35" s="474"/>
      <c r="H35" s="474"/>
      <c r="I35" s="474"/>
      <c r="J35" s="154"/>
      <c r="K35" s="236"/>
      <c r="L35" s="236"/>
      <c r="M35" s="236"/>
      <c r="N35" s="296"/>
      <c r="O35" s="236"/>
      <c r="P35" s="450"/>
    </row>
    <row r="36" spans="1:16" s="106" customFormat="1" ht="34.5" customHeight="1">
      <c r="A36" s="179" t="s">
        <v>64</v>
      </c>
      <c r="B36" s="110">
        <v>55</v>
      </c>
      <c r="C36" s="107" t="s">
        <v>37</v>
      </c>
      <c r="D36" s="151" t="s">
        <v>111</v>
      </c>
      <c r="E36" s="108">
        <v>12000</v>
      </c>
      <c r="F36" s="108">
        <v>30</v>
      </c>
      <c r="G36" s="351">
        <v>0</v>
      </c>
      <c r="H36" s="105">
        <v>170</v>
      </c>
      <c r="I36" s="363">
        <v>0</v>
      </c>
      <c r="J36" s="105">
        <v>100</v>
      </c>
      <c r="K36" s="105">
        <v>0</v>
      </c>
      <c r="L36" s="105">
        <v>500</v>
      </c>
      <c r="M36" s="105">
        <v>0</v>
      </c>
      <c r="N36" s="108">
        <f>G36+H36+J36+L36</f>
        <v>770</v>
      </c>
      <c r="O36" s="105">
        <f>G36+I36+K36+M36</f>
        <v>0</v>
      </c>
      <c r="P36" s="109" t="s">
        <v>386</v>
      </c>
    </row>
    <row r="37" spans="1:16" s="111" customFormat="1" ht="45.75" customHeight="1">
      <c r="A37" s="179" t="s">
        <v>65</v>
      </c>
      <c r="B37" s="173"/>
      <c r="C37" s="174" t="s">
        <v>199</v>
      </c>
      <c r="D37" s="175" t="s">
        <v>121</v>
      </c>
      <c r="E37" s="176">
        <f>SUM(E38:E39)</f>
        <v>11023.6</v>
      </c>
      <c r="F37" s="176">
        <f aca="true" t="shared" si="9" ref="F37:O37">SUM(F38:F39)</f>
        <v>13.6</v>
      </c>
      <c r="G37" s="176">
        <f t="shared" si="9"/>
        <v>110</v>
      </c>
      <c r="H37" s="176">
        <f t="shared" si="9"/>
        <v>4600</v>
      </c>
      <c r="I37" s="176">
        <f t="shared" si="9"/>
        <v>3600</v>
      </c>
      <c r="J37" s="176">
        <f t="shared" si="9"/>
        <v>2000</v>
      </c>
      <c r="K37" s="176">
        <f t="shared" si="9"/>
        <v>1200</v>
      </c>
      <c r="L37" s="176">
        <f t="shared" si="9"/>
        <v>0</v>
      </c>
      <c r="M37" s="176">
        <f t="shared" si="9"/>
        <v>1800</v>
      </c>
      <c r="N37" s="176">
        <f t="shared" si="9"/>
        <v>6710</v>
      </c>
      <c r="O37" s="243">
        <f t="shared" si="9"/>
        <v>6710</v>
      </c>
      <c r="P37" s="392" t="s">
        <v>363</v>
      </c>
    </row>
    <row r="38" spans="1:16" s="111" customFormat="1" ht="23.25" customHeight="1">
      <c r="A38" s="244"/>
      <c r="B38" s="259">
        <v>74</v>
      </c>
      <c r="C38" s="394" t="s">
        <v>64</v>
      </c>
      <c r="D38" s="416" t="s">
        <v>281</v>
      </c>
      <c r="E38" s="398">
        <f>2200+4300</f>
        <v>6500</v>
      </c>
      <c r="F38" s="398">
        <v>0</v>
      </c>
      <c r="G38" s="398">
        <v>100</v>
      </c>
      <c r="H38" s="417">
        <v>100</v>
      </c>
      <c r="I38" s="417">
        <v>100</v>
      </c>
      <c r="J38" s="417">
        <v>2000</v>
      </c>
      <c r="K38" s="417">
        <v>200</v>
      </c>
      <c r="L38" s="417">
        <v>0</v>
      </c>
      <c r="M38" s="248">
        <v>1800</v>
      </c>
      <c r="N38" s="249">
        <f>G38+H38+J38+L38</f>
        <v>2200</v>
      </c>
      <c r="O38" s="160">
        <f>G38+I38+K38+M38</f>
        <v>2200</v>
      </c>
      <c r="P38" s="183" t="s">
        <v>387</v>
      </c>
    </row>
    <row r="39" spans="1:16" s="111" customFormat="1" ht="33.75">
      <c r="A39" s="250"/>
      <c r="B39" s="251">
        <v>78</v>
      </c>
      <c r="C39" s="252" t="s">
        <v>65</v>
      </c>
      <c r="D39" s="253" t="s">
        <v>238</v>
      </c>
      <c r="E39" s="255">
        <f>F39+N39</f>
        <v>4523.6</v>
      </c>
      <c r="F39" s="255">
        <v>13.6</v>
      </c>
      <c r="G39" s="350">
        <v>10</v>
      </c>
      <c r="H39" s="256">
        <v>4500</v>
      </c>
      <c r="I39" s="257">
        <v>3500</v>
      </c>
      <c r="J39" s="256">
        <v>0</v>
      </c>
      <c r="K39" s="254">
        <v>1000</v>
      </c>
      <c r="L39" s="256">
        <v>0</v>
      </c>
      <c r="M39" s="250">
        <v>0</v>
      </c>
      <c r="N39" s="429">
        <f>G39+H39+J39+L39</f>
        <v>4510</v>
      </c>
      <c r="O39" s="250">
        <f>G39+I39+K39+M39</f>
        <v>4510</v>
      </c>
      <c r="P39" s="234"/>
    </row>
    <row r="40" spans="1:16" s="90" customFormat="1" ht="34.5" customHeight="1">
      <c r="A40" s="211">
        <v>4</v>
      </c>
      <c r="B40" s="457"/>
      <c r="C40" s="458"/>
      <c r="D40" s="459" t="s">
        <v>70</v>
      </c>
      <c r="E40" s="460"/>
      <c r="F40" s="461"/>
      <c r="G40" s="462"/>
      <c r="H40" s="463"/>
      <c r="I40" s="463"/>
      <c r="J40" s="463"/>
      <c r="K40" s="463"/>
      <c r="L40" s="463"/>
      <c r="M40" s="463"/>
      <c r="N40" s="461"/>
      <c r="O40" s="464"/>
      <c r="P40" s="465"/>
    </row>
    <row r="41" spans="1:16" s="111" customFormat="1" ht="58.5">
      <c r="A41" s="179" t="s">
        <v>64</v>
      </c>
      <c r="B41" s="173"/>
      <c r="C41" s="174" t="s">
        <v>142</v>
      </c>
      <c r="D41" s="175" t="s">
        <v>141</v>
      </c>
      <c r="E41" s="176">
        <f>SUM(E42:E46)</f>
        <v>16905.3</v>
      </c>
      <c r="F41" s="176">
        <f aca="true" t="shared" si="10" ref="F41:O41">SUM(F42:F46)</f>
        <v>585.3</v>
      </c>
      <c r="G41" s="176">
        <f t="shared" si="10"/>
        <v>500</v>
      </c>
      <c r="H41" s="243">
        <f t="shared" si="10"/>
        <v>5380</v>
      </c>
      <c r="I41" s="243">
        <f t="shared" si="10"/>
        <v>380</v>
      </c>
      <c r="J41" s="243">
        <f t="shared" si="10"/>
        <v>5500</v>
      </c>
      <c r="K41" s="243">
        <f t="shared" si="10"/>
        <v>200</v>
      </c>
      <c r="L41" s="243">
        <f t="shared" si="10"/>
        <v>4940</v>
      </c>
      <c r="M41" s="243">
        <f t="shared" si="10"/>
        <v>1800</v>
      </c>
      <c r="N41" s="176">
        <f t="shared" si="10"/>
        <v>16320</v>
      </c>
      <c r="O41" s="176">
        <f t="shared" si="10"/>
        <v>2880</v>
      </c>
      <c r="P41" s="109" t="s">
        <v>275</v>
      </c>
    </row>
    <row r="42" spans="1:16" s="111" customFormat="1" ht="26.25" customHeight="1">
      <c r="A42" s="244"/>
      <c r="B42" s="245">
        <v>52</v>
      </c>
      <c r="C42" s="246" t="s">
        <v>219</v>
      </c>
      <c r="D42" s="247" t="s">
        <v>357</v>
      </c>
      <c r="E42" s="249">
        <v>800</v>
      </c>
      <c r="F42" s="249">
        <v>0</v>
      </c>
      <c r="G42" s="349">
        <v>200</v>
      </c>
      <c r="H42" s="160">
        <v>0</v>
      </c>
      <c r="I42" s="160">
        <v>0</v>
      </c>
      <c r="J42" s="160">
        <v>0</v>
      </c>
      <c r="K42" s="160">
        <v>0</v>
      </c>
      <c r="L42" s="160">
        <v>600</v>
      </c>
      <c r="M42" s="160">
        <v>500</v>
      </c>
      <c r="N42" s="249">
        <f aca="true" t="shared" si="11" ref="N42:N89">G42+H42+J42+L42</f>
        <v>800</v>
      </c>
      <c r="O42" s="160">
        <f aca="true" t="shared" si="12" ref="O42:O89">G42+I42+K42+M42</f>
        <v>700</v>
      </c>
      <c r="P42" s="234" t="s">
        <v>377</v>
      </c>
    </row>
    <row r="43" spans="1:16" s="111" customFormat="1" ht="19.5" customHeight="1">
      <c r="A43" s="244"/>
      <c r="B43" s="245">
        <v>48</v>
      </c>
      <c r="C43" s="246" t="s">
        <v>220</v>
      </c>
      <c r="D43" s="247" t="s">
        <v>241</v>
      </c>
      <c r="E43" s="249">
        <v>330</v>
      </c>
      <c r="F43" s="249">
        <v>0</v>
      </c>
      <c r="G43" s="349">
        <v>200</v>
      </c>
      <c r="H43" s="160">
        <v>130</v>
      </c>
      <c r="I43" s="160">
        <v>130</v>
      </c>
      <c r="J43" s="160">
        <v>0</v>
      </c>
      <c r="K43" s="160">
        <v>0</v>
      </c>
      <c r="L43" s="160">
        <v>0</v>
      </c>
      <c r="M43" s="160">
        <v>0</v>
      </c>
      <c r="N43" s="249">
        <f t="shared" si="11"/>
        <v>330</v>
      </c>
      <c r="O43" s="160">
        <f t="shared" si="12"/>
        <v>330</v>
      </c>
      <c r="P43" s="183"/>
    </row>
    <row r="44" spans="1:16" s="111" customFormat="1" ht="24" customHeight="1">
      <c r="A44" s="244"/>
      <c r="B44" s="245">
        <v>64</v>
      </c>
      <c r="C44" s="246" t="s">
        <v>66</v>
      </c>
      <c r="D44" s="247" t="s">
        <v>295</v>
      </c>
      <c r="E44" s="249">
        <v>1575.3</v>
      </c>
      <c r="F44" s="249">
        <v>25.3</v>
      </c>
      <c r="G44" s="349">
        <v>0</v>
      </c>
      <c r="H44" s="160">
        <v>1050</v>
      </c>
      <c r="I44" s="160">
        <v>50</v>
      </c>
      <c r="J44" s="160">
        <v>500</v>
      </c>
      <c r="K44" s="160">
        <v>200</v>
      </c>
      <c r="L44" s="160">
        <v>0</v>
      </c>
      <c r="M44" s="160">
        <v>1300</v>
      </c>
      <c r="N44" s="249">
        <f t="shared" si="11"/>
        <v>1550</v>
      </c>
      <c r="O44" s="160">
        <f t="shared" si="12"/>
        <v>1550</v>
      </c>
      <c r="P44" s="183"/>
    </row>
    <row r="45" spans="1:16" s="111" customFormat="1" ht="19.5" customHeight="1">
      <c r="A45" s="244"/>
      <c r="B45" s="343">
        <v>46</v>
      </c>
      <c r="C45" s="344" t="s">
        <v>242</v>
      </c>
      <c r="D45" s="345" t="s">
        <v>356</v>
      </c>
      <c r="E45" s="302">
        <v>200</v>
      </c>
      <c r="F45" s="302">
        <v>0</v>
      </c>
      <c r="G45" s="436">
        <v>0</v>
      </c>
      <c r="H45" s="295">
        <v>200</v>
      </c>
      <c r="I45" s="295">
        <v>200</v>
      </c>
      <c r="J45" s="295">
        <v>0</v>
      </c>
      <c r="K45" s="295">
        <v>0</v>
      </c>
      <c r="L45" s="295">
        <v>0</v>
      </c>
      <c r="M45" s="295">
        <v>0</v>
      </c>
      <c r="N45" s="249">
        <f t="shared" si="11"/>
        <v>200</v>
      </c>
      <c r="O45" s="160">
        <f t="shared" si="12"/>
        <v>200</v>
      </c>
      <c r="P45" s="183"/>
    </row>
    <row r="46" spans="1:16" s="342" customFormat="1" ht="19.5" customHeight="1">
      <c r="A46" s="333"/>
      <c r="B46" s="334">
        <v>47</v>
      </c>
      <c r="C46" s="335" t="s">
        <v>348</v>
      </c>
      <c r="D46" s="336" t="s">
        <v>366</v>
      </c>
      <c r="E46" s="337">
        <v>14000</v>
      </c>
      <c r="F46" s="337">
        <v>560</v>
      </c>
      <c r="G46" s="437">
        <v>100</v>
      </c>
      <c r="H46" s="338">
        <v>4000</v>
      </c>
      <c r="I46" s="338">
        <v>0</v>
      </c>
      <c r="J46" s="338">
        <v>5000</v>
      </c>
      <c r="K46" s="338">
        <v>0</v>
      </c>
      <c r="L46" s="338">
        <v>4340</v>
      </c>
      <c r="M46" s="338">
        <v>0</v>
      </c>
      <c r="N46" s="339">
        <f t="shared" si="11"/>
        <v>13440</v>
      </c>
      <c r="O46" s="340">
        <f t="shared" si="12"/>
        <v>100</v>
      </c>
      <c r="P46" s="341" t="s">
        <v>223</v>
      </c>
    </row>
    <row r="47" spans="1:16" s="111" customFormat="1" ht="29.25">
      <c r="A47" s="179" t="s">
        <v>65</v>
      </c>
      <c r="B47" s="173"/>
      <c r="C47" s="174" t="s">
        <v>158</v>
      </c>
      <c r="D47" s="175" t="s">
        <v>149</v>
      </c>
      <c r="E47" s="176">
        <f aca="true" t="shared" si="13" ref="E47:O47">SUM(E48:E63)</f>
        <v>35510</v>
      </c>
      <c r="F47" s="176">
        <f t="shared" si="13"/>
        <v>10289.000000000002</v>
      </c>
      <c r="G47" s="176">
        <f t="shared" si="13"/>
        <v>5722.6</v>
      </c>
      <c r="H47" s="243">
        <f t="shared" si="13"/>
        <v>5760</v>
      </c>
      <c r="I47" s="243">
        <f t="shared" si="13"/>
        <v>4740</v>
      </c>
      <c r="J47" s="243">
        <f t="shared" si="13"/>
        <v>3780</v>
      </c>
      <c r="K47" s="243">
        <f t="shared" si="13"/>
        <v>2880</v>
      </c>
      <c r="L47" s="243">
        <f t="shared" si="13"/>
        <v>3610</v>
      </c>
      <c r="M47" s="243">
        <f t="shared" si="13"/>
        <v>3900</v>
      </c>
      <c r="N47" s="176">
        <f t="shared" si="13"/>
        <v>18872.6</v>
      </c>
      <c r="O47" s="176">
        <f t="shared" si="13"/>
        <v>17242.6</v>
      </c>
      <c r="P47" s="109" t="s">
        <v>274</v>
      </c>
    </row>
    <row r="48" spans="1:16" s="111" customFormat="1" ht="19.5" customHeight="1">
      <c r="A48" s="244"/>
      <c r="B48" s="245">
        <v>63</v>
      </c>
      <c r="C48" s="246" t="s">
        <v>65</v>
      </c>
      <c r="D48" s="247" t="s">
        <v>153</v>
      </c>
      <c r="E48" s="249">
        <v>4677.3</v>
      </c>
      <c r="F48" s="249">
        <v>2627.3</v>
      </c>
      <c r="G48" s="349">
        <v>50</v>
      </c>
      <c r="H48" s="160">
        <v>700</v>
      </c>
      <c r="I48" s="160">
        <v>700</v>
      </c>
      <c r="J48" s="160">
        <v>100</v>
      </c>
      <c r="K48" s="160">
        <v>100</v>
      </c>
      <c r="L48" s="160">
        <v>750</v>
      </c>
      <c r="M48" s="160">
        <v>750</v>
      </c>
      <c r="N48" s="249">
        <f t="shared" si="11"/>
        <v>1600</v>
      </c>
      <c r="O48" s="160">
        <f t="shared" si="12"/>
        <v>1600</v>
      </c>
      <c r="P48" s="183" t="s">
        <v>378</v>
      </c>
    </row>
    <row r="49" spans="1:16" s="111" customFormat="1" ht="19.5" customHeight="1">
      <c r="A49" s="244"/>
      <c r="B49" s="245">
        <v>77</v>
      </c>
      <c r="C49" s="246" t="s">
        <v>66</v>
      </c>
      <c r="D49" s="247" t="s">
        <v>150</v>
      </c>
      <c r="E49" s="249">
        <v>9430.9</v>
      </c>
      <c r="F49" s="249">
        <v>3130.9</v>
      </c>
      <c r="G49" s="349">
        <v>999.5</v>
      </c>
      <c r="H49" s="160">
        <v>100</v>
      </c>
      <c r="I49" s="160">
        <v>100</v>
      </c>
      <c r="J49" s="160">
        <v>1000</v>
      </c>
      <c r="K49" s="160">
        <v>200</v>
      </c>
      <c r="L49" s="160">
        <v>1000</v>
      </c>
      <c r="M49" s="160">
        <v>1000</v>
      </c>
      <c r="N49" s="249">
        <f>G49+H49+J49+L49</f>
        <v>3099.5</v>
      </c>
      <c r="O49" s="160">
        <f>G49+I49+K49+M49</f>
        <v>2299.5</v>
      </c>
      <c r="P49" s="183"/>
    </row>
    <row r="50" spans="1:16" s="111" customFormat="1" ht="19.5" customHeight="1">
      <c r="A50" s="244"/>
      <c r="B50" s="245">
        <v>63</v>
      </c>
      <c r="C50" s="246" t="s">
        <v>67</v>
      </c>
      <c r="D50" s="247" t="s">
        <v>154</v>
      </c>
      <c r="E50" s="249">
        <v>2590.6</v>
      </c>
      <c r="F50" s="249">
        <v>730.6</v>
      </c>
      <c r="G50" s="349">
        <v>50</v>
      </c>
      <c r="H50" s="160">
        <v>280</v>
      </c>
      <c r="I50" s="160">
        <v>260</v>
      </c>
      <c r="J50" s="160">
        <v>30</v>
      </c>
      <c r="K50" s="160">
        <v>30</v>
      </c>
      <c r="L50" s="160">
        <v>100</v>
      </c>
      <c r="M50" s="160">
        <v>100</v>
      </c>
      <c r="N50" s="249">
        <f>G50+H50+J50+L50</f>
        <v>460</v>
      </c>
      <c r="O50" s="160">
        <f>G50+I50+K50+M50</f>
        <v>440</v>
      </c>
      <c r="P50" s="183"/>
    </row>
    <row r="51" spans="1:16" s="111" customFormat="1" ht="19.5" customHeight="1">
      <c r="A51" s="244"/>
      <c r="B51" s="245">
        <v>81</v>
      </c>
      <c r="C51" s="246" t="s">
        <v>68</v>
      </c>
      <c r="D51" s="247" t="s">
        <v>152</v>
      </c>
      <c r="E51" s="249">
        <f>F51+G51+N51</f>
        <v>6739.3</v>
      </c>
      <c r="F51" s="249">
        <v>1428.3</v>
      </c>
      <c r="G51" s="349">
        <v>1155.5</v>
      </c>
      <c r="H51" s="160">
        <v>1000</v>
      </c>
      <c r="I51" s="160">
        <v>800</v>
      </c>
      <c r="J51" s="160">
        <v>1000</v>
      </c>
      <c r="K51" s="160">
        <v>800</v>
      </c>
      <c r="L51" s="160">
        <v>1000</v>
      </c>
      <c r="M51" s="160">
        <v>1000</v>
      </c>
      <c r="N51" s="249">
        <f t="shared" si="11"/>
        <v>4155.5</v>
      </c>
      <c r="O51" s="160">
        <f t="shared" si="12"/>
        <v>3755.5</v>
      </c>
      <c r="P51" s="183"/>
    </row>
    <row r="52" spans="1:16" s="111" customFormat="1" ht="19.5" customHeight="1">
      <c r="A52" s="244"/>
      <c r="B52" s="245">
        <v>55</v>
      </c>
      <c r="C52" s="246" t="s">
        <v>69</v>
      </c>
      <c r="D52" s="247" t="s">
        <v>246</v>
      </c>
      <c r="E52" s="249">
        <v>2476.1</v>
      </c>
      <c r="F52" s="249">
        <v>26.1</v>
      </c>
      <c r="G52" s="349">
        <v>50</v>
      </c>
      <c r="H52" s="160">
        <v>1800</v>
      </c>
      <c r="I52" s="160">
        <v>1500</v>
      </c>
      <c r="J52" s="160">
        <v>50</v>
      </c>
      <c r="K52" s="160">
        <v>350</v>
      </c>
      <c r="L52" s="160">
        <v>100</v>
      </c>
      <c r="M52" s="160">
        <v>100</v>
      </c>
      <c r="N52" s="249">
        <f t="shared" si="11"/>
        <v>2000</v>
      </c>
      <c r="O52" s="160">
        <f t="shared" si="12"/>
        <v>2000</v>
      </c>
      <c r="P52" s="183"/>
    </row>
    <row r="53" spans="1:16" s="111" customFormat="1" ht="19.5" customHeight="1">
      <c r="A53" s="244"/>
      <c r="B53" s="245">
        <v>55</v>
      </c>
      <c r="C53" s="246" t="s">
        <v>128</v>
      </c>
      <c r="D53" s="247" t="s">
        <v>155</v>
      </c>
      <c r="E53" s="249">
        <v>450</v>
      </c>
      <c r="F53" s="249">
        <v>0</v>
      </c>
      <c r="G53" s="349">
        <v>0</v>
      </c>
      <c r="H53" s="160">
        <v>30</v>
      </c>
      <c r="I53" s="160">
        <v>30</v>
      </c>
      <c r="J53" s="160">
        <v>0</v>
      </c>
      <c r="K53" s="160">
        <v>0</v>
      </c>
      <c r="L53" s="160">
        <v>160</v>
      </c>
      <c r="M53" s="160">
        <v>50</v>
      </c>
      <c r="N53" s="249">
        <f t="shared" si="11"/>
        <v>190</v>
      </c>
      <c r="O53" s="160">
        <f t="shared" si="12"/>
        <v>80</v>
      </c>
      <c r="P53" s="183"/>
    </row>
    <row r="54" spans="1:16" s="111" customFormat="1" ht="19.5" customHeight="1">
      <c r="A54" s="244"/>
      <c r="B54" s="245">
        <v>41</v>
      </c>
      <c r="C54" s="246" t="s">
        <v>247</v>
      </c>
      <c r="D54" s="247" t="s">
        <v>248</v>
      </c>
      <c r="E54" s="249">
        <v>555</v>
      </c>
      <c r="F54" s="249">
        <v>0</v>
      </c>
      <c r="G54" s="349">
        <v>35</v>
      </c>
      <c r="H54" s="160">
        <v>250</v>
      </c>
      <c r="I54" s="160">
        <v>250</v>
      </c>
      <c r="J54" s="160">
        <v>300</v>
      </c>
      <c r="K54" s="160">
        <v>300</v>
      </c>
      <c r="L54" s="160">
        <v>0</v>
      </c>
      <c r="M54" s="160">
        <v>0</v>
      </c>
      <c r="N54" s="249">
        <f t="shared" si="11"/>
        <v>585</v>
      </c>
      <c r="O54" s="160">
        <f t="shared" si="12"/>
        <v>585</v>
      </c>
      <c r="P54" s="183"/>
    </row>
    <row r="55" spans="1:16" s="111" customFormat="1" ht="23.25" customHeight="1">
      <c r="A55" s="244"/>
      <c r="B55" s="245">
        <v>53</v>
      </c>
      <c r="C55" s="246" t="s">
        <v>144</v>
      </c>
      <c r="D55" s="247" t="s">
        <v>209</v>
      </c>
      <c r="E55" s="249">
        <v>1603.4</v>
      </c>
      <c r="F55" s="249">
        <v>753.4</v>
      </c>
      <c r="G55" s="349">
        <v>0</v>
      </c>
      <c r="H55" s="160">
        <v>50</v>
      </c>
      <c r="I55" s="160">
        <v>0</v>
      </c>
      <c r="J55" s="160">
        <v>300</v>
      </c>
      <c r="K55" s="160">
        <v>50</v>
      </c>
      <c r="L55" s="160">
        <v>500</v>
      </c>
      <c r="M55" s="160">
        <v>500</v>
      </c>
      <c r="N55" s="249">
        <f>G55+H55+J55+L55</f>
        <v>850</v>
      </c>
      <c r="O55" s="160">
        <f>G55+I55+K55+M55</f>
        <v>550</v>
      </c>
      <c r="P55" s="183"/>
    </row>
    <row r="56" spans="1:16" s="111" customFormat="1" ht="19.5" customHeight="1">
      <c r="A56" s="244"/>
      <c r="B56" s="245">
        <v>85</v>
      </c>
      <c r="C56" s="246" t="s">
        <v>145</v>
      </c>
      <c r="D56" s="247" t="s">
        <v>151</v>
      </c>
      <c r="E56" s="249">
        <v>2268.1</v>
      </c>
      <c r="F56" s="249">
        <v>1068.1</v>
      </c>
      <c r="G56" s="349">
        <v>1500</v>
      </c>
      <c r="H56" s="160">
        <v>100</v>
      </c>
      <c r="I56" s="160">
        <v>100</v>
      </c>
      <c r="J56" s="160">
        <v>0</v>
      </c>
      <c r="K56" s="160">
        <v>0</v>
      </c>
      <c r="L56" s="160">
        <v>0</v>
      </c>
      <c r="M56" s="160">
        <v>0</v>
      </c>
      <c r="N56" s="249">
        <f t="shared" si="11"/>
        <v>1600</v>
      </c>
      <c r="O56" s="160">
        <f t="shared" si="12"/>
        <v>1600</v>
      </c>
      <c r="P56" s="183"/>
    </row>
    <row r="57" spans="1:16" s="111" customFormat="1" ht="19.5" customHeight="1">
      <c r="A57" s="244"/>
      <c r="B57" s="245">
        <v>55</v>
      </c>
      <c r="C57" s="246" t="s">
        <v>249</v>
      </c>
      <c r="D57" s="247" t="s">
        <v>250</v>
      </c>
      <c r="E57" s="249">
        <v>200</v>
      </c>
      <c r="F57" s="249">
        <v>0</v>
      </c>
      <c r="G57" s="349">
        <v>15</v>
      </c>
      <c r="H57" s="160">
        <v>200</v>
      </c>
      <c r="I57" s="160">
        <v>200</v>
      </c>
      <c r="J57" s="160">
        <v>0</v>
      </c>
      <c r="K57" s="160">
        <v>0</v>
      </c>
      <c r="L57" s="160">
        <v>0</v>
      </c>
      <c r="M57" s="160">
        <v>0</v>
      </c>
      <c r="N57" s="249">
        <f t="shared" si="11"/>
        <v>215</v>
      </c>
      <c r="O57" s="160">
        <f t="shared" si="12"/>
        <v>215</v>
      </c>
      <c r="P57" s="183"/>
    </row>
    <row r="58" spans="1:16" s="111" customFormat="1" ht="21" customHeight="1">
      <c r="A58" s="244"/>
      <c r="B58" s="245">
        <v>79</v>
      </c>
      <c r="C58" s="246" t="s">
        <v>146</v>
      </c>
      <c r="D58" s="247" t="s">
        <v>210</v>
      </c>
      <c r="E58" s="249">
        <v>1185.7</v>
      </c>
      <c r="F58" s="249">
        <v>35.7</v>
      </c>
      <c r="G58" s="349">
        <v>50</v>
      </c>
      <c r="H58" s="160">
        <v>100</v>
      </c>
      <c r="I58" s="160">
        <v>100</v>
      </c>
      <c r="J58" s="160">
        <v>1000</v>
      </c>
      <c r="K58" s="160">
        <v>1000</v>
      </c>
      <c r="L58" s="160">
        <v>0</v>
      </c>
      <c r="M58" s="160">
        <v>0</v>
      </c>
      <c r="N58" s="249">
        <f t="shared" si="11"/>
        <v>1150</v>
      </c>
      <c r="O58" s="160">
        <f t="shared" si="12"/>
        <v>1150</v>
      </c>
      <c r="P58" s="183"/>
    </row>
    <row r="59" spans="1:16" s="111" customFormat="1" ht="24.75" customHeight="1">
      <c r="A59" s="244"/>
      <c r="B59" s="245">
        <v>71</v>
      </c>
      <c r="C59" s="246" t="s">
        <v>252</v>
      </c>
      <c r="D59" s="247" t="s">
        <v>211</v>
      </c>
      <c r="E59" s="249">
        <f>F59+G59</f>
        <v>413.8</v>
      </c>
      <c r="F59" s="249">
        <v>23.8</v>
      </c>
      <c r="G59" s="349">
        <v>390</v>
      </c>
      <c r="H59" s="160">
        <v>0</v>
      </c>
      <c r="I59" s="160">
        <v>0</v>
      </c>
      <c r="J59" s="160">
        <v>0</v>
      </c>
      <c r="K59" s="160">
        <v>0</v>
      </c>
      <c r="L59" s="160">
        <v>0</v>
      </c>
      <c r="M59" s="160">
        <v>0</v>
      </c>
      <c r="N59" s="249">
        <f t="shared" si="11"/>
        <v>390</v>
      </c>
      <c r="O59" s="160">
        <f t="shared" si="12"/>
        <v>390</v>
      </c>
      <c r="P59" s="183"/>
    </row>
    <row r="60" spans="1:16" s="111" customFormat="1" ht="19.5" customHeight="1">
      <c r="A60" s="244"/>
      <c r="B60" s="245">
        <v>62</v>
      </c>
      <c r="C60" s="246" t="s">
        <v>147</v>
      </c>
      <c r="D60" s="247" t="s">
        <v>156</v>
      </c>
      <c r="E60" s="249">
        <f>F60+G60</f>
        <v>920</v>
      </c>
      <c r="F60" s="249">
        <v>170</v>
      </c>
      <c r="G60" s="349">
        <v>750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249">
        <f t="shared" si="11"/>
        <v>750</v>
      </c>
      <c r="O60" s="160">
        <f t="shared" si="12"/>
        <v>750</v>
      </c>
      <c r="P60" s="183"/>
    </row>
    <row r="61" spans="1:16" s="111" customFormat="1" ht="19.5" customHeight="1">
      <c r="A61" s="244"/>
      <c r="B61" s="245">
        <v>49</v>
      </c>
      <c r="C61" s="246" t="s">
        <v>251</v>
      </c>
      <c r="D61" s="247" t="s">
        <v>298</v>
      </c>
      <c r="E61" s="249">
        <v>730</v>
      </c>
      <c r="F61" s="249">
        <v>0</v>
      </c>
      <c r="G61" s="349">
        <v>150</v>
      </c>
      <c r="H61" s="160">
        <v>700</v>
      </c>
      <c r="I61" s="160">
        <v>700</v>
      </c>
      <c r="J61" s="160">
        <v>0</v>
      </c>
      <c r="K61" s="160">
        <v>0</v>
      </c>
      <c r="L61" s="160">
        <v>0</v>
      </c>
      <c r="M61" s="160">
        <v>0</v>
      </c>
      <c r="N61" s="249">
        <f t="shared" si="11"/>
        <v>850</v>
      </c>
      <c r="O61" s="160">
        <f t="shared" si="12"/>
        <v>850</v>
      </c>
      <c r="P61" s="183"/>
    </row>
    <row r="62" spans="1:16" s="111" customFormat="1" ht="19.5" customHeight="1">
      <c r="A62" s="244"/>
      <c r="B62" s="245">
        <v>67</v>
      </c>
      <c r="C62" s="246" t="s">
        <v>148</v>
      </c>
      <c r="D62" s="247" t="s">
        <v>157</v>
      </c>
      <c r="E62" s="249">
        <f>F62+G62</f>
        <v>799.8</v>
      </c>
      <c r="F62" s="249">
        <v>294.8</v>
      </c>
      <c r="G62" s="349">
        <v>505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249">
        <f>G62+H62+J62+L62</f>
        <v>505</v>
      </c>
      <c r="O62" s="160">
        <f t="shared" si="12"/>
        <v>505</v>
      </c>
      <c r="P62" s="183"/>
    </row>
    <row r="63" spans="1:16" s="111" customFormat="1" ht="19.5" customHeight="1">
      <c r="A63" s="250"/>
      <c r="B63" s="251">
        <v>45</v>
      </c>
      <c r="C63" s="252" t="s">
        <v>253</v>
      </c>
      <c r="D63" s="253" t="s">
        <v>254</v>
      </c>
      <c r="E63" s="255">
        <v>470</v>
      </c>
      <c r="F63" s="255">
        <v>0</v>
      </c>
      <c r="G63" s="350">
        <v>22.6</v>
      </c>
      <c r="H63" s="256">
        <v>450</v>
      </c>
      <c r="I63" s="256">
        <v>0</v>
      </c>
      <c r="J63" s="256">
        <v>0</v>
      </c>
      <c r="K63" s="256">
        <v>50</v>
      </c>
      <c r="L63" s="256">
        <v>0</v>
      </c>
      <c r="M63" s="256">
        <v>400</v>
      </c>
      <c r="N63" s="255">
        <f>G63+H63+J63+L63</f>
        <v>472.6</v>
      </c>
      <c r="O63" s="160">
        <f t="shared" si="12"/>
        <v>472.6</v>
      </c>
      <c r="P63" s="122"/>
    </row>
    <row r="64" spans="1:16" s="111" customFormat="1" ht="39">
      <c r="A64" s="179" t="s">
        <v>221</v>
      </c>
      <c r="B64" s="173"/>
      <c r="C64" s="174" t="s">
        <v>160</v>
      </c>
      <c r="D64" s="175" t="s">
        <v>159</v>
      </c>
      <c r="E64" s="176">
        <f aca="true" t="shared" si="14" ref="E64:O64">SUM(E65:E77)</f>
        <v>19849.1</v>
      </c>
      <c r="F64" s="176">
        <f t="shared" si="14"/>
        <v>739.1</v>
      </c>
      <c r="G64" s="176">
        <f t="shared" si="14"/>
        <v>3910</v>
      </c>
      <c r="H64" s="243">
        <f t="shared" si="14"/>
        <v>8750</v>
      </c>
      <c r="I64" s="243">
        <f t="shared" si="14"/>
        <v>8700</v>
      </c>
      <c r="J64" s="243">
        <f t="shared" si="14"/>
        <v>4450</v>
      </c>
      <c r="K64" s="243">
        <f t="shared" si="14"/>
        <v>3350</v>
      </c>
      <c r="L64" s="243">
        <f t="shared" si="14"/>
        <v>2000</v>
      </c>
      <c r="M64" s="243">
        <f t="shared" si="14"/>
        <v>2650</v>
      </c>
      <c r="N64" s="243">
        <f t="shared" si="14"/>
        <v>19110</v>
      </c>
      <c r="O64" s="176">
        <f t="shared" si="14"/>
        <v>18610</v>
      </c>
      <c r="P64" s="109" t="s">
        <v>338</v>
      </c>
    </row>
    <row r="65" spans="1:16" s="106" customFormat="1" ht="19.5" customHeight="1">
      <c r="A65" s="348"/>
      <c r="B65" s="245">
        <v>55</v>
      </c>
      <c r="C65" s="245" t="s">
        <v>255</v>
      </c>
      <c r="D65" s="258" t="s">
        <v>299</v>
      </c>
      <c r="E65" s="160">
        <v>200</v>
      </c>
      <c r="F65" s="160">
        <v>0</v>
      </c>
      <c r="G65" s="349">
        <v>200</v>
      </c>
      <c r="H65" s="160">
        <v>0</v>
      </c>
      <c r="I65" s="160">
        <v>0</v>
      </c>
      <c r="J65" s="160">
        <v>0</v>
      </c>
      <c r="K65" s="160">
        <v>0</v>
      </c>
      <c r="L65" s="160">
        <v>0</v>
      </c>
      <c r="M65" s="160">
        <v>0</v>
      </c>
      <c r="N65" s="249">
        <f t="shared" si="11"/>
        <v>200</v>
      </c>
      <c r="O65" s="160">
        <f t="shared" si="12"/>
        <v>200</v>
      </c>
      <c r="P65" s="451"/>
    </row>
    <row r="66" spans="1:16" s="111" customFormat="1" ht="19.5" customHeight="1">
      <c r="A66" s="347"/>
      <c r="B66" s="245">
        <v>53</v>
      </c>
      <c r="C66" s="246" t="s">
        <v>66</v>
      </c>
      <c r="D66" s="247" t="s">
        <v>237</v>
      </c>
      <c r="E66" s="249">
        <v>2000</v>
      </c>
      <c r="F66" s="249">
        <v>0</v>
      </c>
      <c r="G66" s="349">
        <v>100</v>
      </c>
      <c r="H66" s="160">
        <v>1900</v>
      </c>
      <c r="I66" s="160">
        <v>1900</v>
      </c>
      <c r="J66" s="160">
        <v>0</v>
      </c>
      <c r="K66" s="160">
        <v>0</v>
      </c>
      <c r="L66" s="160">
        <v>0</v>
      </c>
      <c r="M66" s="160">
        <v>0</v>
      </c>
      <c r="N66" s="249">
        <f t="shared" si="11"/>
        <v>2000</v>
      </c>
      <c r="O66" s="160">
        <f t="shared" si="12"/>
        <v>2000</v>
      </c>
      <c r="P66" s="385"/>
    </row>
    <row r="67" spans="1:16" s="111" customFormat="1" ht="24.75" customHeight="1">
      <c r="A67" s="244"/>
      <c r="B67" s="245">
        <v>76</v>
      </c>
      <c r="C67" s="246" t="s">
        <v>67</v>
      </c>
      <c r="D67" s="247" t="s">
        <v>236</v>
      </c>
      <c r="E67" s="249">
        <v>5587.2</v>
      </c>
      <c r="F67" s="249">
        <v>587.2</v>
      </c>
      <c r="G67" s="349">
        <v>2000</v>
      </c>
      <c r="H67" s="160">
        <v>1000</v>
      </c>
      <c r="I67" s="160">
        <v>950</v>
      </c>
      <c r="J67" s="160">
        <v>1000</v>
      </c>
      <c r="K67" s="160">
        <v>800</v>
      </c>
      <c r="L67" s="160">
        <v>1000</v>
      </c>
      <c r="M67" s="160">
        <v>1250</v>
      </c>
      <c r="N67" s="249">
        <f t="shared" si="11"/>
        <v>5000</v>
      </c>
      <c r="O67" s="160">
        <f t="shared" si="12"/>
        <v>5000</v>
      </c>
      <c r="P67" s="183"/>
    </row>
    <row r="68" spans="1:16" s="111" customFormat="1" ht="24.75" customHeight="1">
      <c r="A68" s="244"/>
      <c r="B68" s="245">
        <v>65</v>
      </c>
      <c r="C68" s="246" t="s">
        <v>68</v>
      </c>
      <c r="D68" s="247" t="s">
        <v>280</v>
      </c>
      <c r="E68" s="249">
        <v>3600</v>
      </c>
      <c r="F68" s="249">
        <v>100</v>
      </c>
      <c r="G68" s="349">
        <v>1500</v>
      </c>
      <c r="H68" s="160">
        <v>1000</v>
      </c>
      <c r="I68" s="160">
        <v>1000</v>
      </c>
      <c r="J68" s="160">
        <v>1000</v>
      </c>
      <c r="K68" s="160">
        <v>500</v>
      </c>
      <c r="L68" s="160">
        <v>0</v>
      </c>
      <c r="M68" s="160">
        <v>500</v>
      </c>
      <c r="N68" s="249">
        <f t="shared" si="11"/>
        <v>3500</v>
      </c>
      <c r="O68" s="160">
        <f t="shared" si="12"/>
        <v>3500</v>
      </c>
      <c r="P68" s="183"/>
    </row>
    <row r="69" spans="1:16" s="111" customFormat="1" ht="19.5" customHeight="1">
      <c r="A69" s="244"/>
      <c r="B69" s="245">
        <v>76</v>
      </c>
      <c r="C69" s="246" t="s">
        <v>69</v>
      </c>
      <c r="D69" s="247" t="s">
        <v>163</v>
      </c>
      <c r="E69" s="249">
        <f>F69+N69</f>
        <v>1601.9</v>
      </c>
      <c r="F69" s="249">
        <v>51.9</v>
      </c>
      <c r="G69" s="349">
        <v>50</v>
      </c>
      <c r="H69" s="160">
        <v>1500</v>
      </c>
      <c r="I69" s="160">
        <v>1500</v>
      </c>
      <c r="J69" s="160">
        <v>0</v>
      </c>
      <c r="K69" s="160">
        <v>0</v>
      </c>
      <c r="L69" s="160">
        <v>0</v>
      </c>
      <c r="M69" s="160"/>
      <c r="N69" s="249">
        <f t="shared" si="11"/>
        <v>1550</v>
      </c>
      <c r="O69" s="160">
        <f t="shared" si="12"/>
        <v>1550</v>
      </c>
      <c r="P69" s="183"/>
    </row>
    <row r="70" spans="1:16" s="111" customFormat="1" ht="19.5" customHeight="1">
      <c r="A70" s="244"/>
      <c r="B70" s="245">
        <v>41</v>
      </c>
      <c r="C70" s="246" t="s">
        <v>256</v>
      </c>
      <c r="D70" s="247" t="s">
        <v>257</v>
      </c>
      <c r="E70" s="249">
        <v>1050</v>
      </c>
      <c r="F70" s="249">
        <v>0</v>
      </c>
      <c r="G70" s="349">
        <v>0</v>
      </c>
      <c r="H70" s="160">
        <v>50</v>
      </c>
      <c r="I70" s="160">
        <v>50</v>
      </c>
      <c r="J70" s="160">
        <v>0</v>
      </c>
      <c r="K70" s="160">
        <v>0</v>
      </c>
      <c r="L70" s="160">
        <v>1000</v>
      </c>
      <c r="M70" s="160">
        <v>500</v>
      </c>
      <c r="N70" s="249">
        <f t="shared" si="11"/>
        <v>1050</v>
      </c>
      <c r="O70" s="160">
        <f t="shared" si="12"/>
        <v>550</v>
      </c>
      <c r="P70" s="183"/>
    </row>
    <row r="71" spans="1:16" s="111" customFormat="1" ht="19.5" customHeight="1">
      <c r="A71" s="244"/>
      <c r="B71" s="245">
        <v>55</v>
      </c>
      <c r="C71" s="246" t="s">
        <v>129</v>
      </c>
      <c r="D71" s="247" t="s">
        <v>162</v>
      </c>
      <c r="E71" s="249">
        <f>F71+N71</f>
        <v>1200</v>
      </c>
      <c r="F71" s="249">
        <v>0</v>
      </c>
      <c r="G71" s="349">
        <v>0</v>
      </c>
      <c r="H71" s="160">
        <v>600</v>
      </c>
      <c r="I71" s="160">
        <v>600</v>
      </c>
      <c r="J71" s="160">
        <v>600</v>
      </c>
      <c r="K71" s="160">
        <v>200</v>
      </c>
      <c r="L71" s="160">
        <v>0</v>
      </c>
      <c r="M71" s="160">
        <v>400</v>
      </c>
      <c r="N71" s="249">
        <f aca="true" t="shared" si="15" ref="N71:N77">G71+H71+J71+L71</f>
        <v>1200</v>
      </c>
      <c r="O71" s="160">
        <f aca="true" t="shared" si="16" ref="O71:O77">G71+I71+K71+M71</f>
        <v>1200</v>
      </c>
      <c r="P71" s="183"/>
    </row>
    <row r="72" spans="1:16" s="111" customFormat="1" ht="19.5" customHeight="1">
      <c r="A72" s="244"/>
      <c r="B72" s="245">
        <v>47</v>
      </c>
      <c r="C72" s="246" t="s">
        <v>406</v>
      </c>
      <c r="D72" s="247" t="s">
        <v>407</v>
      </c>
      <c r="E72" s="249">
        <v>2000</v>
      </c>
      <c r="F72" s="249">
        <v>0</v>
      </c>
      <c r="G72" s="349">
        <v>0</v>
      </c>
      <c r="H72" s="160">
        <v>800</v>
      </c>
      <c r="I72" s="160">
        <v>800</v>
      </c>
      <c r="J72" s="160">
        <v>1200</v>
      </c>
      <c r="K72" s="160">
        <v>1200</v>
      </c>
      <c r="L72" s="160">
        <v>0</v>
      </c>
      <c r="M72" s="160">
        <v>0</v>
      </c>
      <c r="N72" s="249">
        <f t="shared" si="15"/>
        <v>2000</v>
      </c>
      <c r="O72" s="160">
        <f t="shared" si="16"/>
        <v>2000</v>
      </c>
      <c r="P72" s="183"/>
    </row>
    <row r="73" spans="1:16" s="111" customFormat="1" ht="19.5" customHeight="1">
      <c r="A73" s="244"/>
      <c r="B73" s="245">
        <v>36</v>
      </c>
      <c r="C73" s="246" t="s">
        <v>258</v>
      </c>
      <c r="D73" s="247" t="s">
        <v>259</v>
      </c>
      <c r="E73" s="249">
        <v>1000</v>
      </c>
      <c r="F73" s="249">
        <v>0</v>
      </c>
      <c r="G73" s="349">
        <v>0</v>
      </c>
      <c r="H73" s="160">
        <v>500</v>
      </c>
      <c r="I73" s="160">
        <v>500</v>
      </c>
      <c r="J73" s="160">
        <v>500</v>
      </c>
      <c r="K73" s="160">
        <v>500</v>
      </c>
      <c r="L73" s="160">
        <v>0</v>
      </c>
      <c r="M73" s="160">
        <v>0</v>
      </c>
      <c r="N73" s="249">
        <f t="shared" si="15"/>
        <v>1000</v>
      </c>
      <c r="O73" s="160">
        <f t="shared" si="16"/>
        <v>1000</v>
      </c>
      <c r="P73" s="183"/>
    </row>
    <row r="74" spans="1:16" s="111" customFormat="1" ht="19.5" customHeight="1">
      <c r="A74" s="244"/>
      <c r="B74" s="245">
        <v>49</v>
      </c>
      <c r="C74" s="246" t="s">
        <v>260</v>
      </c>
      <c r="D74" s="247" t="s">
        <v>261</v>
      </c>
      <c r="E74" s="249">
        <v>810</v>
      </c>
      <c r="F74" s="249">
        <v>0</v>
      </c>
      <c r="G74" s="349">
        <v>10</v>
      </c>
      <c r="H74" s="160">
        <v>800</v>
      </c>
      <c r="I74" s="160">
        <v>800</v>
      </c>
      <c r="J74" s="160">
        <v>0</v>
      </c>
      <c r="K74" s="160">
        <v>0</v>
      </c>
      <c r="L74" s="160">
        <v>0</v>
      </c>
      <c r="M74" s="160">
        <v>0</v>
      </c>
      <c r="N74" s="249">
        <f t="shared" si="15"/>
        <v>810</v>
      </c>
      <c r="O74" s="160">
        <f t="shared" si="16"/>
        <v>810</v>
      </c>
      <c r="P74" s="183"/>
    </row>
    <row r="75" spans="1:16" s="111" customFormat="1" ht="19.5" customHeight="1">
      <c r="A75" s="244"/>
      <c r="B75" s="245">
        <v>47</v>
      </c>
      <c r="C75" s="246" t="s">
        <v>262</v>
      </c>
      <c r="D75" s="247" t="s">
        <v>263</v>
      </c>
      <c r="E75" s="249">
        <v>350</v>
      </c>
      <c r="F75" s="249">
        <v>0</v>
      </c>
      <c r="G75" s="349">
        <v>0</v>
      </c>
      <c r="H75" s="160">
        <v>350</v>
      </c>
      <c r="I75" s="160">
        <v>350</v>
      </c>
      <c r="J75" s="160">
        <v>0</v>
      </c>
      <c r="K75" s="160">
        <v>0</v>
      </c>
      <c r="L75" s="160">
        <v>0</v>
      </c>
      <c r="M75" s="160">
        <v>0</v>
      </c>
      <c r="N75" s="249">
        <f t="shared" si="15"/>
        <v>350</v>
      </c>
      <c r="O75" s="160">
        <f t="shared" si="16"/>
        <v>350</v>
      </c>
      <c r="P75" s="183"/>
    </row>
    <row r="76" spans="1:16" s="111" customFormat="1" ht="19.5" customHeight="1">
      <c r="A76" s="244"/>
      <c r="B76" s="316">
        <v>51</v>
      </c>
      <c r="C76" s="317" t="s">
        <v>264</v>
      </c>
      <c r="D76" s="318" t="s">
        <v>266</v>
      </c>
      <c r="E76" s="299">
        <v>200</v>
      </c>
      <c r="F76" s="299">
        <v>0</v>
      </c>
      <c r="G76" s="438">
        <v>50</v>
      </c>
      <c r="H76" s="282">
        <v>150</v>
      </c>
      <c r="I76" s="282">
        <v>150</v>
      </c>
      <c r="J76" s="282">
        <v>0</v>
      </c>
      <c r="K76" s="282">
        <v>0</v>
      </c>
      <c r="L76" s="282">
        <v>0</v>
      </c>
      <c r="M76" s="282">
        <v>0</v>
      </c>
      <c r="N76" s="249">
        <f t="shared" si="15"/>
        <v>200</v>
      </c>
      <c r="O76" s="160">
        <f t="shared" si="16"/>
        <v>200</v>
      </c>
      <c r="P76" s="183"/>
    </row>
    <row r="77" spans="1:16" s="111" customFormat="1" ht="19.5" customHeight="1">
      <c r="A77" s="250"/>
      <c r="B77" s="251">
        <v>47</v>
      </c>
      <c r="C77" s="252" t="s">
        <v>265</v>
      </c>
      <c r="D77" s="253" t="s">
        <v>267</v>
      </c>
      <c r="E77" s="255">
        <v>250</v>
      </c>
      <c r="F77" s="255">
        <v>0</v>
      </c>
      <c r="G77" s="350">
        <v>0</v>
      </c>
      <c r="H77" s="256">
        <v>100</v>
      </c>
      <c r="I77" s="256">
        <v>100</v>
      </c>
      <c r="J77" s="256">
        <v>150</v>
      </c>
      <c r="K77" s="256">
        <v>150</v>
      </c>
      <c r="L77" s="256">
        <v>0</v>
      </c>
      <c r="M77" s="256">
        <v>0</v>
      </c>
      <c r="N77" s="249">
        <f t="shared" si="15"/>
        <v>250</v>
      </c>
      <c r="O77" s="160">
        <f t="shared" si="16"/>
        <v>250</v>
      </c>
      <c r="P77" s="122"/>
    </row>
    <row r="78" spans="1:16" s="106" customFormat="1" ht="29.25">
      <c r="A78" s="146">
        <v>5</v>
      </c>
      <c r="B78" s="94">
        <v>78</v>
      </c>
      <c r="C78" s="124" t="s">
        <v>365</v>
      </c>
      <c r="D78" s="134" t="s">
        <v>71</v>
      </c>
      <c r="E78" s="96">
        <v>8185.3</v>
      </c>
      <c r="F78" s="96">
        <v>815.5</v>
      </c>
      <c r="G78" s="353">
        <v>3700</v>
      </c>
      <c r="H78" s="97">
        <f>1462</f>
        <v>1462</v>
      </c>
      <c r="I78" s="97">
        <v>0</v>
      </c>
      <c r="J78" s="97">
        <v>3550</v>
      </c>
      <c r="K78" s="97">
        <v>50</v>
      </c>
      <c r="L78" s="97">
        <v>0</v>
      </c>
      <c r="M78" s="97">
        <v>1000</v>
      </c>
      <c r="N78" s="96">
        <f t="shared" si="11"/>
        <v>8712</v>
      </c>
      <c r="O78" s="97">
        <f t="shared" si="12"/>
        <v>4750</v>
      </c>
      <c r="P78" s="98" t="s">
        <v>388</v>
      </c>
    </row>
    <row r="79" spans="1:16" s="111" customFormat="1" ht="39">
      <c r="A79" s="146">
        <v>6</v>
      </c>
      <c r="B79" s="94">
        <v>75</v>
      </c>
      <c r="C79" s="95" t="s">
        <v>85</v>
      </c>
      <c r="D79" s="150" t="s">
        <v>334</v>
      </c>
      <c r="E79" s="96">
        <v>41004.9</v>
      </c>
      <c r="F79" s="96">
        <v>4.9</v>
      </c>
      <c r="G79" s="353">
        <v>800</v>
      </c>
      <c r="H79" s="97">
        <v>5000</v>
      </c>
      <c r="I79" s="97">
        <v>5000</v>
      </c>
      <c r="J79" s="97">
        <v>5000</v>
      </c>
      <c r="K79" s="97">
        <v>4000</v>
      </c>
      <c r="L79" s="97">
        <v>5000</v>
      </c>
      <c r="M79" s="97">
        <v>5000</v>
      </c>
      <c r="N79" s="96">
        <f t="shared" si="11"/>
        <v>15800</v>
      </c>
      <c r="O79" s="97">
        <f t="shared" si="12"/>
        <v>14800</v>
      </c>
      <c r="P79" s="98" t="s">
        <v>389</v>
      </c>
    </row>
    <row r="80" spans="1:16" s="152" customFormat="1" ht="97.5">
      <c r="A80" s="188">
        <v>7</v>
      </c>
      <c r="B80" s="332">
        <v>69</v>
      </c>
      <c r="C80" s="312" t="s">
        <v>87</v>
      </c>
      <c r="D80" s="313" t="s">
        <v>86</v>
      </c>
      <c r="E80" s="314">
        <v>4276.2</v>
      </c>
      <c r="F80" s="314">
        <v>355.2</v>
      </c>
      <c r="G80" s="439">
        <v>620.2</v>
      </c>
      <c r="H80" s="364">
        <v>1000</v>
      </c>
      <c r="I80" s="364">
        <v>650</v>
      </c>
      <c r="J80" s="364">
        <v>1106</v>
      </c>
      <c r="K80" s="364">
        <v>500</v>
      </c>
      <c r="L80" s="364">
        <v>1200</v>
      </c>
      <c r="M80" s="364">
        <v>500</v>
      </c>
      <c r="N80" s="108">
        <f>G80+H80+J80+L80</f>
        <v>3926.2</v>
      </c>
      <c r="O80" s="105">
        <f>G80+I80+K80+M80</f>
        <v>2270.2</v>
      </c>
      <c r="P80" s="109" t="s">
        <v>390</v>
      </c>
    </row>
    <row r="81" spans="1:17" s="148" customFormat="1" ht="30" customHeight="1">
      <c r="A81" s="136">
        <v>8</v>
      </c>
      <c r="B81" s="136">
        <v>54</v>
      </c>
      <c r="C81" s="95" t="s">
        <v>240</v>
      </c>
      <c r="D81" s="133" t="s">
        <v>335</v>
      </c>
      <c r="E81" s="483" t="s">
        <v>11</v>
      </c>
      <c r="F81" s="484"/>
      <c r="G81" s="353">
        <v>897</v>
      </c>
      <c r="H81" s="97">
        <v>350</v>
      </c>
      <c r="I81" s="97">
        <v>250</v>
      </c>
      <c r="J81" s="97">
        <v>250</v>
      </c>
      <c r="K81" s="97">
        <v>250</v>
      </c>
      <c r="L81" s="97">
        <v>300</v>
      </c>
      <c r="M81" s="97">
        <v>250</v>
      </c>
      <c r="N81" s="96">
        <f>G81+H81+J81+L81</f>
        <v>1797</v>
      </c>
      <c r="O81" s="97">
        <f>G81+I81+K81+M81</f>
        <v>1647</v>
      </c>
      <c r="P81" s="157" t="s">
        <v>12</v>
      </c>
      <c r="Q81" s="319"/>
    </row>
    <row r="82" spans="1:16" s="99" customFormat="1" ht="117">
      <c r="A82" s="146">
        <v>9</v>
      </c>
      <c r="B82" s="94">
        <v>78</v>
      </c>
      <c r="C82" s="124" t="s">
        <v>329</v>
      </c>
      <c r="D82" s="134" t="s">
        <v>217</v>
      </c>
      <c r="E82" s="96">
        <v>6767.6</v>
      </c>
      <c r="F82" s="96">
        <v>367.5</v>
      </c>
      <c r="G82" s="353">
        <v>400</v>
      </c>
      <c r="H82" s="97">
        <v>1500</v>
      </c>
      <c r="I82" s="310">
        <v>500</v>
      </c>
      <c r="J82" s="117">
        <v>2600</v>
      </c>
      <c r="K82" s="310">
        <v>500</v>
      </c>
      <c r="L82" s="97">
        <v>1500</v>
      </c>
      <c r="M82" s="97">
        <v>500</v>
      </c>
      <c r="N82" s="96">
        <f t="shared" si="11"/>
        <v>6000</v>
      </c>
      <c r="O82" s="97">
        <f t="shared" si="12"/>
        <v>1900</v>
      </c>
      <c r="P82" s="98" t="s">
        <v>391</v>
      </c>
    </row>
    <row r="83" spans="1:16" s="99" customFormat="1" ht="58.5">
      <c r="A83" s="162">
        <v>10</v>
      </c>
      <c r="B83" s="118">
        <v>103</v>
      </c>
      <c r="C83" s="119" t="s">
        <v>79</v>
      </c>
      <c r="D83" s="126" t="s">
        <v>112</v>
      </c>
      <c r="E83" s="140">
        <v>73951.6</v>
      </c>
      <c r="F83" s="120">
        <v>751.6</v>
      </c>
      <c r="G83" s="440">
        <v>1200</v>
      </c>
      <c r="H83" s="405">
        <v>15000</v>
      </c>
      <c r="I83" s="405">
        <v>0</v>
      </c>
      <c r="J83" s="405">
        <v>15000</v>
      </c>
      <c r="K83" s="405">
        <v>0</v>
      </c>
      <c r="L83" s="405">
        <v>15000</v>
      </c>
      <c r="M83" s="405">
        <v>0</v>
      </c>
      <c r="N83" s="96">
        <f t="shared" si="11"/>
        <v>46200</v>
      </c>
      <c r="O83" s="405">
        <f t="shared" si="12"/>
        <v>1200</v>
      </c>
      <c r="P83" s="122" t="s">
        <v>379</v>
      </c>
    </row>
    <row r="84" spans="1:16" s="35" customFormat="1" ht="39" customHeight="1">
      <c r="A84" s="191">
        <v>11</v>
      </c>
      <c r="B84" s="239">
        <v>90</v>
      </c>
      <c r="C84" s="141" t="s">
        <v>113</v>
      </c>
      <c r="D84" s="163" t="s">
        <v>114</v>
      </c>
      <c r="E84" s="108">
        <v>2000</v>
      </c>
      <c r="F84" s="108">
        <v>0</v>
      </c>
      <c r="G84" s="351">
        <f>100+1502</f>
        <v>1602</v>
      </c>
      <c r="H84" s="406">
        <v>100</v>
      </c>
      <c r="I84" s="406">
        <v>100</v>
      </c>
      <c r="J84" s="406">
        <v>100</v>
      </c>
      <c r="K84" s="406">
        <v>100</v>
      </c>
      <c r="L84" s="406">
        <v>100</v>
      </c>
      <c r="M84" s="406">
        <v>100</v>
      </c>
      <c r="N84" s="108">
        <f t="shared" si="11"/>
        <v>1902</v>
      </c>
      <c r="O84" s="406">
        <f t="shared" si="12"/>
        <v>1902</v>
      </c>
      <c r="P84" s="206" t="s">
        <v>349</v>
      </c>
    </row>
    <row r="85" spans="1:16" s="148" customFormat="1" ht="39" customHeight="1">
      <c r="A85" s="165" t="s">
        <v>369</v>
      </c>
      <c r="B85" s="165"/>
      <c r="C85" s="107" t="s">
        <v>307</v>
      </c>
      <c r="D85" s="399" t="s">
        <v>364</v>
      </c>
      <c r="E85" s="108">
        <f>SUM(E86:E89)</f>
        <v>6360</v>
      </c>
      <c r="F85" s="108">
        <f aca="true" t="shared" si="17" ref="F85:O85">SUM(F86:F89)</f>
        <v>60</v>
      </c>
      <c r="G85" s="108">
        <f t="shared" si="17"/>
        <v>3700</v>
      </c>
      <c r="H85" s="108">
        <f t="shared" si="17"/>
        <v>2600</v>
      </c>
      <c r="I85" s="108">
        <f t="shared" si="17"/>
        <v>0</v>
      </c>
      <c r="J85" s="108">
        <f t="shared" si="17"/>
        <v>0</v>
      </c>
      <c r="K85" s="108">
        <f t="shared" si="17"/>
        <v>0</v>
      </c>
      <c r="L85" s="108">
        <f t="shared" si="17"/>
        <v>0</v>
      </c>
      <c r="M85" s="108">
        <f t="shared" si="17"/>
        <v>0</v>
      </c>
      <c r="N85" s="108">
        <f t="shared" si="17"/>
        <v>6300</v>
      </c>
      <c r="O85" s="108">
        <f t="shared" si="17"/>
        <v>3700</v>
      </c>
      <c r="P85" s="206" t="s">
        <v>312</v>
      </c>
    </row>
    <row r="86" spans="1:16" s="106" customFormat="1" ht="23.25" customHeight="1">
      <c r="A86" s="259"/>
      <c r="B86" s="259">
        <v>50</v>
      </c>
      <c r="C86" s="245" t="s">
        <v>64</v>
      </c>
      <c r="D86" s="404" t="s">
        <v>309</v>
      </c>
      <c r="E86" s="249">
        <v>2714</v>
      </c>
      <c r="F86" s="249">
        <v>14</v>
      </c>
      <c r="G86" s="349">
        <v>2100</v>
      </c>
      <c r="H86" s="248">
        <v>600</v>
      </c>
      <c r="I86" s="248">
        <v>0</v>
      </c>
      <c r="J86" s="248">
        <v>0</v>
      </c>
      <c r="K86" s="248">
        <v>0</v>
      </c>
      <c r="L86" s="248">
        <v>0</v>
      </c>
      <c r="M86" s="248">
        <v>0</v>
      </c>
      <c r="N86" s="409">
        <f t="shared" si="11"/>
        <v>2700</v>
      </c>
      <c r="O86" s="410">
        <f t="shared" si="12"/>
        <v>2100</v>
      </c>
      <c r="P86" s="397"/>
    </row>
    <row r="87" spans="1:16" s="106" customFormat="1" ht="19.5" customHeight="1">
      <c r="A87" s="259"/>
      <c r="B87" s="259">
        <v>38</v>
      </c>
      <c r="C87" s="245" t="s">
        <v>65</v>
      </c>
      <c r="D87" s="404" t="s">
        <v>310</v>
      </c>
      <c r="E87" s="249">
        <v>2046</v>
      </c>
      <c r="F87" s="249">
        <v>46</v>
      </c>
      <c r="G87" s="349">
        <v>0</v>
      </c>
      <c r="H87" s="248">
        <v>2000</v>
      </c>
      <c r="I87" s="248">
        <v>0</v>
      </c>
      <c r="J87" s="248">
        <v>0</v>
      </c>
      <c r="K87" s="248">
        <v>0</v>
      </c>
      <c r="L87" s="248">
        <v>0</v>
      </c>
      <c r="M87" s="248">
        <v>0</v>
      </c>
      <c r="N87" s="409">
        <f t="shared" si="11"/>
        <v>2000</v>
      </c>
      <c r="O87" s="410">
        <f t="shared" si="12"/>
        <v>0</v>
      </c>
      <c r="P87" s="397"/>
    </row>
    <row r="88" spans="1:16" s="106" customFormat="1" ht="19.5" customHeight="1">
      <c r="A88" s="259"/>
      <c r="B88" s="259">
        <v>36</v>
      </c>
      <c r="C88" s="245" t="s">
        <v>66</v>
      </c>
      <c r="D88" s="261" t="s">
        <v>308</v>
      </c>
      <c r="E88" s="249">
        <v>800</v>
      </c>
      <c r="F88" s="249">
        <v>0</v>
      </c>
      <c r="G88" s="349">
        <v>800</v>
      </c>
      <c r="H88" s="248">
        <v>0</v>
      </c>
      <c r="I88" s="248">
        <v>0</v>
      </c>
      <c r="J88" s="248">
        <v>0</v>
      </c>
      <c r="K88" s="248">
        <v>0</v>
      </c>
      <c r="L88" s="248">
        <v>0</v>
      </c>
      <c r="M88" s="248">
        <v>0</v>
      </c>
      <c r="N88" s="409">
        <f t="shared" si="11"/>
        <v>800</v>
      </c>
      <c r="O88" s="410">
        <f t="shared" si="12"/>
        <v>800</v>
      </c>
      <c r="P88" s="397"/>
    </row>
    <row r="89" spans="1:16" s="106" customFormat="1" ht="19.5" customHeight="1" thickBot="1">
      <c r="A89" s="118"/>
      <c r="B89" s="118">
        <v>63</v>
      </c>
      <c r="C89" s="400" t="s">
        <v>67</v>
      </c>
      <c r="D89" s="403" t="s">
        <v>311</v>
      </c>
      <c r="E89" s="402">
        <v>800</v>
      </c>
      <c r="F89" s="402">
        <v>0</v>
      </c>
      <c r="G89" s="401">
        <v>800</v>
      </c>
      <c r="H89" s="407">
        <v>0</v>
      </c>
      <c r="I89" s="407">
        <v>0</v>
      </c>
      <c r="J89" s="407">
        <v>0</v>
      </c>
      <c r="K89" s="407">
        <v>0</v>
      </c>
      <c r="L89" s="407">
        <v>0</v>
      </c>
      <c r="M89" s="407">
        <v>0</v>
      </c>
      <c r="N89" s="411">
        <f t="shared" si="11"/>
        <v>800</v>
      </c>
      <c r="O89" s="412">
        <f t="shared" si="12"/>
        <v>800</v>
      </c>
      <c r="P89" s="408"/>
    </row>
    <row r="90" spans="1:16" s="68" customFormat="1" ht="21.75" customHeight="1" thickBot="1" thickTop="1">
      <c r="A90" s="72"/>
      <c r="B90" s="72"/>
      <c r="C90" s="116">
        <v>630</v>
      </c>
      <c r="D90" s="129" t="s">
        <v>34</v>
      </c>
      <c r="E90" s="130">
        <f aca="true" t="shared" si="18" ref="E90:O90">SUM(E91:E93)</f>
        <v>3500</v>
      </c>
      <c r="F90" s="130">
        <f t="shared" si="18"/>
        <v>237</v>
      </c>
      <c r="G90" s="358">
        <f t="shared" si="18"/>
        <v>163</v>
      </c>
      <c r="H90" s="375">
        <f t="shared" si="18"/>
        <v>150</v>
      </c>
      <c r="I90" s="375">
        <f t="shared" si="18"/>
        <v>0</v>
      </c>
      <c r="J90" s="375">
        <f t="shared" si="18"/>
        <v>200</v>
      </c>
      <c r="K90" s="375">
        <f t="shared" si="18"/>
        <v>0</v>
      </c>
      <c r="L90" s="375">
        <f t="shared" si="18"/>
        <v>200</v>
      </c>
      <c r="M90" s="375">
        <f t="shared" si="18"/>
        <v>0</v>
      </c>
      <c r="N90" s="130">
        <f t="shared" si="18"/>
        <v>713</v>
      </c>
      <c r="O90" s="131">
        <f t="shared" si="18"/>
        <v>163</v>
      </c>
      <c r="P90" s="235"/>
    </row>
    <row r="91" spans="1:16" s="104" customFormat="1" ht="30" customHeight="1" thickTop="1">
      <c r="A91" s="103">
        <v>13</v>
      </c>
      <c r="B91" s="101">
        <v>63</v>
      </c>
      <c r="C91" s="102" t="s">
        <v>51</v>
      </c>
      <c r="D91" s="135" t="s">
        <v>110</v>
      </c>
      <c r="E91" s="297">
        <v>3500</v>
      </c>
      <c r="F91" s="297">
        <v>28</v>
      </c>
      <c r="G91" s="354">
        <v>113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297">
        <f>G91+H91+J91+L91</f>
        <v>113</v>
      </c>
      <c r="O91" s="18">
        <f>G91+I91+K91+M91</f>
        <v>113</v>
      </c>
      <c r="P91" s="31" t="s">
        <v>314</v>
      </c>
    </row>
    <row r="92" spans="1:17" ht="24" customHeight="1">
      <c r="A92" s="325">
        <v>14</v>
      </c>
      <c r="B92" s="326"/>
      <c r="C92" s="327"/>
      <c r="D92" s="166" t="s">
        <v>122</v>
      </c>
      <c r="E92" s="167"/>
      <c r="F92" s="167"/>
      <c r="G92" s="420"/>
      <c r="H92" s="167"/>
      <c r="I92" s="167"/>
      <c r="J92" s="167"/>
      <c r="K92" s="167"/>
      <c r="L92" s="167"/>
      <c r="M92" s="167"/>
      <c r="N92" s="328"/>
      <c r="O92" s="167"/>
      <c r="P92" s="386"/>
      <c r="Q92" s="230"/>
    </row>
    <row r="93" spans="1:27" s="137" customFormat="1" ht="39">
      <c r="A93" s="251" t="s">
        <v>64</v>
      </c>
      <c r="B93" s="178">
        <v>59</v>
      </c>
      <c r="C93" s="178" t="s">
        <v>26</v>
      </c>
      <c r="D93" s="329" t="s">
        <v>75</v>
      </c>
      <c r="E93" s="330"/>
      <c r="F93" s="330">
        <v>209</v>
      </c>
      <c r="G93" s="356">
        <v>50</v>
      </c>
      <c r="H93" s="331">
        <v>150</v>
      </c>
      <c r="I93" s="365">
        <v>0</v>
      </c>
      <c r="J93" s="331">
        <v>200</v>
      </c>
      <c r="K93" s="365">
        <v>0</v>
      </c>
      <c r="L93" s="331">
        <v>200</v>
      </c>
      <c r="M93" s="331">
        <v>0</v>
      </c>
      <c r="N93" s="330">
        <f>G93+H93+J93+L93</f>
        <v>600</v>
      </c>
      <c r="O93" s="331">
        <f>G93+I93+K93+M93</f>
        <v>50</v>
      </c>
      <c r="P93" s="161" t="s">
        <v>315</v>
      </c>
      <c r="Z93" s="138"/>
      <c r="AA93" s="138"/>
    </row>
    <row r="94" spans="1:16" s="3" customFormat="1" ht="30.75" customHeight="1" thickBot="1">
      <c r="A94" s="30"/>
      <c r="B94" s="30"/>
      <c r="C94" s="320">
        <v>700</v>
      </c>
      <c r="D94" s="321" t="s">
        <v>13</v>
      </c>
      <c r="E94" s="323">
        <f>SUM(E95)</f>
        <v>174985.4</v>
      </c>
      <c r="F94" s="413">
        <f aca="true" t="shared" si="19" ref="F94:O94">SUM(F95)</f>
        <v>71456.4</v>
      </c>
      <c r="G94" s="425">
        <f t="shared" si="19"/>
        <v>16837</v>
      </c>
      <c r="H94" s="322">
        <f t="shared" si="19"/>
        <v>30464</v>
      </c>
      <c r="I94" s="322">
        <f t="shared" si="19"/>
        <v>10500</v>
      </c>
      <c r="J94" s="322">
        <f t="shared" si="19"/>
        <v>22928</v>
      </c>
      <c r="K94" s="322">
        <f t="shared" si="19"/>
        <v>9400</v>
      </c>
      <c r="L94" s="322">
        <f t="shared" si="19"/>
        <v>15900</v>
      </c>
      <c r="M94" s="322">
        <f t="shared" si="19"/>
        <v>9100</v>
      </c>
      <c r="N94" s="323">
        <f t="shared" si="19"/>
        <v>86129</v>
      </c>
      <c r="O94" s="324">
        <f t="shared" si="19"/>
        <v>45837</v>
      </c>
      <c r="P94" s="36"/>
    </row>
    <row r="95" spans="1:16" s="153" customFormat="1" ht="71.25" customHeight="1" thickTop="1">
      <c r="A95" s="188">
        <v>15</v>
      </c>
      <c r="B95" s="187"/>
      <c r="C95" s="214" t="s">
        <v>164</v>
      </c>
      <c r="D95" s="215" t="s">
        <v>88</v>
      </c>
      <c r="E95" s="298">
        <f>SUM(E96:E98)</f>
        <v>174985.4</v>
      </c>
      <c r="F95" s="298">
        <f>SUM(F96:F98)</f>
        <v>71456.4</v>
      </c>
      <c r="G95" s="357">
        <f>SUM(G96:G99)</f>
        <v>16837</v>
      </c>
      <c r="H95" s="216">
        <f aca="true" t="shared" si="20" ref="H95:O95">SUM(H96:H99)</f>
        <v>30464</v>
      </c>
      <c r="I95" s="216">
        <f t="shared" si="20"/>
        <v>10500</v>
      </c>
      <c r="J95" s="216">
        <f t="shared" si="20"/>
        <v>22928</v>
      </c>
      <c r="K95" s="216">
        <f t="shared" si="20"/>
        <v>9400</v>
      </c>
      <c r="L95" s="216">
        <f t="shared" si="20"/>
        <v>15900</v>
      </c>
      <c r="M95" s="216">
        <f t="shared" si="20"/>
        <v>9100</v>
      </c>
      <c r="N95" s="298">
        <f t="shared" si="20"/>
        <v>86129</v>
      </c>
      <c r="O95" s="216">
        <f t="shared" si="20"/>
        <v>45837</v>
      </c>
      <c r="P95" s="232" t="s">
        <v>278</v>
      </c>
    </row>
    <row r="96" spans="1:16" s="278" customFormat="1" ht="19.5" customHeight="1">
      <c r="A96" s="283"/>
      <c r="B96" s="275">
        <v>59</v>
      </c>
      <c r="C96" s="276" t="s">
        <v>64</v>
      </c>
      <c r="D96" s="284" t="s">
        <v>165</v>
      </c>
      <c r="E96" s="339">
        <v>8001.6</v>
      </c>
      <c r="F96" s="339">
        <v>1001.6</v>
      </c>
      <c r="G96" s="441">
        <v>100</v>
      </c>
      <c r="H96" s="277">
        <v>3000</v>
      </c>
      <c r="I96" s="277">
        <v>3000</v>
      </c>
      <c r="J96" s="277">
        <v>3000</v>
      </c>
      <c r="K96" s="277">
        <v>2600</v>
      </c>
      <c r="L96" s="277">
        <v>1000</v>
      </c>
      <c r="M96" s="277">
        <v>1400</v>
      </c>
      <c r="N96" s="249">
        <f>G96+H96+J96+L96</f>
        <v>7100</v>
      </c>
      <c r="O96" s="160">
        <f>G96+I96+K96+M96</f>
        <v>7100</v>
      </c>
      <c r="P96" s="189" t="s">
        <v>392</v>
      </c>
    </row>
    <row r="97" spans="1:16" s="99" customFormat="1" ht="24.75" customHeight="1">
      <c r="A97" s="259"/>
      <c r="B97" s="245">
        <v>100</v>
      </c>
      <c r="C97" s="246" t="s">
        <v>213</v>
      </c>
      <c r="D97" s="247" t="s">
        <v>354</v>
      </c>
      <c r="E97" s="339">
        <v>30420.8</v>
      </c>
      <c r="F97" s="339">
        <v>8320.8</v>
      </c>
      <c r="G97" s="441">
        <v>6200</v>
      </c>
      <c r="H97" s="277">
        <v>4500</v>
      </c>
      <c r="I97" s="277">
        <v>4500</v>
      </c>
      <c r="J97" s="277">
        <v>4500</v>
      </c>
      <c r="K97" s="277">
        <v>4300</v>
      </c>
      <c r="L97" s="277">
        <v>5000</v>
      </c>
      <c r="M97" s="277">
        <v>5200</v>
      </c>
      <c r="N97" s="249">
        <f>G97+H97+J97+L97</f>
        <v>20200</v>
      </c>
      <c r="O97" s="160">
        <f>G97+I97+K97+M97</f>
        <v>20200</v>
      </c>
      <c r="P97" s="183"/>
    </row>
    <row r="98" spans="1:16" s="278" customFormat="1" ht="19.5" customHeight="1">
      <c r="A98" s="283"/>
      <c r="B98" s="275">
        <v>101</v>
      </c>
      <c r="C98" s="276" t="s">
        <v>66</v>
      </c>
      <c r="D98" s="284" t="s">
        <v>166</v>
      </c>
      <c r="E98" s="339">
        <v>136563</v>
      </c>
      <c r="F98" s="339">
        <v>62134</v>
      </c>
      <c r="G98" s="441">
        <v>8537</v>
      </c>
      <c r="H98" s="277">
        <v>20464</v>
      </c>
      <c r="I98" s="277">
        <v>2000</v>
      </c>
      <c r="J98" s="277">
        <v>12828</v>
      </c>
      <c r="K98" s="277">
        <v>2000</v>
      </c>
      <c r="L98" s="277">
        <v>7100</v>
      </c>
      <c r="M98" s="277">
        <v>2000</v>
      </c>
      <c r="N98" s="249">
        <f>G98+H98+J98+L98</f>
        <v>48929</v>
      </c>
      <c r="O98" s="160">
        <f>G98+I98+K98+M98</f>
        <v>14537</v>
      </c>
      <c r="P98" s="189"/>
    </row>
    <row r="99" spans="1:16" s="278" customFormat="1" ht="24.75" customHeight="1" thickBot="1">
      <c r="A99" s="285"/>
      <c r="B99" s="279">
        <v>73</v>
      </c>
      <c r="C99" s="280" t="s">
        <v>67</v>
      </c>
      <c r="D99" s="286" t="s">
        <v>167</v>
      </c>
      <c r="E99" s="481" t="s">
        <v>11</v>
      </c>
      <c r="F99" s="482"/>
      <c r="G99" s="442">
        <v>2000</v>
      </c>
      <c r="H99" s="281">
        <v>2500</v>
      </c>
      <c r="I99" s="281">
        <v>1000</v>
      </c>
      <c r="J99" s="281">
        <v>2600</v>
      </c>
      <c r="K99" s="281">
        <v>500</v>
      </c>
      <c r="L99" s="281">
        <v>2800</v>
      </c>
      <c r="M99" s="281">
        <v>500</v>
      </c>
      <c r="N99" s="299">
        <f>G99+H99+J99+L99</f>
        <v>9900</v>
      </c>
      <c r="O99" s="282">
        <f>G99+I99+K99+M99</f>
        <v>4000</v>
      </c>
      <c r="P99" s="387"/>
    </row>
    <row r="100" spans="1:16" s="5" customFormat="1" ht="26.25" customHeight="1" thickBot="1" thickTop="1">
      <c r="A100" s="91"/>
      <c r="B100" s="29"/>
      <c r="C100" s="13">
        <v>710</v>
      </c>
      <c r="D100" s="34" t="s">
        <v>14</v>
      </c>
      <c r="E100" s="130">
        <f aca="true" t="shared" si="21" ref="E100:O100">SUM(E101:E101)</f>
        <v>4322</v>
      </c>
      <c r="F100" s="130">
        <f t="shared" si="21"/>
        <v>1730</v>
      </c>
      <c r="G100" s="358">
        <f t="shared" si="21"/>
        <v>1633</v>
      </c>
      <c r="H100" s="12">
        <f t="shared" si="21"/>
        <v>2500</v>
      </c>
      <c r="I100" s="12">
        <f t="shared" si="21"/>
        <v>800</v>
      </c>
      <c r="J100" s="12">
        <f t="shared" si="21"/>
        <v>2000</v>
      </c>
      <c r="K100" s="12">
        <f t="shared" si="21"/>
        <v>800</v>
      </c>
      <c r="L100" s="12">
        <f t="shared" si="21"/>
        <v>1900</v>
      </c>
      <c r="M100" s="12">
        <f t="shared" si="21"/>
        <v>800</v>
      </c>
      <c r="N100" s="130">
        <f t="shared" si="21"/>
        <v>8033</v>
      </c>
      <c r="O100" s="224">
        <f t="shared" si="21"/>
        <v>4033</v>
      </c>
      <c r="P100" s="37"/>
    </row>
    <row r="101" spans="1:16" s="106" customFormat="1" ht="38.25" customHeight="1" thickBot="1" thickTop="1">
      <c r="A101" s="97">
        <v>16</v>
      </c>
      <c r="B101" s="94">
        <v>73</v>
      </c>
      <c r="C101" s="95" t="s">
        <v>91</v>
      </c>
      <c r="D101" s="133" t="s">
        <v>74</v>
      </c>
      <c r="E101" s="96">
        <v>4322</v>
      </c>
      <c r="F101" s="96">
        <v>1730</v>
      </c>
      <c r="G101" s="353">
        <v>1633</v>
      </c>
      <c r="H101" s="97">
        <v>2500</v>
      </c>
      <c r="I101" s="97">
        <v>800</v>
      </c>
      <c r="J101" s="97">
        <v>2000</v>
      </c>
      <c r="K101" s="97">
        <v>800</v>
      </c>
      <c r="L101" s="97">
        <v>1900</v>
      </c>
      <c r="M101" s="97">
        <v>800</v>
      </c>
      <c r="N101" s="96">
        <f>G101+H101+J101+L101</f>
        <v>8033</v>
      </c>
      <c r="O101" s="97">
        <f>G101+I101+K101+M101</f>
        <v>4033</v>
      </c>
      <c r="P101" s="157" t="s">
        <v>292</v>
      </c>
    </row>
    <row r="102" spans="1:16" ht="29.25" customHeight="1" thickBot="1" thickTop="1">
      <c r="A102" s="92"/>
      <c r="B102" s="30"/>
      <c r="C102" s="116">
        <v>750</v>
      </c>
      <c r="D102" s="139" t="s">
        <v>15</v>
      </c>
      <c r="E102" s="11">
        <f aca="true" t="shared" si="22" ref="E102:O102">SUM(E103:E107)</f>
        <v>15782.4</v>
      </c>
      <c r="F102" s="11">
        <f t="shared" si="22"/>
        <v>836.0999999999999</v>
      </c>
      <c r="G102" s="358">
        <f t="shared" si="22"/>
        <v>2588</v>
      </c>
      <c r="H102" s="11">
        <f t="shared" si="22"/>
        <v>4310</v>
      </c>
      <c r="I102" s="11">
        <f t="shared" si="22"/>
        <v>800</v>
      </c>
      <c r="J102" s="11">
        <f t="shared" si="22"/>
        <v>10160</v>
      </c>
      <c r="K102" s="11">
        <f t="shared" si="22"/>
        <v>750</v>
      </c>
      <c r="L102" s="11">
        <f t="shared" si="22"/>
        <v>1050</v>
      </c>
      <c r="M102" s="11">
        <f t="shared" si="22"/>
        <v>800</v>
      </c>
      <c r="N102" s="300">
        <f t="shared" si="22"/>
        <v>18108</v>
      </c>
      <c r="O102" s="43">
        <f t="shared" si="22"/>
        <v>4938</v>
      </c>
      <c r="P102" s="36"/>
    </row>
    <row r="103" spans="1:16" s="2" customFormat="1" ht="117.75" thickTop="1">
      <c r="A103" s="146">
        <v>17</v>
      </c>
      <c r="B103" s="6">
        <v>80</v>
      </c>
      <c r="C103" s="225" t="s">
        <v>347</v>
      </c>
      <c r="D103" s="126" t="s">
        <v>197</v>
      </c>
      <c r="E103" s="125">
        <v>3662.4</v>
      </c>
      <c r="F103" s="125">
        <f>398.7+317.4</f>
        <v>716.0999999999999</v>
      </c>
      <c r="G103" s="440">
        <v>745</v>
      </c>
      <c r="H103" s="44">
        <v>800</v>
      </c>
      <c r="I103" s="309">
        <v>500</v>
      </c>
      <c r="J103" s="44">
        <v>800</v>
      </c>
      <c r="K103" s="309">
        <v>500</v>
      </c>
      <c r="L103" s="71">
        <v>500</v>
      </c>
      <c r="M103" s="18">
        <v>500</v>
      </c>
      <c r="N103" s="125">
        <f>G103+H103+J103+L103</f>
        <v>2845</v>
      </c>
      <c r="O103" s="71">
        <f>G103+I103+K103+M103</f>
        <v>2245</v>
      </c>
      <c r="P103" s="98" t="s">
        <v>391</v>
      </c>
    </row>
    <row r="104" spans="1:16" s="99" customFormat="1" ht="19.5">
      <c r="A104" s="136">
        <v>18</v>
      </c>
      <c r="B104" s="94">
        <v>41</v>
      </c>
      <c r="C104" s="95" t="s">
        <v>346</v>
      </c>
      <c r="D104" s="89" t="s">
        <v>80</v>
      </c>
      <c r="E104" s="96">
        <v>12120</v>
      </c>
      <c r="F104" s="96">
        <v>120</v>
      </c>
      <c r="G104" s="353">
        <v>0</v>
      </c>
      <c r="H104" s="121">
        <v>3000</v>
      </c>
      <c r="I104" s="435">
        <v>0</v>
      </c>
      <c r="J104" s="121">
        <v>9000</v>
      </c>
      <c r="K104" s="405">
        <v>0</v>
      </c>
      <c r="L104" s="97">
        <v>0</v>
      </c>
      <c r="M104" s="97">
        <v>0</v>
      </c>
      <c r="N104" s="125">
        <f>G104+H104+J104+L104</f>
        <v>12000</v>
      </c>
      <c r="O104" s="97">
        <f>G104+I104+K104+M104</f>
        <v>0</v>
      </c>
      <c r="P104" s="98" t="s">
        <v>393</v>
      </c>
    </row>
    <row r="105" spans="1:16" s="2" customFormat="1" ht="39">
      <c r="A105" s="136">
        <v>19</v>
      </c>
      <c r="B105" s="6">
        <v>48</v>
      </c>
      <c r="C105" s="132" t="s">
        <v>105</v>
      </c>
      <c r="D105" s="89" t="s">
        <v>402</v>
      </c>
      <c r="E105" s="21" t="s">
        <v>11</v>
      </c>
      <c r="F105" s="21"/>
      <c r="G105" s="353">
        <v>1430</v>
      </c>
      <c r="H105" s="18">
        <v>250</v>
      </c>
      <c r="I105" s="18">
        <v>150</v>
      </c>
      <c r="J105" s="18">
        <v>100</v>
      </c>
      <c r="K105" s="18">
        <v>100</v>
      </c>
      <c r="L105" s="18">
        <v>110</v>
      </c>
      <c r="M105" s="18">
        <v>100</v>
      </c>
      <c r="N105" s="125">
        <f>G105+H105+J105+L105</f>
        <v>1890</v>
      </c>
      <c r="O105" s="18">
        <f>G105+I105+K105+M105</f>
        <v>1780</v>
      </c>
      <c r="P105" s="32" t="s">
        <v>12</v>
      </c>
    </row>
    <row r="106" spans="1:16" s="2" customFormat="1" ht="24">
      <c r="A106" s="136">
        <v>20</v>
      </c>
      <c r="B106" s="6">
        <v>59</v>
      </c>
      <c r="C106" s="28" t="s">
        <v>36</v>
      </c>
      <c r="D106" s="89" t="s">
        <v>30</v>
      </c>
      <c r="E106" s="487" t="s">
        <v>11</v>
      </c>
      <c r="F106" s="488"/>
      <c r="G106" s="353">
        <v>35</v>
      </c>
      <c r="H106" s="18">
        <v>80</v>
      </c>
      <c r="I106" s="18">
        <v>50</v>
      </c>
      <c r="J106" s="18">
        <v>80</v>
      </c>
      <c r="K106" s="18">
        <v>50</v>
      </c>
      <c r="L106" s="18">
        <v>250</v>
      </c>
      <c r="M106" s="18">
        <v>100</v>
      </c>
      <c r="N106" s="125">
        <f>G106+H106+J106+L106</f>
        <v>445</v>
      </c>
      <c r="O106" s="18">
        <f>G106+I106+K106+M106</f>
        <v>235</v>
      </c>
      <c r="P106" s="32" t="s">
        <v>12</v>
      </c>
    </row>
    <row r="107" spans="1:16" ht="24" customHeight="1" thickBot="1">
      <c r="A107" s="136">
        <v>21</v>
      </c>
      <c r="B107" s="6">
        <v>46</v>
      </c>
      <c r="C107" s="28" t="s">
        <v>106</v>
      </c>
      <c r="D107" s="147" t="s">
        <v>42</v>
      </c>
      <c r="E107" s="487" t="s">
        <v>11</v>
      </c>
      <c r="F107" s="487"/>
      <c r="G107" s="353">
        <v>378</v>
      </c>
      <c r="H107" s="18">
        <v>180</v>
      </c>
      <c r="I107" s="18">
        <v>100</v>
      </c>
      <c r="J107" s="18">
        <v>180</v>
      </c>
      <c r="K107" s="18">
        <v>100</v>
      </c>
      <c r="L107" s="18">
        <v>190</v>
      </c>
      <c r="M107" s="18">
        <v>100</v>
      </c>
      <c r="N107" s="125">
        <f>G107+H107+J107+L107</f>
        <v>928</v>
      </c>
      <c r="O107" s="18">
        <f>G107+I107+K107+M107</f>
        <v>678</v>
      </c>
      <c r="P107" s="32" t="s">
        <v>12</v>
      </c>
    </row>
    <row r="108" spans="1:16" s="5" customFormat="1" ht="33" thickBot="1" thickTop="1">
      <c r="A108" s="87"/>
      <c r="B108" s="29"/>
      <c r="C108" s="13">
        <v>754</v>
      </c>
      <c r="D108" s="14" t="s">
        <v>16</v>
      </c>
      <c r="E108" s="352">
        <f aca="true" t="shared" si="23" ref="E108:O108">SUM(E109:E111)</f>
        <v>13660</v>
      </c>
      <c r="F108" s="352">
        <f t="shared" si="23"/>
        <v>2053</v>
      </c>
      <c r="G108" s="358">
        <f t="shared" si="23"/>
        <v>1630</v>
      </c>
      <c r="H108" s="12">
        <f t="shared" si="23"/>
        <v>5080</v>
      </c>
      <c r="I108" s="12">
        <f t="shared" si="23"/>
        <v>1200</v>
      </c>
      <c r="J108" s="12">
        <f t="shared" si="23"/>
        <v>6806</v>
      </c>
      <c r="K108" s="12">
        <f t="shared" si="23"/>
        <v>1500</v>
      </c>
      <c r="L108" s="12">
        <f t="shared" si="23"/>
        <v>7500</v>
      </c>
      <c r="M108" s="12">
        <f t="shared" si="23"/>
        <v>2200</v>
      </c>
      <c r="N108" s="130">
        <f t="shared" si="23"/>
        <v>21016</v>
      </c>
      <c r="O108" s="224">
        <f t="shared" si="23"/>
        <v>6530</v>
      </c>
      <c r="P108" s="37"/>
    </row>
    <row r="109" spans="1:16" s="24" customFormat="1" ht="117.75" thickTop="1">
      <c r="A109" s="146">
        <v>22</v>
      </c>
      <c r="B109" s="293" t="s">
        <v>215</v>
      </c>
      <c r="C109" s="225" t="s">
        <v>345</v>
      </c>
      <c r="D109" s="290" t="s">
        <v>198</v>
      </c>
      <c r="E109" s="359">
        <f>6331+4292</f>
        <v>10623</v>
      </c>
      <c r="F109" s="359">
        <f>131+392</f>
        <v>523</v>
      </c>
      <c r="G109" s="359">
        <v>100</v>
      </c>
      <c r="H109" s="44">
        <f>2000+1000</f>
        <v>3000</v>
      </c>
      <c r="I109" s="309">
        <v>800</v>
      </c>
      <c r="J109" s="44">
        <f>2000+1000</f>
        <v>3000</v>
      </c>
      <c r="K109" s="309">
        <v>800</v>
      </c>
      <c r="L109" s="44">
        <f>2000+1600</f>
        <v>3600</v>
      </c>
      <c r="M109" s="18">
        <v>1000</v>
      </c>
      <c r="N109" s="125">
        <f>G109+H109+J109+L109</f>
        <v>9700</v>
      </c>
      <c r="O109" s="71">
        <f>G109+I109+K109+M109</f>
        <v>2700</v>
      </c>
      <c r="P109" s="98" t="s">
        <v>394</v>
      </c>
    </row>
    <row r="110" spans="1:16" s="24" customFormat="1" ht="36">
      <c r="A110" s="128">
        <v>23</v>
      </c>
      <c r="B110" s="6">
        <v>50</v>
      </c>
      <c r="C110" s="132" t="s">
        <v>362</v>
      </c>
      <c r="D110" s="133" t="s">
        <v>107</v>
      </c>
      <c r="E110" s="355">
        <f>930+727+300+1080</f>
        <v>3037</v>
      </c>
      <c r="F110" s="353">
        <v>250</v>
      </c>
      <c r="G110" s="355">
        <v>250</v>
      </c>
      <c r="H110" s="18">
        <v>1000</v>
      </c>
      <c r="I110" s="18">
        <v>200</v>
      </c>
      <c r="J110" s="18">
        <v>1000</v>
      </c>
      <c r="K110" s="18">
        <v>200</v>
      </c>
      <c r="L110" s="18">
        <v>1000</v>
      </c>
      <c r="M110" s="18">
        <v>200</v>
      </c>
      <c r="N110" s="83">
        <f>G110+H110+J110+L110</f>
        <v>3250</v>
      </c>
      <c r="O110" s="18">
        <f>G110+I110+K110+M110</f>
        <v>850</v>
      </c>
      <c r="P110" s="31"/>
    </row>
    <row r="111" spans="1:16" s="24" customFormat="1" ht="38.25" customHeight="1" thickBot="1">
      <c r="A111" s="128">
        <v>24</v>
      </c>
      <c r="B111" s="6">
        <v>65</v>
      </c>
      <c r="C111" s="132" t="s">
        <v>361</v>
      </c>
      <c r="D111" s="27" t="s">
        <v>360</v>
      </c>
      <c r="E111" s="415" t="s">
        <v>11</v>
      </c>
      <c r="F111" s="355">
        <f>600+680</f>
        <v>1280</v>
      </c>
      <c r="G111" s="355">
        <f>600+680</f>
        <v>1280</v>
      </c>
      <c r="H111" s="18">
        <v>1080</v>
      </c>
      <c r="I111" s="18">
        <v>200</v>
      </c>
      <c r="J111" s="18">
        <f>1200+1606</f>
        <v>2806</v>
      </c>
      <c r="K111" s="18">
        <f>300+200</f>
        <v>500</v>
      </c>
      <c r="L111" s="18">
        <f>900+2000</f>
        <v>2900</v>
      </c>
      <c r="M111" s="18">
        <v>1000</v>
      </c>
      <c r="N111" s="83">
        <f>G111+H111+J111+L111</f>
        <v>8066</v>
      </c>
      <c r="O111" s="18">
        <f>G111+I111+K111+M111</f>
        <v>2980</v>
      </c>
      <c r="P111" s="98" t="s">
        <v>359</v>
      </c>
    </row>
    <row r="112" spans="1:16" ht="30" customHeight="1" thickBot="1" thickTop="1">
      <c r="A112" s="88"/>
      <c r="B112" s="30"/>
      <c r="C112" s="116">
        <v>801</v>
      </c>
      <c r="D112" s="139" t="s">
        <v>17</v>
      </c>
      <c r="E112" s="361">
        <f aca="true" t="shared" si="24" ref="E112:O112">SUM(E113:E124)-E114</f>
        <v>63813.6</v>
      </c>
      <c r="F112" s="361">
        <f t="shared" si="24"/>
        <v>474.8000000000011</v>
      </c>
      <c r="G112" s="358">
        <f t="shared" si="24"/>
        <v>6441.700000000001</v>
      </c>
      <c r="H112" s="33">
        <f t="shared" si="24"/>
        <v>18350</v>
      </c>
      <c r="I112" s="33">
        <f t="shared" si="24"/>
        <v>8700</v>
      </c>
      <c r="J112" s="33">
        <f t="shared" si="24"/>
        <v>20450</v>
      </c>
      <c r="K112" s="33">
        <f t="shared" si="24"/>
        <v>8300</v>
      </c>
      <c r="L112" s="33">
        <f t="shared" si="24"/>
        <v>18050</v>
      </c>
      <c r="M112" s="33">
        <f t="shared" si="24"/>
        <v>12400</v>
      </c>
      <c r="N112" s="300">
        <f>N113+N114+N122+N123+N124</f>
        <v>74284.70000000001</v>
      </c>
      <c r="O112" s="39">
        <f t="shared" si="24"/>
        <v>35841.7</v>
      </c>
      <c r="P112" s="36"/>
    </row>
    <row r="113" spans="1:16" s="2" customFormat="1" ht="27.75" customHeight="1" thickTop="1">
      <c r="A113" s="128">
        <v>25</v>
      </c>
      <c r="B113" s="6">
        <v>87</v>
      </c>
      <c r="C113" s="113" t="s">
        <v>18</v>
      </c>
      <c r="D113" s="93" t="s">
        <v>47</v>
      </c>
      <c r="E113" s="489" t="s">
        <v>11</v>
      </c>
      <c r="F113" s="490"/>
      <c r="G113" s="443">
        <v>4153.5</v>
      </c>
      <c r="H113" s="44">
        <v>4000</v>
      </c>
      <c r="I113" s="44">
        <v>3000</v>
      </c>
      <c r="J113" s="44">
        <v>4500</v>
      </c>
      <c r="K113" s="294">
        <v>3000</v>
      </c>
      <c r="L113" s="294">
        <v>5000</v>
      </c>
      <c r="M113" s="294">
        <v>3000</v>
      </c>
      <c r="N113" s="301">
        <f>G113+H113+J113+L113</f>
        <v>17653.5</v>
      </c>
      <c r="O113" s="22">
        <f aca="true" t="shared" si="25" ref="O113:O124">G113+I113+K113+M113</f>
        <v>13153.5</v>
      </c>
      <c r="P113" s="32" t="s">
        <v>12</v>
      </c>
    </row>
    <row r="114" spans="1:16" s="99" customFormat="1" ht="45.75" customHeight="1">
      <c r="A114" s="191">
        <v>26</v>
      </c>
      <c r="B114" s="173">
        <v>63</v>
      </c>
      <c r="C114" s="174" t="s">
        <v>216</v>
      </c>
      <c r="D114" s="190" t="s">
        <v>370</v>
      </c>
      <c r="E114" s="176">
        <f>SUM(E115:E121)+10993</f>
        <v>45497.6</v>
      </c>
      <c r="F114" s="176">
        <f>SUM(F115:F121)+10993</f>
        <v>11217.6</v>
      </c>
      <c r="G114" s="176">
        <f>SUM(G115:G121)</f>
        <v>1311.3999999999999</v>
      </c>
      <c r="H114" s="243">
        <f>SUM(H115:H121)</f>
        <v>13800</v>
      </c>
      <c r="I114" s="243">
        <f>SUM(I115:I121)</f>
        <v>5300</v>
      </c>
      <c r="J114" s="243">
        <f>SUM(J115:J121)+2720</f>
        <v>10620</v>
      </c>
      <c r="K114" s="243">
        <f>SUM(K115:K121)+500</f>
        <v>5400</v>
      </c>
      <c r="L114" s="243">
        <f>SUM(L115:L121)+3273</f>
        <v>8273</v>
      </c>
      <c r="M114" s="243">
        <f>SUM(M115:M121)+500</f>
        <v>9500</v>
      </c>
      <c r="N114" s="176">
        <f>SUM(N115:N121)+10993</f>
        <v>39004.4</v>
      </c>
      <c r="O114" s="243">
        <f>SUM(O115:O121)+5000</f>
        <v>25511.4</v>
      </c>
      <c r="P114" s="109" t="s">
        <v>373</v>
      </c>
    </row>
    <row r="115" spans="1:16" s="99" customFormat="1" ht="22.5">
      <c r="A115" s="259"/>
      <c r="B115" s="245">
        <v>84</v>
      </c>
      <c r="C115" s="246" t="s">
        <v>64</v>
      </c>
      <c r="D115" s="247" t="s">
        <v>194</v>
      </c>
      <c r="E115" s="249">
        <v>11076.1</v>
      </c>
      <c r="F115" s="160">
        <v>176.1</v>
      </c>
      <c r="G115" s="349">
        <v>100</v>
      </c>
      <c r="H115" s="160">
        <v>4700</v>
      </c>
      <c r="I115" s="248">
        <v>300</v>
      </c>
      <c r="J115" s="160">
        <v>6100</v>
      </c>
      <c r="K115" s="248">
        <v>3500</v>
      </c>
      <c r="L115" s="295">
        <v>0</v>
      </c>
      <c r="M115" s="295">
        <v>7000</v>
      </c>
      <c r="N115" s="302">
        <f aca="true" t="shared" si="26" ref="N115:N124">G115+H115+J115+L115</f>
        <v>10900</v>
      </c>
      <c r="O115" s="295">
        <f t="shared" si="25"/>
        <v>10900</v>
      </c>
      <c r="P115" s="201" t="s">
        <v>374</v>
      </c>
    </row>
    <row r="116" spans="1:16" s="99" customFormat="1" ht="29.25">
      <c r="A116" s="259"/>
      <c r="B116" s="245">
        <v>84</v>
      </c>
      <c r="C116" s="246" t="s">
        <v>65</v>
      </c>
      <c r="D116" s="247" t="s">
        <v>358</v>
      </c>
      <c r="E116" s="249">
        <v>3448.5</v>
      </c>
      <c r="F116" s="249">
        <v>48.5</v>
      </c>
      <c r="G116" s="349">
        <v>1100</v>
      </c>
      <c r="H116" s="160">
        <v>2300</v>
      </c>
      <c r="I116" s="248">
        <v>2300</v>
      </c>
      <c r="J116" s="160">
        <v>0</v>
      </c>
      <c r="K116" s="160">
        <v>0</v>
      </c>
      <c r="L116" s="160">
        <v>0</v>
      </c>
      <c r="M116" s="160">
        <v>0</v>
      </c>
      <c r="N116" s="249">
        <f t="shared" si="26"/>
        <v>3400</v>
      </c>
      <c r="O116" s="160">
        <f t="shared" si="25"/>
        <v>3400</v>
      </c>
      <c r="P116" s="201" t="s">
        <v>375</v>
      </c>
    </row>
    <row r="117" spans="1:16" s="99" customFormat="1" ht="39">
      <c r="A117" s="259"/>
      <c r="B117" s="245">
        <v>74</v>
      </c>
      <c r="C117" s="246" t="s">
        <v>66</v>
      </c>
      <c r="D117" s="247" t="s">
        <v>367</v>
      </c>
      <c r="E117" s="249">
        <v>2040</v>
      </c>
      <c r="F117" s="249">
        <v>0</v>
      </c>
      <c r="G117" s="349">
        <v>46.6</v>
      </c>
      <c r="H117" s="160">
        <v>200</v>
      </c>
      <c r="I117" s="160">
        <v>200</v>
      </c>
      <c r="J117" s="160">
        <v>1800</v>
      </c>
      <c r="K117" s="248">
        <v>1300</v>
      </c>
      <c r="L117" s="160">
        <v>0</v>
      </c>
      <c r="M117" s="160">
        <v>500</v>
      </c>
      <c r="N117" s="249">
        <f t="shared" si="26"/>
        <v>2046.6</v>
      </c>
      <c r="O117" s="160">
        <f t="shared" si="25"/>
        <v>2046.6</v>
      </c>
      <c r="P117" s="234" t="s">
        <v>371</v>
      </c>
    </row>
    <row r="118" spans="1:16" s="99" customFormat="1" ht="22.5">
      <c r="A118" s="259"/>
      <c r="B118" s="245">
        <v>74</v>
      </c>
      <c r="C118" s="246" t="s">
        <v>67</v>
      </c>
      <c r="D118" s="247" t="s">
        <v>212</v>
      </c>
      <c r="E118" s="249">
        <v>1835</v>
      </c>
      <c r="F118" s="249">
        <v>0</v>
      </c>
      <c r="G118" s="349">
        <v>59.8</v>
      </c>
      <c r="H118" s="160">
        <v>1500</v>
      </c>
      <c r="I118" s="160">
        <v>1500</v>
      </c>
      <c r="J118" s="160">
        <v>0</v>
      </c>
      <c r="K118" s="248">
        <v>0</v>
      </c>
      <c r="L118" s="160">
        <v>0</v>
      </c>
      <c r="M118" s="160">
        <v>0</v>
      </c>
      <c r="N118" s="249">
        <f t="shared" si="26"/>
        <v>1559.8</v>
      </c>
      <c r="O118" s="160">
        <f t="shared" si="25"/>
        <v>1559.8</v>
      </c>
      <c r="P118" s="234" t="s">
        <v>372</v>
      </c>
    </row>
    <row r="119" spans="1:16" s="99" customFormat="1" ht="26.25" customHeight="1">
      <c r="A119" s="259"/>
      <c r="B119" s="343">
        <v>59</v>
      </c>
      <c r="C119" s="344" t="s">
        <v>305</v>
      </c>
      <c r="D119" s="345" t="s">
        <v>331</v>
      </c>
      <c r="E119" s="302">
        <v>10105</v>
      </c>
      <c r="F119" s="302">
        <v>0</v>
      </c>
      <c r="G119" s="436">
        <v>5</v>
      </c>
      <c r="H119" s="295">
        <v>100</v>
      </c>
      <c r="I119" s="295">
        <v>0</v>
      </c>
      <c r="J119" s="295">
        <v>0</v>
      </c>
      <c r="K119" s="428">
        <v>100</v>
      </c>
      <c r="L119" s="295">
        <v>5000</v>
      </c>
      <c r="M119" s="295">
        <v>1500</v>
      </c>
      <c r="N119" s="302">
        <f t="shared" si="26"/>
        <v>5105</v>
      </c>
      <c r="O119" s="160">
        <f t="shared" si="25"/>
        <v>1605</v>
      </c>
      <c r="P119" s="183"/>
    </row>
    <row r="120" spans="1:16" s="99" customFormat="1" ht="26.25" customHeight="1">
      <c r="A120" s="259"/>
      <c r="B120" s="245">
        <v>76</v>
      </c>
      <c r="C120" s="246" t="s">
        <v>330</v>
      </c>
      <c r="D120" s="247" t="s">
        <v>332</v>
      </c>
      <c r="E120" s="249">
        <v>3000</v>
      </c>
      <c r="F120" s="249">
        <v>0</v>
      </c>
      <c r="G120" s="349">
        <v>0</v>
      </c>
      <c r="H120" s="160">
        <v>2500</v>
      </c>
      <c r="I120" s="160">
        <v>500</v>
      </c>
      <c r="J120" s="160">
        <v>0</v>
      </c>
      <c r="K120" s="248">
        <v>0</v>
      </c>
      <c r="L120" s="160">
        <v>0</v>
      </c>
      <c r="M120" s="160">
        <v>0</v>
      </c>
      <c r="N120" s="302">
        <f t="shared" si="26"/>
        <v>2500</v>
      </c>
      <c r="O120" s="160">
        <f t="shared" si="25"/>
        <v>500</v>
      </c>
      <c r="P120" s="233"/>
    </row>
    <row r="121" spans="1:16" s="99" customFormat="1" ht="26.25" customHeight="1">
      <c r="A121" s="118"/>
      <c r="B121" s="251">
        <v>76</v>
      </c>
      <c r="C121" s="252" t="s">
        <v>256</v>
      </c>
      <c r="D121" s="253" t="s">
        <v>336</v>
      </c>
      <c r="E121" s="255">
        <v>3000</v>
      </c>
      <c r="F121" s="255">
        <v>0</v>
      </c>
      <c r="G121" s="350">
        <v>0</v>
      </c>
      <c r="H121" s="256">
        <v>2500</v>
      </c>
      <c r="I121" s="256">
        <v>500</v>
      </c>
      <c r="J121" s="256">
        <v>0</v>
      </c>
      <c r="K121" s="254">
        <v>0</v>
      </c>
      <c r="L121" s="256">
        <v>0</v>
      </c>
      <c r="M121" s="256">
        <v>0</v>
      </c>
      <c r="N121" s="429">
        <f t="shared" si="26"/>
        <v>2500</v>
      </c>
      <c r="O121" s="256">
        <f t="shared" si="25"/>
        <v>500</v>
      </c>
      <c r="P121" s="122"/>
    </row>
    <row r="122" spans="1:16" s="99" customFormat="1" ht="48.75">
      <c r="A122" s="128">
        <v>27</v>
      </c>
      <c r="B122" s="94">
        <v>97</v>
      </c>
      <c r="C122" s="95" t="s">
        <v>108</v>
      </c>
      <c r="D122" s="17" t="s">
        <v>72</v>
      </c>
      <c r="E122" s="96">
        <v>14309</v>
      </c>
      <c r="F122" s="96">
        <v>250.2</v>
      </c>
      <c r="G122" s="353">
        <v>430.7</v>
      </c>
      <c r="H122" s="97">
        <v>250</v>
      </c>
      <c r="I122" s="97">
        <v>200</v>
      </c>
      <c r="J122" s="97">
        <v>250</v>
      </c>
      <c r="K122" s="97">
        <v>200</v>
      </c>
      <c r="L122" s="97">
        <v>250</v>
      </c>
      <c r="M122" s="97">
        <v>200</v>
      </c>
      <c r="N122" s="96">
        <f t="shared" si="26"/>
        <v>1180.7</v>
      </c>
      <c r="O122" s="18">
        <f t="shared" si="25"/>
        <v>1030.7</v>
      </c>
      <c r="P122" s="98" t="s">
        <v>395</v>
      </c>
    </row>
    <row r="123" spans="1:16" s="100" customFormat="1" ht="36">
      <c r="A123" s="128">
        <v>28</v>
      </c>
      <c r="B123" s="94">
        <v>100</v>
      </c>
      <c r="C123" s="95" t="s">
        <v>109</v>
      </c>
      <c r="D123" s="17" t="s">
        <v>328</v>
      </c>
      <c r="E123" s="96">
        <v>15000</v>
      </c>
      <c r="F123" s="96">
        <v>0</v>
      </c>
      <c r="G123" s="353">
        <v>0</v>
      </c>
      <c r="H123" s="97">
        <v>0</v>
      </c>
      <c r="I123" s="97">
        <v>0</v>
      </c>
      <c r="J123" s="97">
        <v>7500</v>
      </c>
      <c r="K123" s="97">
        <v>0</v>
      </c>
      <c r="L123" s="97">
        <v>7500</v>
      </c>
      <c r="M123" s="97">
        <v>0</v>
      </c>
      <c r="N123" s="96">
        <f t="shared" si="26"/>
        <v>15000</v>
      </c>
      <c r="O123" s="18">
        <f t="shared" si="25"/>
        <v>0</v>
      </c>
      <c r="P123" s="98" t="s">
        <v>396</v>
      </c>
    </row>
    <row r="124" spans="1:16" s="2" customFormat="1" ht="48.75" thickBot="1">
      <c r="A124" s="128">
        <v>29</v>
      </c>
      <c r="B124" s="6">
        <v>42</v>
      </c>
      <c r="C124" s="114" t="s">
        <v>27</v>
      </c>
      <c r="D124" s="115" t="s">
        <v>350</v>
      </c>
      <c r="E124" s="491" t="s">
        <v>11</v>
      </c>
      <c r="F124" s="466"/>
      <c r="G124" s="444">
        <v>546.1</v>
      </c>
      <c r="H124" s="112">
        <v>300</v>
      </c>
      <c r="I124" s="112">
        <v>200</v>
      </c>
      <c r="J124" s="112">
        <v>300</v>
      </c>
      <c r="K124" s="112">
        <v>200</v>
      </c>
      <c r="L124" s="112">
        <v>300</v>
      </c>
      <c r="M124" s="112">
        <v>200</v>
      </c>
      <c r="N124" s="303">
        <f t="shared" si="26"/>
        <v>1446.1</v>
      </c>
      <c r="O124" s="18">
        <f t="shared" si="25"/>
        <v>1146.1</v>
      </c>
      <c r="P124" s="32" t="s">
        <v>12</v>
      </c>
    </row>
    <row r="125" spans="1:16" s="86" customFormat="1" ht="27" customHeight="1" thickBot="1" thickTop="1">
      <c r="A125" s="41"/>
      <c r="B125" s="85"/>
      <c r="C125" s="116">
        <v>851</v>
      </c>
      <c r="D125" s="129" t="s">
        <v>54</v>
      </c>
      <c r="E125" s="376">
        <f>SUM(E126:E127)</f>
        <v>402072.2</v>
      </c>
      <c r="F125" s="130">
        <f aca="true" t="shared" si="27" ref="F125:O125">SUM(F126:F127)</f>
        <v>450</v>
      </c>
      <c r="G125" s="358">
        <f t="shared" si="27"/>
        <v>280</v>
      </c>
      <c r="H125" s="226">
        <f t="shared" si="27"/>
        <v>4842</v>
      </c>
      <c r="I125" s="226">
        <f t="shared" si="27"/>
        <v>0</v>
      </c>
      <c r="J125" s="226">
        <f t="shared" si="27"/>
        <v>132000</v>
      </c>
      <c r="K125" s="226">
        <f t="shared" si="27"/>
        <v>0</v>
      </c>
      <c r="L125" s="226">
        <f t="shared" si="27"/>
        <v>132000</v>
      </c>
      <c r="M125" s="226">
        <f t="shared" si="27"/>
        <v>0</v>
      </c>
      <c r="N125" s="304">
        <f t="shared" si="27"/>
        <v>269122</v>
      </c>
      <c r="O125" s="227">
        <f t="shared" si="27"/>
        <v>280</v>
      </c>
      <c r="P125" s="37"/>
    </row>
    <row r="126" spans="1:16" s="2" customFormat="1" ht="37.5" customHeight="1" thickTop="1">
      <c r="A126" s="128">
        <v>30</v>
      </c>
      <c r="B126" s="6">
        <v>69</v>
      </c>
      <c r="C126" s="69" t="s">
        <v>55</v>
      </c>
      <c r="D126" s="70" t="s">
        <v>56</v>
      </c>
      <c r="E126" s="125">
        <v>2072.2</v>
      </c>
      <c r="F126" s="414">
        <v>450</v>
      </c>
      <c r="G126" s="440">
        <v>280</v>
      </c>
      <c r="H126" s="455">
        <v>1342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125">
        <f>G126+H126+J126+L126</f>
        <v>1622</v>
      </c>
      <c r="O126" s="71">
        <f>G126+I126+K126+M126</f>
        <v>280</v>
      </c>
      <c r="P126" s="31" t="s">
        <v>324</v>
      </c>
    </row>
    <row r="127" spans="1:16" s="2" customFormat="1" ht="49.5" thickBot="1">
      <c r="A127" s="136">
        <v>31</v>
      </c>
      <c r="B127" s="6">
        <v>54</v>
      </c>
      <c r="C127" s="145" t="s">
        <v>116</v>
      </c>
      <c r="D127" s="144" t="s">
        <v>117</v>
      </c>
      <c r="E127" s="426">
        <v>400000</v>
      </c>
      <c r="F127" s="391">
        <v>0</v>
      </c>
      <c r="G127" s="445">
        <v>0</v>
      </c>
      <c r="H127" s="84">
        <v>3500</v>
      </c>
      <c r="I127" s="84">
        <v>0</v>
      </c>
      <c r="J127" s="22">
        <v>132000</v>
      </c>
      <c r="K127" s="22">
        <v>0</v>
      </c>
      <c r="L127" s="22">
        <v>132000</v>
      </c>
      <c r="M127" s="22">
        <v>0</v>
      </c>
      <c r="N127" s="228">
        <f>G127+H127+J127+L127</f>
        <v>267500</v>
      </c>
      <c r="O127" s="22">
        <f>G127+I127+K127+M127</f>
        <v>0</v>
      </c>
      <c r="P127" s="31" t="s">
        <v>322</v>
      </c>
    </row>
    <row r="128" spans="1:16" ht="27.75" customHeight="1" thickBot="1" thickTop="1">
      <c r="A128" s="88"/>
      <c r="B128" s="30"/>
      <c r="C128" s="13">
        <v>852</v>
      </c>
      <c r="D128" s="34" t="s">
        <v>41</v>
      </c>
      <c r="E128" s="496" t="s">
        <v>11</v>
      </c>
      <c r="F128" s="497"/>
      <c r="G128" s="358">
        <f aca="true" t="shared" si="28" ref="G128:O128">SUM(G129:G131)</f>
        <v>1239.2</v>
      </c>
      <c r="H128" s="11">
        <f t="shared" si="28"/>
        <v>625</v>
      </c>
      <c r="I128" s="11">
        <f t="shared" si="28"/>
        <v>350</v>
      </c>
      <c r="J128" s="11">
        <f t="shared" si="28"/>
        <v>3420</v>
      </c>
      <c r="K128" s="11">
        <f t="shared" si="28"/>
        <v>320</v>
      </c>
      <c r="L128" s="11">
        <f t="shared" si="28"/>
        <v>3120</v>
      </c>
      <c r="M128" s="11">
        <f t="shared" si="28"/>
        <v>70</v>
      </c>
      <c r="N128" s="300">
        <f t="shared" si="28"/>
        <v>8404.2</v>
      </c>
      <c r="O128" s="43">
        <f t="shared" si="28"/>
        <v>1979.2</v>
      </c>
      <c r="P128" s="36"/>
    </row>
    <row r="129" spans="1:16" s="2" customFormat="1" ht="49.5" thickTop="1">
      <c r="A129" s="146">
        <v>32</v>
      </c>
      <c r="B129" s="6">
        <v>61</v>
      </c>
      <c r="C129" s="69" t="s">
        <v>39</v>
      </c>
      <c r="D129" s="164" t="s">
        <v>48</v>
      </c>
      <c r="E129" s="479" t="s">
        <v>11</v>
      </c>
      <c r="F129" s="480"/>
      <c r="G129" s="443">
        <v>80</v>
      </c>
      <c r="H129" s="44">
        <v>80</v>
      </c>
      <c r="I129" s="44">
        <v>50</v>
      </c>
      <c r="J129" s="44">
        <v>3020</v>
      </c>
      <c r="K129" s="44">
        <v>50</v>
      </c>
      <c r="L129" s="44">
        <v>3100</v>
      </c>
      <c r="M129" s="71">
        <v>50</v>
      </c>
      <c r="N129" s="125">
        <f>G129+H129+J129+L129</f>
        <v>6280</v>
      </c>
      <c r="O129" s="71">
        <f>G129+I129+K129+M129</f>
        <v>230</v>
      </c>
      <c r="P129" s="31" t="s">
        <v>316</v>
      </c>
    </row>
    <row r="130" spans="1:16" s="2" customFormat="1" ht="24.75" customHeight="1">
      <c r="A130" s="128">
        <v>33</v>
      </c>
      <c r="B130" s="6">
        <v>73</v>
      </c>
      <c r="C130" s="28" t="s">
        <v>38</v>
      </c>
      <c r="D130" s="17" t="s">
        <v>25</v>
      </c>
      <c r="E130" s="477" t="s">
        <v>11</v>
      </c>
      <c r="F130" s="478"/>
      <c r="G130" s="353">
        <v>330</v>
      </c>
      <c r="H130" s="18">
        <v>50</v>
      </c>
      <c r="I130" s="18">
        <v>50</v>
      </c>
      <c r="J130" s="18">
        <v>380</v>
      </c>
      <c r="K130" s="18">
        <v>250</v>
      </c>
      <c r="L130" s="18">
        <v>0</v>
      </c>
      <c r="M130" s="18">
        <v>0</v>
      </c>
      <c r="N130" s="83">
        <f>G130+H130+J130+L130</f>
        <v>760</v>
      </c>
      <c r="O130" s="18">
        <f>G130+I130+K130+M130</f>
        <v>630</v>
      </c>
      <c r="P130" s="32" t="s">
        <v>12</v>
      </c>
    </row>
    <row r="131" spans="1:16" s="2" customFormat="1" ht="38.25" customHeight="1" thickBot="1">
      <c r="A131" s="128">
        <v>34</v>
      </c>
      <c r="B131" s="293" t="s">
        <v>403</v>
      </c>
      <c r="C131" s="132" t="s">
        <v>115</v>
      </c>
      <c r="D131" s="17" t="s">
        <v>353</v>
      </c>
      <c r="E131" s="471" t="s">
        <v>11</v>
      </c>
      <c r="F131" s="472"/>
      <c r="G131" s="353">
        <f>529.2+300</f>
        <v>829.2</v>
      </c>
      <c r="H131" s="18">
        <f>195+300</f>
        <v>495</v>
      </c>
      <c r="I131" s="18">
        <v>250</v>
      </c>
      <c r="J131" s="18">
        <v>20</v>
      </c>
      <c r="K131" s="18">
        <v>20</v>
      </c>
      <c r="L131" s="18">
        <v>20</v>
      </c>
      <c r="M131" s="18">
        <v>20</v>
      </c>
      <c r="N131" s="83">
        <f>G131+H131+J131+L131</f>
        <v>1364.2</v>
      </c>
      <c r="O131" s="18">
        <f>G131+I131+K131+M131</f>
        <v>1119.2</v>
      </c>
      <c r="P131" s="32" t="s">
        <v>12</v>
      </c>
    </row>
    <row r="132" spans="1:16" ht="33" thickBot="1" thickTop="1">
      <c r="A132" s="88"/>
      <c r="B132" s="20"/>
      <c r="C132" s="13">
        <v>900</v>
      </c>
      <c r="D132" s="14" t="s">
        <v>19</v>
      </c>
      <c r="E132" s="362">
        <f aca="true" t="shared" si="29" ref="E132:O132">SUM(E133:E166)-(E135+E139)</f>
        <v>181994</v>
      </c>
      <c r="F132" s="362">
        <f t="shared" si="29"/>
        <v>49712.49999999999</v>
      </c>
      <c r="G132" s="362">
        <f t="shared" si="29"/>
        <v>18416.600000000002</v>
      </c>
      <c r="H132" s="427">
        <f t="shared" si="29"/>
        <v>39533</v>
      </c>
      <c r="I132" s="362">
        <f t="shared" si="29"/>
        <v>16060</v>
      </c>
      <c r="J132" s="362">
        <f t="shared" si="29"/>
        <v>28532</v>
      </c>
      <c r="K132" s="362">
        <f t="shared" si="29"/>
        <v>14650</v>
      </c>
      <c r="L132" s="362">
        <f t="shared" si="29"/>
        <v>28453</v>
      </c>
      <c r="M132" s="362">
        <f t="shared" si="29"/>
        <v>13800</v>
      </c>
      <c r="N132" s="427">
        <f t="shared" si="29"/>
        <v>114934.59999999999</v>
      </c>
      <c r="O132" s="448">
        <f t="shared" si="29"/>
        <v>62926.59999999999</v>
      </c>
      <c r="P132" s="36"/>
    </row>
    <row r="133" spans="1:16" s="99" customFormat="1" ht="30" thickTop="1">
      <c r="A133" s="146">
        <v>35</v>
      </c>
      <c r="B133" s="94">
        <v>107</v>
      </c>
      <c r="C133" s="95" t="s">
        <v>92</v>
      </c>
      <c r="D133" s="134" t="s">
        <v>29</v>
      </c>
      <c r="E133" s="96">
        <v>65740</v>
      </c>
      <c r="F133" s="96">
        <v>29015</v>
      </c>
      <c r="G133" s="353">
        <v>2495</v>
      </c>
      <c r="H133" s="97">
        <v>4048</v>
      </c>
      <c r="I133" s="97">
        <v>0</v>
      </c>
      <c r="J133" s="97">
        <v>4682</v>
      </c>
      <c r="K133" s="97">
        <v>0</v>
      </c>
      <c r="L133" s="97">
        <v>13453</v>
      </c>
      <c r="M133" s="97">
        <v>0</v>
      </c>
      <c r="N133" s="96">
        <f aca="true" t="shared" si="30" ref="N133:N164">G133+H133+J133+L133</f>
        <v>24678</v>
      </c>
      <c r="O133" s="154">
        <f aca="true" t="shared" si="31" ref="O133:O164">G133+I133+K133+M133</f>
        <v>2495</v>
      </c>
      <c r="P133" s="98" t="s">
        <v>276</v>
      </c>
    </row>
    <row r="134" spans="1:16" s="99" customFormat="1" ht="45">
      <c r="A134" s="146">
        <v>36</v>
      </c>
      <c r="B134" s="94">
        <v>88</v>
      </c>
      <c r="C134" s="95" t="s">
        <v>33</v>
      </c>
      <c r="D134" s="134" t="s">
        <v>282</v>
      </c>
      <c r="E134" s="96">
        <v>6895</v>
      </c>
      <c r="F134" s="96">
        <v>200</v>
      </c>
      <c r="G134" s="353">
        <v>50</v>
      </c>
      <c r="H134" s="97">
        <v>6645</v>
      </c>
      <c r="I134" s="97">
        <v>0</v>
      </c>
      <c r="J134" s="97">
        <v>0</v>
      </c>
      <c r="K134" s="97">
        <v>0</v>
      </c>
      <c r="L134" s="97">
        <v>0</v>
      </c>
      <c r="M134" s="97">
        <v>0</v>
      </c>
      <c r="N134" s="96">
        <f t="shared" si="30"/>
        <v>6695</v>
      </c>
      <c r="O134" s="97">
        <f t="shared" si="31"/>
        <v>50</v>
      </c>
      <c r="P134" s="98" t="s">
        <v>44</v>
      </c>
    </row>
    <row r="135" spans="1:16" s="289" customFormat="1" ht="107.25">
      <c r="A135" s="191">
        <v>37</v>
      </c>
      <c r="B135" s="288"/>
      <c r="C135" s="210" t="s">
        <v>176</v>
      </c>
      <c r="D135" s="190" t="s">
        <v>90</v>
      </c>
      <c r="E135" s="176">
        <f aca="true" t="shared" si="32" ref="E135:O135">SUM(E136:E138)</f>
        <v>38719.7</v>
      </c>
      <c r="F135" s="176">
        <f t="shared" si="32"/>
        <v>8319.7</v>
      </c>
      <c r="G135" s="176">
        <f t="shared" si="32"/>
        <v>2880</v>
      </c>
      <c r="H135" s="243">
        <f t="shared" si="32"/>
        <v>14100</v>
      </c>
      <c r="I135" s="243">
        <f t="shared" si="32"/>
        <v>10800</v>
      </c>
      <c r="J135" s="243">
        <f t="shared" si="32"/>
        <v>13200</v>
      </c>
      <c r="K135" s="243">
        <f t="shared" si="32"/>
        <v>10300</v>
      </c>
      <c r="L135" s="243">
        <f t="shared" si="32"/>
        <v>4450</v>
      </c>
      <c r="M135" s="243">
        <f t="shared" si="32"/>
        <v>10400</v>
      </c>
      <c r="N135" s="176">
        <f t="shared" si="32"/>
        <v>34630</v>
      </c>
      <c r="O135" s="243">
        <f t="shared" si="32"/>
        <v>34380</v>
      </c>
      <c r="P135" s="392" t="s">
        <v>277</v>
      </c>
    </row>
    <row r="136" spans="1:16" s="192" customFormat="1" ht="22.5">
      <c r="A136" s="198"/>
      <c r="B136" s="245">
        <v>106</v>
      </c>
      <c r="C136" s="246" t="s">
        <v>64</v>
      </c>
      <c r="D136" s="247" t="s">
        <v>173</v>
      </c>
      <c r="E136" s="249">
        <v>24387.7</v>
      </c>
      <c r="F136" s="160">
        <v>7387.7</v>
      </c>
      <c r="G136" s="349">
        <v>2680</v>
      </c>
      <c r="H136" s="160">
        <v>6900</v>
      </c>
      <c r="I136" s="248">
        <v>5800</v>
      </c>
      <c r="J136" s="160">
        <v>7300</v>
      </c>
      <c r="K136" s="248">
        <v>6300</v>
      </c>
      <c r="L136" s="160">
        <v>4350</v>
      </c>
      <c r="M136" s="160">
        <v>6200</v>
      </c>
      <c r="N136" s="249">
        <f t="shared" si="30"/>
        <v>21230</v>
      </c>
      <c r="O136" s="160">
        <f t="shared" si="31"/>
        <v>20980</v>
      </c>
      <c r="P136" s="234" t="s">
        <v>397</v>
      </c>
    </row>
    <row r="137" spans="1:16" s="192" customFormat="1" ht="22.5">
      <c r="A137" s="198"/>
      <c r="B137" s="245">
        <v>100</v>
      </c>
      <c r="C137" s="246" t="s">
        <v>65</v>
      </c>
      <c r="D137" s="247" t="s">
        <v>174</v>
      </c>
      <c r="E137" s="249">
        <v>7979</v>
      </c>
      <c r="F137" s="249">
        <v>179</v>
      </c>
      <c r="G137" s="349">
        <v>100</v>
      </c>
      <c r="H137" s="160">
        <v>4500</v>
      </c>
      <c r="I137" s="248">
        <v>3000</v>
      </c>
      <c r="J137" s="160">
        <v>3200</v>
      </c>
      <c r="K137" s="248">
        <v>2500</v>
      </c>
      <c r="L137" s="160">
        <v>0</v>
      </c>
      <c r="M137" s="160">
        <v>2200</v>
      </c>
      <c r="N137" s="249">
        <f t="shared" si="30"/>
        <v>7800</v>
      </c>
      <c r="O137" s="160">
        <f t="shared" si="31"/>
        <v>7800</v>
      </c>
      <c r="P137" s="183"/>
    </row>
    <row r="138" spans="1:16" s="192" customFormat="1" ht="19.5" customHeight="1">
      <c r="A138" s="198"/>
      <c r="B138" s="245">
        <v>92</v>
      </c>
      <c r="C138" s="246" t="s">
        <v>66</v>
      </c>
      <c r="D138" s="247" t="s">
        <v>175</v>
      </c>
      <c r="E138" s="249">
        <v>6353</v>
      </c>
      <c r="F138" s="249">
        <v>753</v>
      </c>
      <c r="G138" s="349">
        <v>100</v>
      </c>
      <c r="H138" s="160">
        <v>2700</v>
      </c>
      <c r="I138" s="248">
        <v>2000</v>
      </c>
      <c r="J138" s="160">
        <v>2700</v>
      </c>
      <c r="K138" s="248">
        <v>1500</v>
      </c>
      <c r="L138" s="160">
        <v>100</v>
      </c>
      <c r="M138" s="160">
        <v>2000</v>
      </c>
      <c r="N138" s="249">
        <f t="shared" si="30"/>
        <v>5600</v>
      </c>
      <c r="O138" s="160">
        <f t="shared" si="31"/>
        <v>5600</v>
      </c>
      <c r="P138" s="183"/>
    </row>
    <row r="139" spans="1:16" s="156" customFormat="1" ht="48.75">
      <c r="A139" s="191">
        <v>38</v>
      </c>
      <c r="B139" s="199"/>
      <c r="C139" s="174" t="s">
        <v>195</v>
      </c>
      <c r="D139" s="200" t="s">
        <v>125</v>
      </c>
      <c r="E139" s="305">
        <f>SUM(E140:E153)</f>
        <v>42306</v>
      </c>
      <c r="F139" s="305">
        <f aca="true" t="shared" si="33" ref="F139:O139">SUM(F140:F153)</f>
        <v>11309.2</v>
      </c>
      <c r="G139" s="305">
        <f t="shared" si="33"/>
        <v>5812.3</v>
      </c>
      <c r="H139" s="360">
        <f t="shared" si="33"/>
        <v>6800</v>
      </c>
      <c r="I139" s="360">
        <f t="shared" si="33"/>
        <v>200</v>
      </c>
      <c r="J139" s="360">
        <f t="shared" si="33"/>
        <v>4300</v>
      </c>
      <c r="K139" s="360">
        <f t="shared" si="33"/>
        <v>500</v>
      </c>
      <c r="L139" s="360">
        <f t="shared" si="33"/>
        <v>4300</v>
      </c>
      <c r="M139" s="360">
        <f t="shared" si="33"/>
        <v>250</v>
      </c>
      <c r="N139" s="305">
        <f t="shared" si="33"/>
        <v>21212.3</v>
      </c>
      <c r="O139" s="360">
        <f t="shared" si="33"/>
        <v>6762.3</v>
      </c>
      <c r="P139" s="197" t="s">
        <v>283</v>
      </c>
    </row>
    <row r="140" spans="1:16" s="99" customFormat="1" ht="19.5" customHeight="1">
      <c r="A140" s="259"/>
      <c r="B140" s="260">
        <v>80</v>
      </c>
      <c r="C140" s="246" t="s">
        <v>64</v>
      </c>
      <c r="D140" s="263" t="s">
        <v>177</v>
      </c>
      <c r="E140" s="261">
        <v>12865.5</v>
      </c>
      <c r="F140" s="261">
        <v>6015.5</v>
      </c>
      <c r="G140" s="262">
        <v>1762</v>
      </c>
      <c r="H140" s="261">
        <v>1250</v>
      </c>
      <c r="I140" s="248">
        <v>0</v>
      </c>
      <c r="J140" s="160">
        <v>1000</v>
      </c>
      <c r="K140" s="248">
        <v>0</v>
      </c>
      <c r="L140" s="160">
        <v>1550</v>
      </c>
      <c r="M140" s="160">
        <v>50</v>
      </c>
      <c r="N140" s="249">
        <f t="shared" si="30"/>
        <v>5562</v>
      </c>
      <c r="O140" s="160">
        <f t="shared" si="31"/>
        <v>1812</v>
      </c>
      <c r="P140" s="201" t="s">
        <v>284</v>
      </c>
    </row>
    <row r="141" spans="1:16" s="99" customFormat="1" ht="19.5" customHeight="1">
      <c r="A141" s="259"/>
      <c r="B141" s="260">
        <v>53</v>
      </c>
      <c r="C141" s="246" t="s">
        <v>65</v>
      </c>
      <c r="D141" s="263" t="s">
        <v>178</v>
      </c>
      <c r="E141" s="261">
        <v>2051.8</v>
      </c>
      <c r="F141" s="261">
        <v>1001.8</v>
      </c>
      <c r="G141" s="262">
        <v>0</v>
      </c>
      <c r="H141" s="261">
        <v>0</v>
      </c>
      <c r="I141" s="160">
        <v>0</v>
      </c>
      <c r="J141" s="160">
        <v>300</v>
      </c>
      <c r="K141" s="160">
        <v>0</v>
      </c>
      <c r="L141" s="160">
        <v>750</v>
      </c>
      <c r="M141" s="160">
        <v>50</v>
      </c>
      <c r="N141" s="249">
        <f t="shared" si="30"/>
        <v>1050</v>
      </c>
      <c r="O141" s="160">
        <f t="shared" si="31"/>
        <v>50</v>
      </c>
      <c r="P141" s="201" t="s">
        <v>290</v>
      </c>
    </row>
    <row r="142" spans="1:16" s="99" customFormat="1" ht="19.5" customHeight="1">
      <c r="A142" s="259"/>
      <c r="B142" s="260">
        <v>70</v>
      </c>
      <c r="C142" s="246" t="s">
        <v>66</v>
      </c>
      <c r="D142" s="263" t="s">
        <v>179</v>
      </c>
      <c r="E142" s="261">
        <v>6456.4</v>
      </c>
      <c r="F142" s="261">
        <v>6.4</v>
      </c>
      <c r="G142" s="262">
        <v>50</v>
      </c>
      <c r="H142" s="261">
        <v>400</v>
      </c>
      <c r="I142" s="160">
        <v>50</v>
      </c>
      <c r="J142" s="160">
        <v>600</v>
      </c>
      <c r="K142" s="248">
        <v>50</v>
      </c>
      <c r="L142" s="160">
        <v>400</v>
      </c>
      <c r="M142" s="160">
        <v>50</v>
      </c>
      <c r="N142" s="249">
        <f t="shared" si="30"/>
        <v>1450</v>
      </c>
      <c r="O142" s="160">
        <f t="shared" si="31"/>
        <v>200</v>
      </c>
      <c r="P142" s="201" t="s">
        <v>289</v>
      </c>
    </row>
    <row r="143" spans="1:16" s="99" customFormat="1" ht="19.5" customHeight="1">
      <c r="A143" s="259"/>
      <c r="B143" s="260">
        <v>66</v>
      </c>
      <c r="C143" s="246" t="s">
        <v>67</v>
      </c>
      <c r="D143" s="263" t="s">
        <v>180</v>
      </c>
      <c r="E143" s="262">
        <v>1157</v>
      </c>
      <c r="F143" s="262">
        <v>7</v>
      </c>
      <c r="G143" s="262">
        <v>400</v>
      </c>
      <c r="H143" s="261">
        <v>400</v>
      </c>
      <c r="I143" s="248">
        <v>50</v>
      </c>
      <c r="J143" s="160">
        <v>250</v>
      </c>
      <c r="K143" s="248">
        <v>50</v>
      </c>
      <c r="L143" s="160">
        <v>100</v>
      </c>
      <c r="M143" s="160">
        <v>50</v>
      </c>
      <c r="N143" s="249">
        <f t="shared" si="30"/>
        <v>1150</v>
      </c>
      <c r="O143" s="160">
        <f t="shared" si="31"/>
        <v>550</v>
      </c>
      <c r="P143" s="207" t="s">
        <v>288</v>
      </c>
    </row>
    <row r="144" spans="1:16" s="99" customFormat="1" ht="19.5" customHeight="1">
      <c r="A144" s="259"/>
      <c r="B144" s="260">
        <v>76</v>
      </c>
      <c r="C144" s="246" t="s">
        <v>68</v>
      </c>
      <c r="D144" s="263" t="s">
        <v>181</v>
      </c>
      <c r="E144" s="262">
        <v>4286.9</v>
      </c>
      <c r="F144" s="262">
        <v>736.9</v>
      </c>
      <c r="G144" s="262">
        <v>250</v>
      </c>
      <c r="H144" s="261">
        <v>300</v>
      </c>
      <c r="I144" s="248">
        <v>0</v>
      </c>
      <c r="J144" s="160">
        <v>500</v>
      </c>
      <c r="K144" s="248">
        <v>0</v>
      </c>
      <c r="L144" s="160">
        <v>500</v>
      </c>
      <c r="M144" s="160">
        <v>0</v>
      </c>
      <c r="N144" s="249">
        <f t="shared" si="30"/>
        <v>1550</v>
      </c>
      <c r="O144" s="160">
        <f t="shared" si="31"/>
        <v>250</v>
      </c>
      <c r="P144" s="201" t="s">
        <v>285</v>
      </c>
    </row>
    <row r="145" spans="1:16" s="99" customFormat="1" ht="25.5" customHeight="1">
      <c r="A145" s="259"/>
      <c r="B145" s="260">
        <v>47</v>
      </c>
      <c r="C145" s="246" t="s">
        <v>69</v>
      </c>
      <c r="D145" s="263" t="s">
        <v>182</v>
      </c>
      <c r="E145" s="262">
        <v>2390</v>
      </c>
      <c r="F145" s="262">
        <v>0</v>
      </c>
      <c r="G145" s="262">
        <v>242.7</v>
      </c>
      <c r="H145" s="261">
        <v>500</v>
      </c>
      <c r="I145" s="160">
        <v>0</v>
      </c>
      <c r="J145" s="160">
        <v>450</v>
      </c>
      <c r="K145" s="160">
        <v>0</v>
      </c>
      <c r="L145" s="160">
        <v>200</v>
      </c>
      <c r="M145" s="160">
        <v>0</v>
      </c>
      <c r="N145" s="249">
        <f t="shared" si="30"/>
        <v>1392.7</v>
      </c>
      <c r="O145" s="160">
        <f t="shared" si="31"/>
        <v>242.7</v>
      </c>
      <c r="P145" s="201" t="s">
        <v>287</v>
      </c>
    </row>
    <row r="146" spans="1:16" s="99" customFormat="1" ht="26.25" customHeight="1">
      <c r="A146" s="259"/>
      <c r="B146" s="260">
        <v>65</v>
      </c>
      <c r="C146" s="246" t="s">
        <v>128</v>
      </c>
      <c r="D146" s="263" t="s">
        <v>183</v>
      </c>
      <c r="E146" s="262">
        <v>2376.8</v>
      </c>
      <c r="F146" s="262">
        <v>1926.8</v>
      </c>
      <c r="G146" s="262">
        <v>50</v>
      </c>
      <c r="H146" s="261">
        <v>100</v>
      </c>
      <c r="I146" s="160">
        <v>0</v>
      </c>
      <c r="J146" s="160">
        <v>100</v>
      </c>
      <c r="K146" s="160">
        <v>0</v>
      </c>
      <c r="L146" s="160">
        <v>100</v>
      </c>
      <c r="M146" s="160">
        <v>0</v>
      </c>
      <c r="N146" s="249">
        <f t="shared" si="30"/>
        <v>350</v>
      </c>
      <c r="O146" s="160">
        <f t="shared" si="31"/>
        <v>50</v>
      </c>
      <c r="P146" s="240" t="s">
        <v>286</v>
      </c>
    </row>
    <row r="147" spans="1:16" s="99" customFormat="1" ht="26.25" customHeight="1">
      <c r="A147" s="259"/>
      <c r="B147" s="260">
        <v>85</v>
      </c>
      <c r="C147" s="246" t="s">
        <v>129</v>
      </c>
      <c r="D147" s="263" t="s">
        <v>344</v>
      </c>
      <c r="E147" s="262">
        <v>410</v>
      </c>
      <c r="F147" s="262">
        <v>18.2</v>
      </c>
      <c r="G147" s="262">
        <v>450</v>
      </c>
      <c r="H147" s="261">
        <v>0</v>
      </c>
      <c r="I147" s="160">
        <v>0</v>
      </c>
      <c r="J147" s="160">
        <v>0</v>
      </c>
      <c r="K147" s="160">
        <v>0</v>
      </c>
      <c r="L147" s="160">
        <v>0</v>
      </c>
      <c r="M147" s="160">
        <v>0</v>
      </c>
      <c r="N147" s="249">
        <f t="shared" si="30"/>
        <v>450</v>
      </c>
      <c r="O147" s="160">
        <f t="shared" si="31"/>
        <v>450</v>
      </c>
      <c r="P147" s="201"/>
    </row>
    <row r="148" spans="1:16" s="99" customFormat="1" ht="19.5" customHeight="1">
      <c r="A148" s="259"/>
      <c r="B148" s="260">
        <v>69</v>
      </c>
      <c r="C148" s="246" t="s">
        <v>130</v>
      </c>
      <c r="D148" s="263" t="s">
        <v>239</v>
      </c>
      <c r="E148" s="262">
        <v>4433.1</v>
      </c>
      <c r="F148" s="262">
        <v>33.1</v>
      </c>
      <c r="G148" s="262">
        <v>2200</v>
      </c>
      <c r="H148" s="261">
        <v>2200</v>
      </c>
      <c r="I148" s="160">
        <v>0</v>
      </c>
      <c r="J148" s="160">
        <v>0</v>
      </c>
      <c r="K148" s="160">
        <v>0</v>
      </c>
      <c r="L148" s="160">
        <v>0</v>
      </c>
      <c r="M148" s="160">
        <v>0</v>
      </c>
      <c r="N148" s="249">
        <f t="shared" si="30"/>
        <v>4400</v>
      </c>
      <c r="O148" s="160">
        <f t="shared" si="31"/>
        <v>2200</v>
      </c>
      <c r="P148" s="201"/>
    </row>
    <row r="149" spans="1:16" s="99" customFormat="1" ht="29.25">
      <c r="A149" s="259"/>
      <c r="B149" s="260">
        <v>54</v>
      </c>
      <c r="C149" s="246" t="s">
        <v>144</v>
      </c>
      <c r="D149" s="263" t="s">
        <v>184</v>
      </c>
      <c r="E149" s="262">
        <v>2050</v>
      </c>
      <c r="F149" s="262">
        <v>0</v>
      </c>
      <c r="G149" s="262">
        <v>50</v>
      </c>
      <c r="H149" s="261">
        <v>500</v>
      </c>
      <c r="I149" s="160">
        <v>0</v>
      </c>
      <c r="J149" s="160">
        <v>500</v>
      </c>
      <c r="K149" s="160">
        <v>0</v>
      </c>
      <c r="L149" s="160">
        <v>500</v>
      </c>
      <c r="M149" s="160">
        <v>0</v>
      </c>
      <c r="N149" s="249">
        <f t="shared" si="30"/>
        <v>1550</v>
      </c>
      <c r="O149" s="160">
        <f t="shared" si="31"/>
        <v>50</v>
      </c>
      <c r="P149" s="452" t="s">
        <v>214</v>
      </c>
    </row>
    <row r="150" spans="1:16" s="99" customFormat="1" ht="22.5">
      <c r="A150" s="259"/>
      <c r="B150" s="260">
        <v>47</v>
      </c>
      <c r="C150" s="246" t="s">
        <v>260</v>
      </c>
      <c r="D150" s="263" t="s">
        <v>268</v>
      </c>
      <c r="E150" s="262">
        <v>650</v>
      </c>
      <c r="F150" s="262">
        <v>0</v>
      </c>
      <c r="G150" s="262">
        <v>200</v>
      </c>
      <c r="H150" s="261">
        <v>450</v>
      </c>
      <c r="I150" s="160">
        <v>0</v>
      </c>
      <c r="J150" s="160">
        <v>0</v>
      </c>
      <c r="K150" s="160">
        <v>0</v>
      </c>
      <c r="L150" s="160">
        <v>0</v>
      </c>
      <c r="M150" s="160">
        <v>0</v>
      </c>
      <c r="N150" s="249">
        <f t="shared" si="30"/>
        <v>650</v>
      </c>
      <c r="O150" s="160">
        <f t="shared" si="31"/>
        <v>200</v>
      </c>
      <c r="P150" s="201"/>
    </row>
    <row r="151" spans="1:16" s="99" customFormat="1" ht="19.5" customHeight="1">
      <c r="A151" s="259"/>
      <c r="B151" s="260">
        <v>47</v>
      </c>
      <c r="C151" s="246" t="s">
        <v>146</v>
      </c>
      <c r="D151" s="263" t="s">
        <v>269</v>
      </c>
      <c r="E151" s="262">
        <v>2213.5</v>
      </c>
      <c r="F151" s="262">
        <v>1563.5</v>
      </c>
      <c r="G151" s="262">
        <v>50</v>
      </c>
      <c r="H151" s="261">
        <v>200</v>
      </c>
      <c r="I151" s="160">
        <v>50</v>
      </c>
      <c r="J151" s="160">
        <v>200</v>
      </c>
      <c r="K151" s="160">
        <v>50</v>
      </c>
      <c r="L151" s="160">
        <v>200</v>
      </c>
      <c r="M151" s="160">
        <v>50</v>
      </c>
      <c r="N151" s="249">
        <f t="shared" si="30"/>
        <v>650</v>
      </c>
      <c r="O151" s="160">
        <f t="shared" si="31"/>
        <v>200</v>
      </c>
      <c r="P151" s="201"/>
    </row>
    <row r="152" spans="1:16" s="99" customFormat="1" ht="19.5" customHeight="1">
      <c r="A152" s="259"/>
      <c r="B152" s="260">
        <v>47</v>
      </c>
      <c r="C152" s="246" t="s">
        <v>264</v>
      </c>
      <c r="D152" s="263" t="s">
        <v>304</v>
      </c>
      <c r="E152" s="262">
        <v>555</v>
      </c>
      <c r="F152" s="262">
        <v>0</v>
      </c>
      <c r="G152" s="262">
        <v>97.5</v>
      </c>
      <c r="H152" s="261">
        <v>100</v>
      </c>
      <c r="I152" s="160">
        <v>0</v>
      </c>
      <c r="J152" s="160">
        <v>400</v>
      </c>
      <c r="K152" s="160">
        <v>0</v>
      </c>
      <c r="L152" s="160">
        <v>0</v>
      </c>
      <c r="M152" s="160">
        <v>0</v>
      </c>
      <c r="N152" s="249">
        <f t="shared" si="30"/>
        <v>597.5</v>
      </c>
      <c r="O152" s="160">
        <f t="shared" si="31"/>
        <v>97.5</v>
      </c>
      <c r="P152" s="201"/>
    </row>
    <row r="153" spans="1:16" s="99" customFormat="1" ht="26.25" customHeight="1">
      <c r="A153" s="259"/>
      <c r="B153" s="393">
        <v>38</v>
      </c>
      <c r="C153" s="394" t="s">
        <v>303</v>
      </c>
      <c r="D153" s="395" t="s">
        <v>368</v>
      </c>
      <c r="E153" s="396">
        <v>410</v>
      </c>
      <c r="F153" s="396">
        <v>0</v>
      </c>
      <c r="G153" s="396">
        <v>10.1</v>
      </c>
      <c r="H153" s="397">
        <v>400</v>
      </c>
      <c r="I153" s="244">
        <v>50</v>
      </c>
      <c r="J153" s="244">
        <v>0</v>
      </c>
      <c r="K153" s="244">
        <v>350</v>
      </c>
      <c r="L153" s="244">
        <v>0</v>
      </c>
      <c r="M153" s="244">
        <v>0</v>
      </c>
      <c r="N153" s="398">
        <f t="shared" si="30"/>
        <v>410.1</v>
      </c>
      <c r="O153" s="160">
        <f t="shared" si="31"/>
        <v>410.1</v>
      </c>
      <c r="P153" s="202"/>
    </row>
    <row r="154" spans="1:16" s="99" customFormat="1" ht="60" customHeight="1">
      <c r="A154" s="136">
        <v>39</v>
      </c>
      <c r="B154" s="94">
        <v>75</v>
      </c>
      <c r="C154" s="95" t="s">
        <v>31</v>
      </c>
      <c r="D154" s="147" t="s">
        <v>50</v>
      </c>
      <c r="E154" s="149" t="s">
        <v>20</v>
      </c>
      <c r="F154" s="149"/>
      <c r="G154" s="353">
        <v>1172.4</v>
      </c>
      <c r="H154" s="97">
        <v>800</v>
      </c>
      <c r="I154" s="97">
        <v>400</v>
      </c>
      <c r="J154" s="97">
        <v>500</v>
      </c>
      <c r="K154" s="97">
        <v>400</v>
      </c>
      <c r="L154" s="97">
        <v>200</v>
      </c>
      <c r="M154" s="97">
        <v>200</v>
      </c>
      <c r="N154" s="96">
        <f t="shared" si="30"/>
        <v>2672.4</v>
      </c>
      <c r="O154" s="97">
        <f t="shared" si="31"/>
        <v>2172.4</v>
      </c>
      <c r="P154" s="157" t="s">
        <v>291</v>
      </c>
    </row>
    <row r="155" spans="1:16" s="106" customFormat="1" ht="24" customHeight="1">
      <c r="A155" s="97">
        <v>40</v>
      </c>
      <c r="B155" s="94">
        <v>53</v>
      </c>
      <c r="C155" s="95" t="s">
        <v>97</v>
      </c>
      <c r="D155" s="133" t="s">
        <v>98</v>
      </c>
      <c r="E155" s="96">
        <v>440.6</v>
      </c>
      <c r="F155" s="96">
        <v>40.6</v>
      </c>
      <c r="G155" s="353">
        <v>200</v>
      </c>
      <c r="H155" s="97">
        <v>100</v>
      </c>
      <c r="I155" s="97">
        <v>100</v>
      </c>
      <c r="J155" s="97">
        <v>100</v>
      </c>
      <c r="K155" s="97">
        <v>100</v>
      </c>
      <c r="L155" s="97">
        <v>100</v>
      </c>
      <c r="M155" s="97">
        <v>100</v>
      </c>
      <c r="N155" s="96">
        <f t="shared" si="30"/>
        <v>500</v>
      </c>
      <c r="O155" s="97">
        <f t="shared" si="31"/>
        <v>500</v>
      </c>
      <c r="P155" s="157"/>
    </row>
    <row r="156" spans="1:16" s="106" customFormat="1" ht="29.25">
      <c r="A156" s="136">
        <v>41</v>
      </c>
      <c r="B156" s="94">
        <v>62</v>
      </c>
      <c r="C156" s="95" t="s">
        <v>93</v>
      </c>
      <c r="D156" s="147" t="s">
        <v>21</v>
      </c>
      <c r="E156" s="149" t="s">
        <v>20</v>
      </c>
      <c r="F156" s="149"/>
      <c r="G156" s="353">
        <v>521.9</v>
      </c>
      <c r="H156" s="97">
        <v>1200</v>
      </c>
      <c r="I156" s="97">
        <v>800</v>
      </c>
      <c r="J156" s="97">
        <v>150</v>
      </c>
      <c r="K156" s="97">
        <v>350</v>
      </c>
      <c r="L156" s="97">
        <v>150</v>
      </c>
      <c r="M156" s="97">
        <v>150</v>
      </c>
      <c r="N156" s="96">
        <f t="shared" si="30"/>
        <v>2021.9</v>
      </c>
      <c r="O156" s="97">
        <f t="shared" si="31"/>
        <v>1821.9</v>
      </c>
      <c r="P156" s="98" t="s">
        <v>207</v>
      </c>
    </row>
    <row r="157" spans="1:16" s="99" customFormat="1" ht="31.5">
      <c r="A157" s="136">
        <v>42</v>
      </c>
      <c r="B157" s="94">
        <v>63</v>
      </c>
      <c r="C157" s="95" t="s">
        <v>94</v>
      </c>
      <c r="D157" s="89" t="s">
        <v>293</v>
      </c>
      <c r="E157" s="96">
        <v>4142.2</v>
      </c>
      <c r="F157" s="96">
        <v>312.2</v>
      </c>
      <c r="G157" s="353">
        <v>990</v>
      </c>
      <c r="H157" s="97">
        <v>740</v>
      </c>
      <c r="I157" s="97">
        <v>500</v>
      </c>
      <c r="J157" s="97">
        <v>600</v>
      </c>
      <c r="K157" s="97">
        <v>500</v>
      </c>
      <c r="L157" s="97">
        <v>1400</v>
      </c>
      <c r="M157" s="97">
        <v>500</v>
      </c>
      <c r="N157" s="96">
        <f t="shared" si="30"/>
        <v>3730</v>
      </c>
      <c r="O157" s="97">
        <f t="shared" si="31"/>
        <v>2490</v>
      </c>
      <c r="P157" s="98" t="s">
        <v>294</v>
      </c>
    </row>
    <row r="158" spans="1:16" s="106" customFormat="1" ht="19.5" customHeight="1">
      <c r="A158" s="136">
        <v>43</v>
      </c>
      <c r="B158" s="94">
        <v>47</v>
      </c>
      <c r="C158" s="95" t="s">
        <v>95</v>
      </c>
      <c r="D158" s="147" t="s">
        <v>78</v>
      </c>
      <c r="E158" s="96">
        <v>947.9</v>
      </c>
      <c r="F158" s="96">
        <v>287.9</v>
      </c>
      <c r="G158" s="353">
        <v>100</v>
      </c>
      <c r="H158" s="97">
        <v>60</v>
      </c>
      <c r="I158" s="97">
        <v>60</v>
      </c>
      <c r="J158" s="97">
        <v>200</v>
      </c>
      <c r="K158" s="97">
        <v>100</v>
      </c>
      <c r="L158" s="97">
        <v>200</v>
      </c>
      <c r="M158" s="97">
        <v>100</v>
      </c>
      <c r="N158" s="96">
        <f t="shared" si="30"/>
        <v>560</v>
      </c>
      <c r="O158" s="97">
        <f t="shared" si="31"/>
        <v>360</v>
      </c>
      <c r="P158" s="157" t="s">
        <v>273</v>
      </c>
    </row>
    <row r="159" spans="1:16" s="99" customFormat="1" ht="30" customHeight="1">
      <c r="A159" s="146">
        <v>44</v>
      </c>
      <c r="B159" s="94">
        <v>83</v>
      </c>
      <c r="C159" s="95" t="s">
        <v>89</v>
      </c>
      <c r="D159" s="134" t="s">
        <v>185</v>
      </c>
      <c r="E159" s="475" t="s">
        <v>11</v>
      </c>
      <c r="F159" s="476"/>
      <c r="G159" s="353">
        <v>200</v>
      </c>
      <c r="H159" s="97">
        <v>40</v>
      </c>
      <c r="I159" s="97">
        <v>0</v>
      </c>
      <c r="J159" s="97">
        <v>500</v>
      </c>
      <c r="K159" s="97">
        <v>0</v>
      </c>
      <c r="L159" s="97">
        <v>640</v>
      </c>
      <c r="M159" s="97">
        <v>0</v>
      </c>
      <c r="N159" s="96">
        <f t="shared" si="30"/>
        <v>1380</v>
      </c>
      <c r="O159" s="97">
        <f t="shared" si="31"/>
        <v>200</v>
      </c>
      <c r="P159" s="98" t="s">
        <v>53</v>
      </c>
    </row>
    <row r="160" spans="1:16" s="106" customFormat="1" ht="19.5" customHeight="1">
      <c r="A160" s="136">
        <v>45</v>
      </c>
      <c r="B160" s="94">
        <v>43</v>
      </c>
      <c r="C160" s="95" t="s">
        <v>96</v>
      </c>
      <c r="D160" s="147" t="s">
        <v>59</v>
      </c>
      <c r="E160" s="96">
        <v>830.2</v>
      </c>
      <c r="F160" s="96">
        <v>205.2</v>
      </c>
      <c r="G160" s="353">
        <v>25</v>
      </c>
      <c r="H160" s="97">
        <v>200</v>
      </c>
      <c r="I160" s="97">
        <v>200</v>
      </c>
      <c r="J160" s="97">
        <v>200</v>
      </c>
      <c r="K160" s="97">
        <v>100</v>
      </c>
      <c r="L160" s="97">
        <v>200</v>
      </c>
      <c r="M160" s="97">
        <v>100</v>
      </c>
      <c r="N160" s="96">
        <f t="shared" si="30"/>
        <v>625</v>
      </c>
      <c r="O160" s="97">
        <f t="shared" si="31"/>
        <v>425</v>
      </c>
      <c r="P160" s="157" t="s">
        <v>60</v>
      </c>
    </row>
    <row r="161" spans="1:16" s="106" customFormat="1" ht="21.75" customHeight="1">
      <c r="A161" s="136">
        <v>46</v>
      </c>
      <c r="B161" s="94">
        <v>70</v>
      </c>
      <c r="C161" s="95" t="s">
        <v>85</v>
      </c>
      <c r="D161" s="147" t="s">
        <v>76</v>
      </c>
      <c r="E161" s="149" t="s">
        <v>20</v>
      </c>
      <c r="F161" s="149"/>
      <c r="G161" s="353">
        <v>1870</v>
      </c>
      <c r="H161" s="97">
        <v>1640</v>
      </c>
      <c r="I161" s="97">
        <v>1500</v>
      </c>
      <c r="J161" s="97">
        <v>1500</v>
      </c>
      <c r="K161" s="97">
        <v>1300</v>
      </c>
      <c r="L161" s="97">
        <v>1800</v>
      </c>
      <c r="M161" s="97">
        <v>1500</v>
      </c>
      <c r="N161" s="96">
        <f t="shared" si="30"/>
        <v>6810</v>
      </c>
      <c r="O161" s="97">
        <f t="shared" si="31"/>
        <v>6170</v>
      </c>
      <c r="P161" s="98" t="s">
        <v>12</v>
      </c>
    </row>
    <row r="162" spans="1:16" s="158" customFormat="1" ht="19.5" customHeight="1">
      <c r="A162" s="136">
        <v>47</v>
      </c>
      <c r="B162" s="94">
        <v>42</v>
      </c>
      <c r="C162" s="95" t="s">
        <v>99</v>
      </c>
      <c r="D162" s="155" t="s">
        <v>206</v>
      </c>
      <c r="E162" s="96">
        <v>3500</v>
      </c>
      <c r="F162" s="96">
        <v>0</v>
      </c>
      <c r="G162" s="353">
        <v>500</v>
      </c>
      <c r="H162" s="97">
        <v>2000</v>
      </c>
      <c r="I162" s="97">
        <v>1500</v>
      </c>
      <c r="J162" s="97">
        <v>1000</v>
      </c>
      <c r="K162" s="97">
        <v>1000</v>
      </c>
      <c r="L162" s="97">
        <v>0</v>
      </c>
      <c r="M162" s="97">
        <v>500</v>
      </c>
      <c r="N162" s="96">
        <f t="shared" si="30"/>
        <v>3500</v>
      </c>
      <c r="O162" s="97">
        <f t="shared" si="31"/>
        <v>3500</v>
      </c>
      <c r="P162" s="157" t="s">
        <v>100</v>
      </c>
    </row>
    <row r="163" spans="1:16" s="99" customFormat="1" ht="29.25">
      <c r="A163" s="162">
        <v>48</v>
      </c>
      <c r="B163" s="118">
        <v>86</v>
      </c>
      <c r="C163" s="159" t="s">
        <v>101</v>
      </c>
      <c r="D163" s="126" t="s">
        <v>28</v>
      </c>
      <c r="E163" s="120">
        <v>18000</v>
      </c>
      <c r="F163" s="120">
        <v>0</v>
      </c>
      <c r="G163" s="440">
        <v>1000</v>
      </c>
      <c r="H163" s="121">
        <v>0</v>
      </c>
      <c r="I163" s="121">
        <v>0</v>
      </c>
      <c r="J163" s="121">
        <v>0</v>
      </c>
      <c r="K163" s="121">
        <v>0</v>
      </c>
      <c r="L163" s="121">
        <v>0</v>
      </c>
      <c r="M163" s="121">
        <v>0</v>
      </c>
      <c r="N163" s="120">
        <f t="shared" si="30"/>
        <v>1000</v>
      </c>
      <c r="O163" s="121">
        <f t="shared" si="31"/>
        <v>1000</v>
      </c>
      <c r="P163" s="122" t="s">
        <v>306</v>
      </c>
    </row>
    <row r="164" spans="1:16" s="99" customFormat="1" ht="21" customHeight="1">
      <c r="A164" s="165">
        <v>49</v>
      </c>
      <c r="B164" s="110">
        <v>53</v>
      </c>
      <c r="C164" s="107" t="s">
        <v>102</v>
      </c>
      <c r="D164" s="151" t="s">
        <v>22</v>
      </c>
      <c r="E164" s="108">
        <v>472.4</v>
      </c>
      <c r="F164" s="108">
        <v>22.7</v>
      </c>
      <c r="G164" s="351">
        <v>150</v>
      </c>
      <c r="H164" s="105">
        <v>300</v>
      </c>
      <c r="I164" s="105">
        <v>0</v>
      </c>
      <c r="J164" s="105">
        <v>0</v>
      </c>
      <c r="K164" s="105">
        <v>0</v>
      </c>
      <c r="L164" s="105">
        <v>0</v>
      </c>
      <c r="M164" s="105">
        <v>0</v>
      </c>
      <c r="N164" s="108">
        <f t="shared" si="30"/>
        <v>450</v>
      </c>
      <c r="O164" s="105">
        <f t="shared" si="31"/>
        <v>150</v>
      </c>
      <c r="P164" s="109" t="s">
        <v>273</v>
      </c>
    </row>
    <row r="165" spans="1:16" s="99" customFormat="1" ht="21" customHeight="1">
      <c r="A165" s="136">
        <v>50</v>
      </c>
      <c r="B165" s="94">
        <v>85</v>
      </c>
      <c r="C165" s="95" t="s">
        <v>103</v>
      </c>
      <c r="D165" s="89" t="s">
        <v>35</v>
      </c>
      <c r="E165" s="149" t="s">
        <v>11</v>
      </c>
      <c r="F165" s="149"/>
      <c r="G165" s="353">
        <v>250</v>
      </c>
      <c r="H165" s="97">
        <v>680</v>
      </c>
      <c r="I165" s="97">
        <v>0</v>
      </c>
      <c r="J165" s="97">
        <v>1350</v>
      </c>
      <c r="K165" s="97">
        <v>0</v>
      </c>
      <c r="L165" s="97">
        <v>950</v>
      </c>
      <c r="M165" s="97">
        <v>0</v>
      </c>
      <c r="N165" s="96">
        <f>G165+H165+J165+L165</f>
        <v>3230</v>
      </c>
      <c r="O165" s="97">
        <f>G165+I165+K165+M165</f>
        <v>250</v>
      </c>
      <c r="P165" s="98" t="s">
        <v>104</v>
      </c>
    </row>
    <row r="166" spans="1:16" s="99" customFormat="1" ht="23.25" customHeight="1" thickBot="1">
      <c r="A166" s="136" t="s">
        <v>339</v>
      </c>
      <c r="B166" s="94">
        <v>76</v>
      </c>
      <c r="C166" s="107" t="s">
        <v>270</v>
      </c>
      <c r="D166" s="151" t="s">
        <v>271</v>
      </c>
      <c r="E166" s="494" t="s">
        <v>11</v>
      </c>
      <c r="F166" s="495"/>
      <c r="G166" s="351">
        <v>200</v>
      </c>
      <c r="H166" s="105">
        <v>180</v>
      </c>
      <c r="I166" s="105">
        <v>0</v>
      </c>
      <c r="J166" s="105">
        <v>250</v>
      </c>
      <c r="K166" s="105">
        <v>0</v>
      </c>
      <c r="L166" s="105">
        <v>610</v>
      </c>
      <c r="M166" s="105">
        <v>0</v>
      </c>
      <c r="N166" s="108">
        <f>G166+H166+J166+L166</f>
        <v>1240</v>
      </c>
      <c r="O166" s="105">
        <f>G166+I166+K166+M166</f>
        <v>200</v>
      </c>
      <c r="P166" s="98" t="s">
        <v>104</v>
      </c>
    </row>
    <row r="167" spans="1:16" ht="33" thickBot="1" thickTop="1">
      <c r="A167" s="88"/>
      <c r="B167" s="30"/>
      <c r="C167" s="143">
        <v>921</v>
      </c>
      <c r="D167" s="129" t="s">
        <v>23</v>
      </c>
      <c r="E167" s="11">
        <f>SUM(E170:E181)</f>
        <v>109266.9</v>
      </c>
      <c r="F167" s="11">
        <f aca="true" t="shared" si="34" ref="F167:O167">SUM(F170:F181)</f>
        <v>12195.199999999999</v>
      </c>
      <c r="G167" s="11">
        <f t="shared" si="34"/>
        <v>8112.4</v>
      </c>
      <c r="H167" s="11">
        <f t="shared" si="34"/>
        <v>5804</v>
      </c>
      <c r="I167" s="11">
        <f t="shared" si="34"/>
        <v>2877.2</v>
      </c>
      <c r="J167" s="11">
        <f t="shared" si="34"/>
        <v>16709.9</v>
      </c>
      <c r="K167" s="11">
        <f t="shared" si="34"/>
        <v>13177.2</v>
      </c>
      <c r="L167" s="11">
        <f t="shared" si="34"/>
        <v>22500</v>
      </c>
      <c r="M167" s="11">
        <f t="shared" si="34"/>
        <v>20150</v>
      </c>
      <c r="N167" s="11">
        <f t="shared" si="34"/>
        <v>53126.3</v>
      </c>
      <c r="O167" s="43">
        <f t="shared" si="34"/>
        <v>44316.8</v>
      </c>
      <c r="P167" s="453"/>
    </row>
    <row r="168" spans="1:16" s="2" customFormat="1" ht="33" customHeight="1" thickTop="1">
      <c r="A168" s="287">
        <v>52</v>
      </c>
      <c r="B168" s="169"/>
      <c r="C168" s="204"/>
      <c r="D168" s="469" t="s">
        <v>77</v>
      </c>
      <c r="E168" s="470"/>
      <c r="F168" s="470"/>
      <c r="G168" s="470"/>
      <c r="H168" s="22"/>
      <c r="I168" s="22"/>
      <c r="J168" s="22"/>
      <c r="K168" s="22"/>
      <c r="L168" s="22"/>
      <c r="M168" s="22"/>
      <c r="N168" s="228"/>
      <c r="O168" s="22"/>
      <c r="P168" s="454"/>
    </row>
    <row r="169" spans="1:16" s="137" customFormat="1" ht="74.25" customHeight="1">
      <c r="A169" s="291" t="s">
        <v>64</v>
      </c>
      <c r="B169" s="185"/>
      <c r="C169" s="210" t="s">
        <v>196</v>
      </c>
      <c r="D169" s="205" t="s">
        <v>205</v>
      </c>
      <c r="E169" s="186">
        <f>SUM(E170:E176)</f>
        <v>48092.5</v>
      </c>
      <c r="F169" s="186">
        <f aca="true" t="shared" si="35" ref="F169:O169">SUM(F170:F176)</f>
        <v>11454.8</v>
      </c>
      <c r="G169" s="306">
        <f t="shared" si="35"/>
        <v>7189.2</v>
      </c>
      <c r="H169" s="366">
        <f t="shared" si="35"/>
        <v>3057.8</v>
      </c>
      <c r="I169" s="366">
        <f t="shared" si="35"/>
        <v>1850</v>
      </c>
      <c r="J169" s="366">
        <f t="shared" si="35"/>
        <v>6187.7</v>
      </c>
      <c r="K169" s="366">
        <f t="shared" si="35"/>
        <v>2350</v>
      </c>
      <c r="L169" s="366">
        <f t="shared" si="35"/>
        <v>4500</v>
      </c>
      <c r="M169" s="366">
        <f t="shared" si="35"/>
        <v>1450</v>
      </c>
      <c r="N169" s="186">
        <f t="shared" si="35"/>
        <v>20934.7</v>
      </c>
      <c r="O169" s="186">
        <f t="shared" si="35"/>
        <v>12839.2</v>
      </c>
      <c r="P169" s="206" t="s">
        <v>302</v>
      </c>
    </row>
    <row r="170" spans="1:16" s="192" customFormat="1" ht="19.5" customHeight="1">
      <c r="A170" s="180"/>
      <c r="B170" s="245">
        <v>73</v>
      </c>
      <c r="C170" s="246" t="s">
        <v>64</v>
      </c>
      <c r="D170" s="247" t="s">
        <v>189</v>
      </c>
      <c r="E170" s="258">
        <v>1425.9</v>
      </c>
      <c r="F170" s="258">
        <v>315.9</v>
      </c>
      <c r="G170" s="349">
        <v>610</v>
      </c>
      <c r="H170" s="160">
        <v>200</v>
      </c>
      <c r="I170" s="160">
        <v>200</v>
      </c>
      <c r="J170" s="160">
        <v>150</v>
      </c>
      <c r="K170" s="160">
        <v>150</v>
      </c>
      <c r="L170" s="160">
        <v>150</v>
      </c>
      <c r="M170" s="160">
        <v>150</v>
      </c>
      <c r="N170" s="249">
        <f aca="true" t="shared" si="36" ref="N170:N181">G170+H170+J170+L170</f>
        <v>1110</v>
      </c>
      <c r="O170" s="160">
        <f aca="true" t="shared" si="37" ref="O170:O176">G170+I170+K170+M170</f>
        <v>1110</v>
      </c>
      <c r="P170" s="201" t="s">
        <v>398</v>
      </c>
    </row>
    <row r="171" spans="1:16" s="192" customFormat="1" ht="33.75">
      <c r="A171" s="180"/>
      <c r="B171" s="246" t="s">
        <v>404</v>
      </c>
      <c r="C171" s="246" t="s">
        <v>326</v>
      </c>
      <c r="D171" s="247" t="s">
        <v>327</v>
      </c>
      <c r="E171" s="349">
        <f>F171+G171+H171</f>
        <v>11746.199999999999</v>
      </c>
      <c r="F171" s="349">
        <v>4466.2</v>
      </c>
      <c r="G171" s="349">
        <f>6000+9.2</f>
        <v>6009.2</v>
      </c>
      <c r="H171" s="248">
        <f>600+460.8+210</f>
        <v>1270.8</v>
      </c>
      <c r="I171" s="160">
        <v>1000</v>
      </c>
      <c r="J171" s="160">
        <v>0</v>
      </c>
      <c r="K171" s="160">
        <v>250</v>
      </c>
      <c r="L171" s="160">
        <v>0</v>
      </c>
      <c r="M171" s="160">
        <v>0</v>
      </c>
      <c r="N171" s="249">
        <f>G171+H171+J171+L171</f>
        <v>7280</v>
      </c>
      <c r="O171" s="160">
        <f>G171+I171+K171+M171</f>
        <v>7259.2</v>
      </c>
      <c r="P171" s="240"/>
    </row>
    <row r="172" spans="1:16" s="192" customFormat="1" ht="19.5" customHeight="1">
      <c r="A172" s="180"/>
      <c r="B172" s="245">
        <v>56</v>
      </c>
      <c r="C172" s="246" t="s">
        <v>66</v>
      </c>
      <c r="D172" s="247" t="s">
        <v>190</v>
      </c>
      <c r="E172" s="349">
        <v>23011</v>
      </c>
      <c r="F172" s="349">
        <v>11</v>
      </c>
      <c r="G172" s="349">
        <v>0</v>
      </c>
      <c r="H172" s="160">
        <v>630</v>
      </c>
      <c r="I172" s="160">
        <v>0</v>
      </c>
      <c r="J172" s="160">
        <v>3000</v>
      </c>
      <c r="K172" s="160">
        <v>0</v>
      </c>
      <c r="L172" s="160">
        <v>4000</v>
      </c>
      <c r="M172" s="160">
        <v>0</v>
      </c>
      <c r="N172" s="249">
        <f t="shared" si="36"/>
        <v>7630</v>
      </c>
      <c r="O172" s="160">
        <f t="shared" si="37"/>
        <v>0</v>
      </c>
      <c r="P172" s="207"/>
    </row>
    <row r="173" spans="1:16" s="192" customFormat="1" ht="18.75" customHeight="1">
      <c r="A173" s="180"/>
      <c r="B173" s="245">
        <v>61</v>
      </c>
      <c r="C173" s="246" t="s">
        <v>68</v>
      </c>
      <c r="D173" s="247" t="s">
        <v>191</v>
      </c>
      <c r="E173" s="349">
        <f>F173+G173</f>
        <v>540.4</v>
      </c>
      <c r="F173" s="349">
        <v>20.4</v>
      </c>
      <c r="G173" s="349">
        <v>520</v>
      </c>
      <c r="H173" s="160">
        <v>0</v>
      </c>
      <c r="I173" s="160">
        <v>0</v>
      </c>
      <c r="J173" s="160">
        <v>0</v>
      </c>
      <c r="K173" s="160">
        <v>0</v>
      </c>
      <c r="L173" s="160">
        <v>0</v>
      </c>
      <c r="M173" s="160">
        <v>0</v>
      </c>
      <c r="N173" s="249">
        <f t="shared" si="36"/>
        <v>520</v>
      </c>
      <c r="O173" s="160">
        <f t="shared" si="37"/>
        <v>520</v>
      </c>
      <c r="P173" s="207"/>
    </row>
    <row r="174" spans="1:16" s="192" customFormat="1" ht="18.75" customHeight="1">
      <c r="A174" s="180"/>
      <c r="B174" s="245">
        <v>74</v>
      </c>
      <c r="C174" s="433" t="s">
        <v>188</v>
      </c>
      <c r="D174" s="247" t="s">
        <v>192</v>
      </c>
      <c r="E174" s="349">
        <v>3048</v>
      </c>
      <c r="F174" s="349">
        <v>1408</v>
      </c>
      <c r="G174" s="349">
        <v>0</v>
      </c>
      <c r="H174" s="160">
        <v>507</v>
      </c>
      <c r="I174" s="160">
        <v>300</v>
      </c>
      <c r="J174" s="160">
        <v>450</v>
      </c>
      <c r="K174" s="160">
        <v>300</v>
      </c>
      <c r="L174" s="160">
        <v>350</v>
      </c>
      <c r="M174" s="160">
        <v>300</v>
      </c>
      <c r="N174" s="249">
        <f t="shared" si="36"/>
        <v>1307</v>
      </c>
      <c r="O174" s="160">
        <f t="shared" si="37"/>
        <v>900</v>
      </c>
      <c r="P174" s="207"/>
    </row>
    <row r="175" spans="1:16" s="192" customFormat="1" ht="23.25" customHeight="1">
      <c r="A175" s="180"/>
      <c r="B175" s="245">
        <v>57</v>
      </c>
      <c r="C175" s="433" t="s">
        <v>186</v>
      </c>
      <c r="D175" s="247" t="s">
        <v>351</v>
      </c>
      <c r="E175" s="349">
        <v>5982</v>
      </c>
      <c r="F175" s="349">
        <v>3848.3</v>
      </c>
      <c r="G175" s="349">
        <v>50</v>
      </c>
      <c r="H175" s="160">
        <v>50</v>
      </c>
      <c r="I175" s="160">
        <v>50</v>
      </c>
      <c r="J175" s="160">
        <v>2033.7</v>
      </c>
      <c r="K175" s="160">
        <v>1500</v>
      </c>
      <c r="L175" s="160">
        <v>0</v>
      </c>
      <c r="M175" s="160">
        <v>500</v>
      </c>
      <c r="N175" s="249">
        <f t="shared" si="36"/>
        <v>2133.7</v>
      </c>
      <c r="O175" s="160">
        <f t="shared" si="37"/>
        <v>2100</v>
      </c>
      <c r="P175" s="207"/>
    </row>
    <row r="176" spans="1:16" s="192" customFormat="1" ht="18.75" customHeight="1">
      <c r="A176" s="181"/>
      <c r="B176" s="251">
        <v>71</v>
      </c>
      <c r="C176" s="434" t="s">
        <v>187</v>
      </c>
      <c r="D176" s="253" t="s">
        <v>193</v>
      </c>
      <c r="E176" s="350">
        <v>2339</v>
      </c>
      <c r="F176" s="350">
        <v>1385</v>
      </c>
      <c r="G176" s="350">
        <v>0</v>
      </c>
      <c r="H176" s="256">
        <v>400</v>
      </c>
      <c r="I176" s="256">
        <v>300</v>
      </c>
      <c r="J176" s="256">
        <v>554</v>
      </c>
      <c r="K176" s="256">
        <v>150</v>
      </c>
      <c r="L176" s="256">
        <v>0</v>
      </c>
      <c r="M176" s="256">
        <v>500</v>
      </c>
      <c r="N176" s="255">
        <f t="shared" si="36"/>
        <v>954</v>
      </c>
      <c r="O176" s="256">
        <f t="shared" si="37"/>
        <v>950</v>
      </c>
      <c r="P176" s="208"/>
    </row>
    <row r="177" spans="1:16" s="99" customFormat="1" ht="24" customHeight="1">
      <c r="A177" s="209" t="s">
        <v>65</v>
      </c>
      <c r="B177" s="94">
        <v>63</v>
      </c>
      <c r="C177" s="95" t="s">
        <v>61</v>
      </c>
      <c r="D177" s="89" t="s">
        <v>119</v>
      </c>
      <c r="E177" s="475" t="s">
        <v>11</v>
      </c>
      <c r="F177" s="475"/>
      <c r="G177" s="96">
        <v>18</v>
      </c>
      <c r="H177" s="97">
        <v>489</v>
      </c>
      <c r="I177" s="97">
        <v>0</v>
      </c>
      <c r="J177" s="97">
        <v>195</v>
      </c>
      <c r="K177" s="97">
        <v>0</v>
      </c>
      <c r="L177" s="97">
        <v>0</v>
      </c>
      <c r="M177" s="97">
        <v>0</v>
      </c>
      <c r="N177" s="96">
        <f t="shared" si="36"/>
        <v>702</v>
      </c>
      <c r="O177" s="97">
        <f>G177+I177+K177+M177</f>
        <v>18</v>
      </c>
      <c r="P177" s="32"/>
    </row>
    <row r="178" spans="1:16" s="99" customFormat="1" ht="58.5">
      <c r="A178" s="209" t="s">
        <v>66</v>
      </c>
      <c r="B178" s="94">
        <v>55</v>
      </c>
      <c r="C178" s="123" t="s">
        <v>222</v>
      </c>
      <c r="D178" s="89" t="s">
        <v>208</v>
      </c>
      <c r="E178" s="96">
        <v>3926</v>
      </c>
      <c r="F178" s="96">
        <v>0</v>
      </c>
      <c r="G178" s="96">
        <v>327.2</v>
      </c>
      <c r="H178" s="97">
        <v>327.2</v>
      </c>
      <c r="I178" s="97">
        <v>327.2</v>
      </c>
      <c r="J178" s="97">
        <v>327.2</v>
      </c>
      <c r="K178" s="97">
        <v>327.2</v>
      </c>
      <c r="L178" s="97">
        <v>0</v>
      </c>
      <c r="M178" s="97">
        <v>0</v>
      </c>
      <c r="N178" s="255">
        <f t="shared" si="36"/>
        <v>981.5999999999999</v>
      </c>
      <c r="O178" s="97">
        <f>G178+I178+K178+M178</f>
        <v>981.5999999999999</v>
      </c>
      <c r="P178" s="32" t="s">
        <v>203</v>
      </c>
    </row>
    <row r="179" spans="1:27" s="2" customFormat="1" ht="24">
      <c r="A179" s="209" t="s">
        <v>67</v>
      </c>
      <c r="B179" s="6">
        <v>98</v>
      </c>
      <c r="C179" s="28" t="s">
        <v>52</v>
      </c>
      <c r="D179" s="89" t="s">
        <v>120</v>
      </c>
      <c r="E179" s="83">
        <f>F179+G179</f>
        <v>1188.4</v>
      </c>
      <c r="F179" s="83">
        <v>740.4</v>
      </c>
      <c r="G179" s="96">
        <v>448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255">
        <f t="shared" si="36"/>
        <v>448</v>
      </c>
      <c r="O179" s="18">
        <f>G179+I179+K179+M179</f>
        <v>448</v>
      </c>
      <c r="P179" s="32" t="s">
        <v>352</v>
      </c>
      <c r="Z179" s="26"/>
      <c r="AA179" s="26"/>
    </row>
    <row r="180" spans="1:27" s="2" customFormat="1" ht="24">
      <c r="A180" s="209" t="s">
        <v>340</v>
      </c>
      <c r="B180" s="6">
        <v>47</v>
      </c>
      <c r="C180" s="28" t="s">
        <v>323</v>
      </c>
      <c r="D180" s="89" t="s">
        <v>380</v>
      </c>
      <c r="E180" s="83">
        <v>1260</v>
      </c>
      <c r="F180" s="83">
        <v>0</v>
      </c>
      <c r="G180" s="96">
        <v>30</v>
      </c>
      <c r="H180" s="18">
        <v>1230</v>
      </c>
      <c r="I180" s="18">
        <v>0</v>
      </c>
      <c r="J180" s="18">
        <v>0</v>
      </c>
      <c r="K180" s="18">
        <v>500</v>
      </c>
      <c r="L180" s="18">
        <v>0</v>
      </c>
      <c r="M180" s="18">
        <v>700</v>
      </c>
      <c r="N180" s="255">
        <f t="shared" si="36"/>
        <v>1260</v>
      </c>
      <c r="O180" s="18">
        <f>G180+I180+K180+M180</f>
        <v>1230</v>
      </c>
      <c r="P180" s="32" t="s">
        <v>355</v>
      </c>
      <c r="Z180" s="26"/>
      <c r="AA180" s="26"/>
    </row>
    <row r="181" spans="1:27" s="372" customFormat="1" ht="30" customHeight="1" thickBot="1">
      <c r="A181" s="447" t="s">
        <v>69</v>
      </c>
      <c r="B181" s="367">
        <v>67</v>
      </c>
      <c r="C181" s="368" t="s">
        <v>224</v>
      </c>
      <c r="D181" s="313" t="s">
        <v>225</v>
      </c>
      <c r="E181" s="369">
        <v>54800</v>
      </c>
      <c r="F181" s="369">
        <v>0</v>
      </c>
      <c r="G181" s="314">
        <v>100</v>
      </c>
      <c r="H181" s="370">
        <v>700</v>
      </c>
      <c r="I181" s="370">
        <v>700</v>
      </c>
      <c r="J181" s="370">
        <v>10000</v>
      </c>
      <c r="K181" s="370">
        <v>10000</v>
      </c>
      <c r="L181" s="370">
        <v>18000</v>
      </c>
      <c r="M181" s="370">
        <v>18000</v>
      </c>
      <c r="N181" s="255">
        <f t="shared" si="36"/>
        <v>28800</v>
      </c>
      <c r="O181" s="370">
        <f>G181+I181+K181+M181</f>
        <v>28800</v>
      </c>
      <c r="P181" s="371" t="s">
        <v>399</v>
      </c>
      <c r="Z181" s="373"/>
      <c r="AA181" s="373"/>
    </row>
    <row r="182" spans="1:35" s="5" customFormat="1" ht="27.75" customHeight="1" thickBot="1" thickTop="1">
      <c r="A182" s="25"/>
      <c r="B182" s="29"/>
      <c r="C182" s="13">
        <v>926</v>
      </c>
      <c r="D182" s="34" t="s">
        <v>24</v>
      </c>
      <c r="E182" s="130">
        <f>SUM(E185:E193)</f>
        <v>173889.6</v>
      </c>
      <c r="F182" s="130">
        <f aca="true" t="shared" si="38" ref="F182:O182">SUM(F185:F193)</f>
        <v>17489.6</v>
      </c>
      <c r="G182" s="130">
        <f t="shared" si="38"/>
        <v>4450</v>
      </c>
      <c r="H182" s="130">
        <f t="shared" si="38"/>
        <v>36650</v>
      </c>
      <c r="I182" s="130">
        <f t="shared" si="38"/>
        <v>12900</v>
      </c>
      <c r="J182" s="130">
        <f t="shared" si="38"/>
        <v>78550</v>
      </c>
      <c r="K182" s="130">
        <f t="shared" si="38"/>
        <v>18300</v>
      </c>
      <c r="L182" s="130">
        <f t="shared" si="38"/>
        <v>49750</v>
      </c>
      <c r="M182" s="130">
        <f t="shared" si="38"/>
        <v>1700</v>
      </c>
      <c r="N182" s="130">
        <f t="shared" si="38"/>
        <v>169400</v>
      </c>
      <c r="O182" s="131">
        <f t="shared" si="38"/>
        <v>37350</v>
      </c>
      <c r="P182" s="37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1:16" ht="30" customHeight="1" thickTop="1">
      <c r="A183" s="287">
        <v>53</v>
      </c>
      <c r="B183" s="193"/>
      <c r="C183" s="194"/>
      <c r="D183" s="492" t="s">
        <v>73</v>
      </c>
      <c r="E183" s="493"/>
      <c r="F183" s="493"/>
      <c r="G183" s="493"/>
      <c r="H183" s="493"/>
      <c r="I183" s="195"/>
      <c r="J183" s="195"/>
      <c r="K183" s="195"/>
      <c r="L183" s="195"/>
      <c r="M183" s="195"/>
      <c r="N183" s="307"/>
      <c r="O183" s="195"/>
      <c r="P183" s="388"/>
    </row>
    <row r="184" spans="1:16" s="156" customFormat="1" ht="78">
      <c r="A184" s="196" t="s">
        <v>64</v>
      </c>
      <c r="B184" s="264"/>
      <c r="C184" s="265" t="s">
        <v>170</v>
      </c>
      <c r="D184" s="266" t="s">
        <v>171</v>
      </c>
      <c r="E184" s="267">
        <f>SUM(E185:E189)</f>
        <v>43749.6</v>
      </c>
      <c r="F184" s="267">
        <f>SUM(F185:F190)</f>
        <v>16949.6</v>
      </c>
      <c r="G184" s="267">
        <f aca="true" t="shared" si="39" ref="G184:O184">SUM(G185:G190)</f>
        <v>3050</v>
      </c>
      <c r="H184" s="267">
        <f t="shared" si="39"/>
        <v>12050</v>
      </c>
      <c r="I184" s="374">
        <f t="shared" si="39"/>
        <v>3900</v>
      </c>
      <c r="J184" s="374">
        <f t="shared" si="39"/>
        <v>7950</v>
      </c>
      <c r="K184" s="374">
        <f t="shared" si="39"/>
        <v>3300</v>
      </c>
      <c r="L184" s="374">
        <f t="shared" si="39"/>
        <v>4750</v>
      </c>
      <c r="M184" s="374">
        <f t="shared" si="39"/>
        <v>1050</v>
      </c>
      <c r="N184" s="267">
        <f t="shared" si="39"/>
        <v>27800</v>
      </c>
      <c r="O184" s="267">
        <f t="shared" si="39"/>
        <v>11300</v>
      </c>
      <c r="P184" s="197" t="s">
        <v>317</v>
      </c>
    </row>
    <row r="185" spans="1:16" s="192" customFormat="1" ht="18.75" customHeight="1">
      <c r="A185" s="184"/>
      <c r="B185" s="241">
        <v>72</v>
      </c>
      <c r="C185" s="268" t="s">
        <v>64</v>
      </c>
      <c r="D185" s="242" t="s">
        <v>168</v>
      </c>
      <c r="E185" s="269">
        <v>13373.8</v>
      </c>
      <c r="F185" s="270">
        <v>12373.8</v>
      </c>
      <c r="G185" s="249">
        <v>1000</v>
      </c>
      <c r="H185" s="270">
        <v>0</v>
      </c>
      <c r="I185" s="270">
        <v>0</v>
      </c>
      <c r="J185" s="270">
        <v>0</v>
      </c>
      <c r="K185" s="270">
        <v>0</v>
      </c>
      <c r="L185" s="270">
        <v>0</v>
      </c>
      <c r="M185" s="270">
        <v>0</v>
      </c>
      <c r="N185" s="269">
        <f aca="true" t="shared" si="40" ref="N185:N190">G185+H185+J185+L185</f>
        <v>1000</v>
      </c>
      <c r="O185" s="270">
        <f aca="true" t="shared" si="41" ref="O185:O190">G185+I185+K185+M185</f>
        <v>1000</v>
      </c>
      <c r="P185" s="183" t="s">
        <v>43</v>
      </c>
    </row>
    <row r="186" spans="1:16" s="192" customFormat="1" ht="22.5">
      <c r="A186" s="184"/>
      <c r="B186" s="241">
        <v>40</v>
      </c>
      <c r="C186" s="268" t="s">
        <v>66</v>
      </c>
      <c r="D186" s="242" t="s">
        <v>300</v>
      </c>
      <c r="E186" s="269">
        <v>1500</v>
      </c>
      <c r="F186" s="269">
        <v>0</v>
      </c>
      <c r="G186" s="249">
        <v>50</v>
      </c>
      <c r="H186" s="270">
        <v>550</v>
      </c>
      <c r="I186" s="270">
        <v>400</v>
      </c>
      <c r="J186" s="270">
        <v>900</v>
      </c>
      <c r="K186" s="270">
        <v>500</v>
      </c>
      <c r="L186" s="270">
        <v>0</v>
      </c>
      <c r="M186" s="270">
        <v>550</v>
      </c>
      <c r="N186" s="269">
        <f t="shared" si="40"/>
        <v>1500</v>
      </c>
      <c r="O186" s="270">
        <f t="shared" si="41"/>
        <v>1500</v>
      </c>
      <c r="P186" s="234" t="s">
        <v>400</v>
      </c>
    </row>
    <row r="187" spans="1:16" s="192" customFormat="1" ht="21">
      <c r="A187" s="184"/>
      <c r="B187" s="241">
        <v>68</v>
      </c>
      <c r="C187" s="268" t="s">
        <v>67</v>
      </c>
      <c r="D187" s="242" t="s">
        <v>301</v>
      </c>
      <c r="E187" s="269">
        <v>17450.8</v>
      </c>
      <c r="F187" s="269">
        <f>980.9+3469.9</f>
        <v>4450.8</v>
      </c>
      <c r="G187" s="249">
        <v>0</v>
      </c>
      <c r="H187" s="270">
        <v>4000</v>
      </c>
      <c r="I187" s="270">
        <v>0</v>
      </c>
      <c r="J187" s="270">
        <v>4000</v>
      </c>
      <c r="K187" s="270">
        <v>0</v>
      </c>
      <c r="L187" s="270">
        <v>4000</v>
      </c>
      <c r="M187" s="270">
        <v>0</v>
      </c>
      <c r="N187" s="269">
        <f t="shared" si="40"/>
        <v>12000</v>
      </c>
      <c r="O187" s="270">
        <f t="shared" si="41"/>
        <v>0</v>
      </c>
      <c r="P187" s="183"/>
    </row>
    <row r="188" spans="1:16" s="192" customFormat="1" ht="18.75" customHeight="1">
      <c r="A188" s="184"/>
      <c r="B188" s="241">
        <v>87</v>
      </c>
      <c r="C188" s="431" t="s">
        <v>169</v>
      </c>
      <c r="D188" s="242" t="s">
        <v>172</v>
      </c>
      <c r="E188" s="269">
        <v>7425</v>
      </c>
      <c r="F188" s="269">
        <v>125</v>
      </c>
      <c r="G188" s="269">
        <v>2000</v>
      </c>
      <c r="H188" s="270">
        <v>3000</v>
      </c>
      <c r="I188" s="270">
        <v>3000</v>
      </c>
      <c r="J188" s="270">
        <v>2300</v>
      </c>
      <c r="K188" s="270">
        <v>2300</v>
      </c>
      <c r="L188" s="270">
        <v>0</v>
      </c>
      <c r="M188" s="270">
        <v>0</v>
      </c>
      <c r="N188" s="269">
        <f t="shared" si="40"/>
        <v>7300</v>
      </c>
      <c r="O188" s="270">
        <f t="shared" si="41"/>
        <v>7300</v>
      </c>
      <c r="P188" s="183"/>
    </row>
    <row r="189" spans="1:16" s="192" customFormat="1" ht="22.5">
      <c r="A189" s="184"/>
      <c r="B189" s="241">
        <v>44</v>
      </c>
      <c r="C189" s="431" t="s">
        <v>342</v>
      </c>
      <c r="D189" s="242" t="s">
        <v>201</v>
      </c>
      <c r="E189" s="269">
        <v>4000</v>
      </c>
      <c r="F189" s="269">
        <v>0</v>
      </c>
      <c r="G189" s="269">
        <v>0</v>
      </c>
      <c r="H189" s="270">
        <v>4000</v>
      </c>
      <c r="I189" s="270">
        <v>0</v>
      </c>
      <c r="J189" s="270">
        <v>0</v>
      </c>
      <c r="K189" s="270">
        <v>0</v>
      </c>
      <c r="L189" s="270">
        <v>0</v>
      </c>
      <c r="M189" s="270">
        <v>0</v>
      </c>
      <c r="N189" s="269">
        <f t="shared" si="40"/>
        <v>4000</v>
      </c>
      <c r="O189" s="270">
        <f t="shared" si="41"/>
        <v>0</v>
      </c>
      <c r="P189" s="183" t="s">
        <v>325</v>
      </c>
    </row>
    <row r="190" spans="1:16" s="192" customFormat="1" ht="22.5">
      <c r="A190" s="159"/>
      <c r="B190" s="271">
        <v>42</v>
      </c>
      <c r="C190" s="432" t="s">
        <v>343</v>
      </c>
      <c r="D190" s="272" t="s">
        <v>202</v>
      </c>
      <c r="E190" s="273" t="s">
        <v>11</v>
      </c>
      <c r="F190" s="273">
        <v>0</v>
      </c>
      <c r="G190" s="273">
        <v>0</v>
      </c>
      <c r="H190" s="274">
        <v>500</v>
      </c>
      <c r="I190" s="274">
        <v>500</v>
      </c>
      <c r="J190" s="274">
        <v>750</v>
      </c>
      <c r="K190" s="274">
        <v>500</v>
      </c>
      <c r="L190" s="274">
        <v>750</v>
      </c>
      <c r="M190" s="274">
        <v>500</v>
      </c>
      <c r="N190" s="273">
        <f t="shared" si="40"/>
        <v>2000</v>
      </c>
      <c r="O190" s="274">
        <f t="shared" si="41"/>
        <v>1500</v>
      </c>
      <c r="P190" s="122" t="s">
        <v>204</v>
      </c>
    </row>
    <row r="191" spans="1:16" s="38" customFormat="1" ht="68.25">
      <c r="A191" s="217" t="s">
        <v>65</v>
      </c>
      <c r="B191" s="218">
        <v>87</v>
      </c>
      <c r="C191" s="219" t="s">
        <v>40</v>
      </c>
      <c r="D191" s="220" t="s">
        <v>118</v>
      </c>
      <c r="E191" s="221">
        <f>N191+F191</f>
        <v>50040</v>
      </c>
      <c r="F191" s="221">
        <v>540</v>
      </c>
      <c r="G191" s="446">
        <v>100</v>
      </c>
      <c r="H191" s="222">
        <v>18400</v>
      </c>
      <c r="I191" s="222">
        <v>9000</v>
      </c>
      <c r="J191" s="222">
        <v>31000</v>
      </c>
      <c r="K191" s="222">
        <v>15000</v>
      </c>
      <c r="L191" s="222">
        <v>0</v>
      </c>
      <c r="M191" s="222">
        <v>650</v>
      </c>
      <c r="N191" s="308">
        <f>G191+H191+J191+L191</f>
        <v>49500</v>
      </c>
      <c r="O191" s="222">
        <f>G191+I191+K191+M191</f>
        <v>24750</v>
      </c>
      <c r="P191" s="223" t="s">
        <v>401</v>
      </c>
    </row>
    <row r="192" spans="1:16" s="2" customFormat="1" ht="48" customHeight="1">
      <c r="A192" s="6" t="s">
        <v>66</v>
      </c>
      <c r="B192" s="6">
        <v>75</v>
      </c>
      <c r="C192" s="28" t="s">
        <v>62</v>
      </c>
      <c r="D192" s="17" t="s">
        <v>124</v>
      </c>
      <c r="E192" s="471" t="s">
        <v>11</v>
      </c>
      <c r="F192" s="472"/>
      <c r="G192" s="83">
        <v>1200</v>
      </c>
      <c r="H192" s="18">
        <v>1200</v>
      </c>
      <c r="I192" s="18">
        <v>0</v>
      </c>
      <c r="J192" s="18">
        <v>4600</v>
      </c>
      <c r="K192" s="18">
        <v>0</v>
      </c>
      <c r="L192" s="18">
        <v>5000</v>
      </c>
      <c r="M192" s="18">
        <v>0</v>
      </c>
      <c r="N192" s="83">
        <f>G192+H192+J192+L192</f>
        <v>12000</v>
      </c>
      <c r="O192" s="18">
        <f>G192+I192+K192+M192</f>
        <v>1200</v>
      </c>
      <c r="P192" s="32" t="s">
        <v>318</v>
      </c>
    </row>
    <row r="193" spans="1:16" s="2" customFormat="1" ht="48" customHeight="1">
      <c r="A193" s="430" t="s">
        <v>341</v>
      </c>
      <c r="B193" s="6">
        <v>57</v>
      </c>
      <c r="C193" s="28" t="s">
        <v>319</v>
      </c>
      <c r="D193" s="134" t="s">
        <v>320</v>
      </c>
      <c r="E193" s="415">
        <v>80100</v>
      </c>
      <c r="F193" s="415">
        <v>0</v>
      </c>
      <c r="G193" s="83">
        <v>100</v>
      </c>
      <c r="H193" s="18">
        <v>5000</v>
      </c>
      <c r="I193" s="18">
        <v>0</v>
      </c>
      <c r="J193" s="18">
        <v>35000</v>
      </c>
      <c r="K193" s="18">
        <v>0</v>
      </c>
      <c r="L193" s="18">
        <v>40000</v>
      </c>
      <c r="M193" s="18">
        <v>0</v>
      </c>
      <c r="N193" s="83">
        <f>G193+H193+J193+L193</f>
        <v>80100</v>
      </c>
      <c r="O193" s="18">
        <f>G193+I193+K193+M193</f>
        <v>100</v>
      </c>
      <c r="P193" s="32" t="s">
        <v>321</v>
      </c>
    </row>
    <row r="194" spans="2:4" ht="23.25" customHeight="1">
      <c r="B194" s="79" t="s">
        <v>45</v>
      </c>
      <c r="D194" t="s">
        <v>46</v>
      </c>
    </row>
    <row r="195" spans="4:17" ht="54" customHeight="1">
      <c r="D195" s="485" t="s">
        <v>405</v>
      </c>
      <c r="E195" s="486"/>
      <c r="F195" s="486"/>
      <c r="G195" s="486"/>
      <c r="H195" s="486"/>
      <c r="I195" s="486"/>
      <c r="J195" s="486"/>
      <c r="K195" s="486"/>
      <c r="L195" s="486"/>
      <c r="M195" s="486"/>
      <c r="N195" s="486"/>
      <c r="O195" s="486"/>
      <c r="P195" s="389"/>
      <c r="Q195" s="78"/>
    </row>
    <row r="196" ht="12.75">
      <c r="D196" t="s">
        <v>57</v>
      </c>
    </row>
    <row r="197" spans="1:16" s="230" customFormat="1" ht="12.75">
      <c r="A197" s="229"/>
      <c r="B197" s="20"/>
      <c r="C197" s="229"/>
      <c r="E197" s="195"/>
      <c r="F197" s="195"/>
      <c r="G197" s="422"/>
      <c r="H197" s="195"/>
      <c r="I197" s="195"/>
      <c r="J197" s="195"/>
      <c r="K197" s="195"/>
      <c r="L197" s="195"/>
      <c r="M197" s="195"/>
      <c r="N197" s="195"/>
      <c r="O197" s="195"/>
      <c r="P197" s="390"/>
    </row>
    <row r="198" spans="1:16" s="230" customFormat="1" ht="12.75">
      <c r="A198" s="229"/>
      <c r="B198" s="20"/>
      <c r="C198" s="229"/>
      <c r="E198" s="195"/>
      <c r="F198" s="195"/>
      <c r="G198" s="422"/>
      <c r="H198" s="195"/>
      <c r="I198" s="195"/>
      <c r="J198" s="195"/>
      <c r="K198" s="195"/>
      <c r="L198" s="195"/>
      <c r="M198" s="195"/>
      <c r="N198" s="195"/>
      <c r="O198" s="195"/>
      <c r="P198" s="390"/>
    </row>
    <row r="199" spans="1:16" s="230" customFormat="1" ht="12.75">
      <c r="A199" s="229"/>
      <c r="B199" s="20"/>
      <c r="C199" s="229"/>
      <c r="E199" s="195"/>
      <c r="F199" s="195"/>
      <c r="G199" s="422"/>
      <c r="H199" s="195"/>
      <c r="I199" s="195"/>
      <c r="J199" s="195"/>
      <c r="K199" s="195"/>
      <c r="L199" s="195"/>
      <c r="M199" s="195"/>
      <c r="N199" s="195"/>
      <c r="O199" s="195"/>
      <c r="P199" s="390"/>
    </row>
    <row r="200" spans="1:16" s="230" customFormat="1" ht="12.75">
      <c r="A200" s="229"/>
      <c r="B200" s="20"/>
      <c r="C200" s="229"/>
      <c r="E200" s="195"/>
      <c r="F200" s="195"/>
      <c r="G200" s="422"/>
      <c r="H200" s="195"/>
      <c r="I200" s="195"/>
      <c r="J200" s="195"/>
      <c r="K200" s="195"/>
      <c r="L200" s="195"/>
      <c r="M200" s="195"/>
      <c r="N200" s="195"/>
      <c r="O200" s="195"/>
      <c r="P200" s="390"/>
    </row>
    <row r="201" spans="1:16" s="230" customFormat="1" ht="12.75">
      <c r="A201" s="229"/>
      <c r="B201" s="20"/>
      <c r="C201" s="229"/>
      <c r="E201" s="195"/>
      <c r="F201" s="195"/>
      <c r="G201" s="422"/>
      <c r="H201" s="195"/>
      <c r="I201" s="195"/>
      <c r="J201" s="195"/>
      <c r="K201" s="195"/>
      <c r="L201" s="195"/>
      <c r="M201" s="195"/>
      <c r="N201" s="195"/>
      <c r="O201" s="195"/>
      <c r="P201" s="390"/>
    </row>
    <row r="202" spans="1:16" s="230" customFormat="1" ht="12.75">
      <c r="A202" s="229"/>
      <c r="B202" s="20"/>
      <c r="C202" s="229"/>
      <c r="E202" s="195"/>
      <c r="F202" s="195"/>
      <c r="G202" s="422"/>
      <c r="H202" s="195"/>
      <c r="I202" s="195"/>
      <c r="J202" s="195"/>
      <c r="K202" s="195"/>
      <c r="L202" s="195"/>
      <c r="M202" s="195"/>
      <c r="N202" s="195"/>
      <c r="O202" s="195"/>
      <c r="P202" s="390"/>
    </row>
    <row r="203" spans="1:16" s="230" customFormat="1" ht="12.75">
      <c r="A203" s="229"/>
      <c r="B203" s="20"/>
      <c r="C203" s="229"/>
      <c r="E203" s="195"/>
      <c r="F203" s="195"/>
      <c r="G203" s="422"/>
      <c r="H203" s="195"/>
      <c r="I203" s="195"/>
      <c r="J203" s="195"/>
      <c r="K203" s="195"/>
      <c r="L203" s="195"/>
      <c r="M203" s="195"/>
      <c r="N203" s="195"/>
      <c r="O203" s="195"/>
      <c r="P203" s="390"/>
    </row>
    <row r="204" spans="1:16" s="230" customFormat="1" ht="12.75">
      <c r="A204" s="229"/>
      <c r="B204" s="20"/>
      <c r="C204" s="229"/>
      <c r="E204" s="195"/>
      <c r="F204" s="195"/>
      <c r="G204" s="422"/>
      <c r="H204" s="195"/>
      <c r="I204" s="195"/>
      <c r="J204" s="195"/>
      <c r="K204" s="195"/>
      <c r="L204" s="195"/>
      <c r="M204" s="195"/>
      <c r="N204" s="195"/>
      <c r="O204" s="195"/>
      <c r="P204" s="390"/>
    </row>
    <row r="205" spans="1:16" s="230" customFormat="1" ht="12.75">
      <c r="A205" s="229"/>
      <c r="B205" s="20"/>
      <c r="C205" s="229"/>
      <c r="E205" s="195"/>
      <c r="F205" s="195"/>
      <c r="G205" s="422"/>
      <c r="H205" s="195"/>
      <c r="I205" s="195"/>
      <c r="J205" s="195"/>
      <c r="K205" s="195"/>
      <c r="L205" s="195"/>
      <c r="M205" s="195"/>
      <c r="N205" s="195"/>
      <c r="O205" s="195"/>
      <c r="P205" s="390"/>
    </row>
    <row r="206" spans="1:16" s="230" customFormat="1" ht="12.75">
      <c r="A206" s="229"/>
      <c r="B206" s="20"/>
      <c r="C206" s="229"/>
      <c r="E206" s="195"/>
      <c r="F206" s="195"/>
      <c r="G206" s="422"/>
      <c r="H206" s="195"/>
      <c r="I206" s="195"/>
      <c r="J206" s="195"/>
      <c r="K206" s="195"/>
      <c r="L206" s="195"/>
      <c r="M206" s="195"/>
      <c r="N206" s="195"/>
      <c r="O206" s="195"/>
      <c r="P206" s="390"/>
    </row>
    <row r="207" spans="1:16" s="230" customFormat="1" ht="12.75">
      <c r="A207" s="229"/>
      <c r="B207" s="20"/>
      <c r="C207" s="229"/>
      <c r="E207" s="195"/>
      <c r="F207" s="195"/>
      <c r="G207" s="422"/>
      <c r="H207" s="195"/>
      <c r="I207" s="195"/>
      <c r="J207" s="195"/>
      <c r="K207" s="195"/>
      <c r="L207" s="195"/>
      <c r="M207" s="195"/>
      <c r="N207" s="195"/>
      <c r="O207" s="195"/>
      <c r="P207" s="390"/>
    </row>
    <row r="208" spans="1:16" s="230" customFormat="1" ht="12.75">
      <c r="A208" s="229"/>
      <c r="B208" s="20"/>
      <c r="C208" s="229"/>
      <c r="E208" s="195"/>
      <c r="F208" s="195"/>
      <c r="G208" s="422"/>
      <c r="H208" s="195"/>
      <c r="I208" s="195"/>
      <c r="J208" s="195"/>
      <c r="K208" s="195"/>
      <c r="L208" s="195"/>
      <c r="M208" s="195"/>
      <c r="N208" s="195"/>
      <c r="O208" s="195"/>
      <c r="P208" s="390"/>
    </row>
    <row r="209" spans="1:16" s="230" customFormat="1" ht="12.75">
      <c r="A209" s="229"/>
      <c r="B209" s="20"/>
      <c r="C209" s="229"/>
      <c r="E209" s="195"/>
      <c r="F209" s="195"/>
      <c r="G209" s="422"/>
      <c r="H209" s="195"/>
      <c r="I209" s="195"/>
      <c r="J209" s="195"/>
      <c r="K209" s="195"/>
      <c r="L209" s="195"/>
      <c r="M209" s="195"/>
      <c r="N209" s="195"/>
      <c r="O209" s="195"/>
      <c r="P209" s="390"/>
    </row>
    <row r="210" spans="1:16" s="230" customFormat="1" ht="12.75">
      <c r="A210" s="229"/>
      <c r="B210" s="20"/>
      <c r="C210" s="229"/>
      <c r="E210" s="195"/>
      <c r="F210" s="195"/>
      <c r="G210" s="422"/>
      <c r="H210" s="195"/>
      <c r="I210" s="195"/>
      <c r="J210" s="195"/>
      <c r="K210" s="195"/>
      <c r="L210" s="195"/>
      <c r="M210" s="195"/>
      <c r="N210" s="195"/>
      <c r="O210" s="195"/>
      <c r="P210" s="390"/>
    </row>
    <row r="211" spans="1:16" s="230" customFormat="1" ht="12.75">
      <c r="A211" s="229"/>
      <c r="B211" s="20"/>
      <c r="C211" s="229"/>
      <c r="E211" s="195"/>
      <c r="F211" s="195"/>
      <c r="G211" s="422"/>
      <c r="H211" s="195"/>
      <c r="I211" s="195"/>
      <c r="J211" s="195"/>
      <c r="K211" s="195"/>
      <c r="L211" s="195"/>
      <c r="M211" s="195"/>
      <c r="N211" s="195"/>
      <c r="O211" s="195"/>
      <c r="P211" s="390"/>
    </row>
    <row r="212" spans="1:16" s="230" customFormat="1" ht="12.75">
      <c r="A212" s="229"/>
      <c r="B212" s="20"/>
      <c r="C212" s="229"/>
      <c r="E212" s="195"/>
      <c r="F212" s="195"/>
      <c r="G212" s="422"/>
      <c r="H212" s="195"/>
      <c r="I212" s="195"/>
      <c r="J212" s="195"/>
      <c r="K212" s="195"/>
      <c r="L212" s="195"/>
      <c r="M212" s="195"/>
      <c r="N212" s="195"/>
      <c r="O212" s="195"/>
      <c r="P212" s="390"/>
    </row>
    <row r="213" spans="1:16" s="230" customFormat="1" ht="12.75">
      <c r="A213" s="229"/>
      <c r="B213" s="20"/>
      <c r="C213" s="229"/>
      <c r="E213" s="195"/>
      <c r="F213" s="195"/>
      <c r="G213" s="422"/>
      <c r="H213" s="195"/>
      <c r="I213" s="195"/>
      <c r="J213" s="195"/>
      <c r="K213" s="195"/>
      <c r="L213" s="195"/>
      <c r="M213" s="195"/>
      <c r="N213" s="195"/>
      <c r="O213" s="195"/>
      <c r="P213" s="390"/>
    </row>
    <row r="214" spans="1:16" s="230" customFormat="1" ht="12.75">
      <c r="A214" s="229"/>
      <c r="B214" s="20"/>
      <c r="C214" s="229"/>
      <c r="E214" s="195"/>
      <c r="F214" s="195"/>
      <c r="G214" s="422"/>
      <c r="H214" s="195"/>
      <c r="I214" s="195"/>
      <c r="J214" s="195"/>
      <c r="K214" s="195"/>
      <c r="L214" s="195"/>
      <c r="M214" s="195"/>
      <c r="N214" s="195"/>
      <c r="O214" s="195"/>
      <c r="P214" s="390"/>
    </row>
    <row r="215" spans="1:16" s="230" customFormat="1" ht="12.75">
      <c r="A215" s="229"/>
      <c r="B215" s="20"/>
      <c r="C215" s="229"/>
      <c r="E215" s="195"/>
      <c r="F215" s="195"/>
      <c r="G215" s="422"/>
      <c r="H215" s="195"/>
      <c r="I215" s="195"/>
      <c r="J215" s="195"/>
      <c r="K215" s="195"/>
      <c r="L215" s="195"/>
      <c r="M215" s="195"/>
      <c r="N215" s="195"/>
      <c r="O215" s="195"/>
      <c r="P215" s="390"/>
    </row>
    <row r="216" spans="1:16" s="230" customFormat="1" ht="12.75">
      <c r="A216" s="229"/>
      <c r="B216" s="20"/>
      <c r="C216" s="229"/>
      <c r="E216" s="195"/>
      <c r="F216" s="195"/>
      <c r="G216" s="422"/>
      <c r="H216" s="195"/>
      <c r="I216" s="195"/>
      <c r="J216" s="195"/>
      <c r="K216" s="195"/>
      <c r="L216" s="195"/>
      <c r="M216" s="195"/>
      <c r="N216" s="195"/>
      <c r="O216" s="195"/>
      <c r="P216" s="390"/>
    </row>
    <row r="217" spans="1:16" s="230" customFormat="1" ht="12.75">
      <c r="A217" s="229"/>
      <c r="B217" s="20"/>
      <c r="C217" s="229"/>
      <c r="E217" s="195"/>
      <c r="F217" s="195"/>
      <c r="G217" s="422"/>
      <c r="H217" s="195"/>
      <c r="I217" s="195"/>
      <c r="J217" s="195"/>
      <c r="K217" s="195"/>
      <c r="L217" s="195"/>
      <c r="M217" s="195"/>
      <c r="N217" s="195"/>
      <c r="O217" s="195"/>
      <c r="P217" s="390"/>
    </row>
    <row r="218" spans="1:16" s="230" customFormat="1" ht="12.75">
      <c r="A218" s="229"/>
      <c r="B218" s="20"/>
      <c r="C218" s="229"/>
      <c r="E218" s="195"/>
      <c r="F218" s="195"/>
      <c r="G218" s="422"/>
      <c r="H218" s="195"/>
      <c r="I218" s="195"/>
      <c r="J218" s="195"/>
      <c r="K218" s="195"/>
      <c r="L218" s="195"/>
      <c r="M218" s="195"/>
      <c r="N218" s="195"/>
      <c r="O218" s="195"/>
      <c r="P218" s="390"/>
    </row>
    <row r="219" spans="1:16" s="230" customFormat="1" ht="12.75">
      <c r="A219" s="229"/>
      <c r="B219" s="20"/>
      <c r="C219" s="229"/>
      <c r="E219" s="195"/>
      <c r="F219" s="195"/>
      <c r="G219" s="422"/>
      <c r="H219" s="195"/>
      <c r="I219" s="195"/>
      <c r="J219" s="195"/>
      <c r="K219" s="195"/>
      <c r="L219" s="195"/>
      <c r="M219" s="195"/>
      <c r="N219" s="195"/>
      <c r="O219" s="195"/>
      <c r="P219" s="390"/>
    </row>
    <row r="220" spans="1:16" s="230" customFormat="1" ht="12.75">
      <c r="A220" s="229"/>
      <c r="B220" s="20"/>
      <c r="C220" s="229"/>
      <c r="E220" s="195"/>
      <c r="F220" s="195"/>
      <c r="G220" s="422"/>
      <c r="H220" s="195"/>
      <c r="I220" s="195"/>
      <c r="J220" s="195"/>
      <c r="K220" s="195"/>
      <c r="L220" s="195"/>
      <c r="M220" s="195"/>
      <c r="N220" s="195"/>
      <c r="O220" s="195"/>
      <c r="P220" s="390"/>
    </row>
    <row r="221" spans="1:16" s="230" customFormat="1" ht="12.75">
      <c r="A221" s="229"/>
      <c r="B221" s="20"/>
      <c r="C221" s="229"/>
      <c r="E221" s="195"/>
      <c r="F221" s="195"/>
      <c r="G221" s="422"/>
      <c r="H221" s="195"/>
      <c r="I221" s="195"/>
      <c r="J221" s="195"/>
      <c r="K221" s="195"/>
      <c r="L221" s="195"/>
      <c r="M221" s="195"/>
      <c r="N221" s="195"/>
      <c r="O221" s="195"/>
      <c r="P221" s="390"/>
    </row>
    <row r="222" spans="1:16" s="230" customFormat="1" ht="12.75">
      <c r="A222" s="229"/>
      <c r="B222" s="20"/>
      <c r="C222" s="229"/>
      <c r="E222" s="195"/>
      <c r="F222" s="195"/>
      <c r="G222" s="422"/>
      <c r="H222" s="195"/>
      <c r="I222" s="195"/>
      <c r="J222" s="195"/>
      <c r="K222" s="195"/>
      <c r="L222" s="195"/>
      <c r="M222" s="195"/>
      <c r="N222" s="195"/>
      <c r="O222" s="195"/>
      <c r="P222" s="390"/>
    </row>
    <row r="223" spans="1:16" s="230" customFormat="1" ht="12.75">
      <c r="A223" s="229"/>
      <c r="B223" s="20"/>
      <c r="C223" s="229"/>
      <c r="E223" s="195"/>
      <c r="F223" s="195"/>
      <c r="G223" s="422"/>
      <c r="H223" s="195"/>
      <c r="I223" s="195"/>
      <c r="J223" s="195"/>
      <c r="K223" s="195"/>
      <c r="L223" s="195"/>
      <c r="M223" s="195"/>
      <c r="N223" s="195"/>
      <c r="O223" s="195"/>
      <c r="P223" s="390"/>
    </row>
    <row r="224" spans="1:16" s="230" customFormat="1" ht="12.75">
      <c r="A224" s="229"/>
      <c r="B224" s="20"/>
      <c r="C224" s="229"/>
      <c r="E224" s="195"/>
      <c r="F224" s="195"/>
      <c r="G224" s="422"/>
      <c r="H224" s="195"/>
      <c r="I224" s="195"/>
      <c r="J224" s="195"/>
      <c r="K224" s="195"/>
      <c r="L224" s="195"/>
      <c r="M224" s="195"/>
      <c r="N224" s="195"/>
      <c r="O224" s="195"/>
      <c r="P224" s="390"/>
    </row>
    <row r="225" spans="1:16" s="230" customFormat="1" ht="12.75">
      <c r="A225" s="229"/>
      <c r="B225" s="20"/>
      <c r="C225" s="229"/>
      <c r="E225" s="195"/>
      <c r="F225" s="195"/>
      <c r="G225" s="422"/>
      <c r="H225" s="195"/>
      <c r="I225" s="195"/>
      <c r="J225" s="195"/>
      <c r="K225" s="195"/>
      <c r="L225" s="195"/>
      <c r="M225" s="195"/>
      <c r="N225" s="195"/>
      <c r="O225" s="195"/>
      <c r="P225" s="390"/>
    </row>
    <row r="226" spans="1:16" s="230" customFormat="1" ht="12.75">
      <c r="A226" s="229"/>
      <c r="B226" s="20"/>
      <c r="C226" s="229"/>
      <c r="E226" s="195"/>
      <c r="F226" s="195"/>
      <c r="G226" s="422"/>
      <c r="H226" s="195"/>
      <c r="I226" s="195"/>
      <c r="J226" s="195"/>
      <c r="K226" s="195"/>
      <c r="L226" s="195"/>
      <c r="M226" s="195"/>
      <c r="N226" s="195"/>
      <c r="O226" s="195"/>
      <c r="P226" s="390"/>
    </row>
    <row r="227" spans="1:16" s="230" customFormat="1" ht="12.75">
      <c r="A227" s="229"/>
      <c r="B227" s="20"/>
      <c r="C227" s="229"/>
      <c r="E227" s="195"/>
      <c r="F227" s="195"/>
      <c r="G227" s="422"/>
      <c r="H227" s="195"/>
      <c r="I227" s="195"/>
      <c r="J227" s="195"/>
      <c r="K227" s="195"/>
      <c r="L227" s="195"/>
      <c r="M227" s="195"/>
      <c r="N227" s="195"/>
      <c r="O227" s="195"/>
      <c r="P227" s="390"/>
    </row>
    <row r="228" spans="1:16" s="230" customFormat="1" ht="12.75">
      <c r="A228" s="229"/>
      <c r="B228" s="20"/>
      <c r="C228" s="229"/>
      <c r="E228" s="195"/>
      <c r="F228" s="195"/>
      <c r="G228" s="422"/>
      <c r="H228" s="195"/>
      <c r="I228" s="195"/>
      <c r="J228" s="195"/>
      <c r="K228" s="195"/>
      <c r="L228" s="195"/>
      <c r="M228" s="195"/>
      <c r="N228" s="195"/>
      <c r="O228" s="195"/>
      <c r="P228" s="390"/>
    </row>
    <row r="229" spans="1:16" s="230" customFormat="1" ht="12.75">
      <c r="A229" s="229"/>
      <c r="B229" s="20"/>
      <c r="C229" s="229"/>
      <c r="E229" s="195"/>
      <c r="F229" s="195"/>
      <c r="G229" s="422"/>
      <c r="H229" s="195"/>
      <c r="I229" s="195"/>
      <c r="J229" s="195"/>
      <c r="K229" s="195"/>
      <c r="L229" s="195"/>
      <c r="M229" s="195"/>
      <c r="N229" s="195"/>
      <c r="O229" s="195"/>
      <c r="P229" s="390"/>
    </row>
    <row r="230" spans="1:16" s="230" customFormat="1" ht="12.75">
      <c r="A230" s="229"/>
      <c r="B230" s="20"/>
      <c r="C230" s="229"/>
      <c r="E230" s="195"/>
      <c r="F230" s="195"/>
      <c r="G230" s="422"/>
      <c r="H230" s="195"/>
      <c r="I230" s="195"/>
      <c r="J230" s="195"/>
      <c r="K230" s="195"/>
      <c r="L230" s="195"/>
      <c r="M230" s="195"/>
      <c r="N230" s="195"/>
      <c r="O230" s="195"/>
      <c r="P230" s="390"/>
    </row>
    <row r="231" spans="1:16" s="230" customFormat="1" ht="12.75">
      <c r="A231" s="229"/>
      <c r="B231" s="20"/>
      <c r="C231" s="229"/>
      <c r="E231" s="195"/>
      <c r="F231" s="195"/>
      <c r="G231" s="422"/>
      <c r="H231" s="195"/>
      <c r="I231" s="195"/>
      <c r="J231" s="195"/>
      <c r="K231" s="195"/>
      <c r="L231" s="195"/>
      <c r="M231" s="195"/>
      <c r="N231" s="195"/>
      <c r="O231" s="195"/>
      <c r="P231" s="390"/>
    </row>
    <row r="232" spans="1:16" s="230" customFormat="1" ht="12.75">
      <c r="A232" s="229"/>
      <c r="B232" s="20"/>
      <c r="C232" s="229"/>
      <c r="E232" s="195"/>
      <c r="F232" s="195"/>
      <c r="G232" s="422"/>
      <c r="H232" s="195"/>
      <c r="I232" s="195"/>
      <c r="J232" s="195"/>
      <c r="K232" s="195"/>
      <c r="L232" s="195"/>
      <c r="M232" s="195"/>
      <c r="N232" s="195"/>
      <c r="O232" s="195"/>
      <c r="P232" s="390"/>
    </row>
    <row r="233" spans="1:16" s="230" customFormat="1" ht="12.75">
      <c r="A233" s="229"/>
      <c r="B233" s="20"/>
      <c r="C233" s="229"/>
      <c r="E233" s="195"/>
      <c r="F233" s="195"/>
      <c r="G233" s="422"/>
      <c r="H233" s="195"/>
      <c r="I233" s="195"/>
      <c r="J233" s="195"/>
      <c r="K233" s="195"/>
      <c r="L233" s="195"/>
      <c r="M233" s="195"/>
      <c r="N233" s="195"/>
      <c r="O233" s="195"/>
      <c r="P233" s="390"/>
    </row>
    <row r="234" spans="1:16" s="230" customFormat="1" ht="12.75">
      <c r="A234" s="229"/>
      <c r="B234" s="20"/>
      <c r="C234" s="229"/>
      <c r="E234" s="195"/>
      <c r="F234" s="195"/>
      <c r="G234" s="422"/>
      <c r="H234" s="195"/>
      <c r="I234" s="195"/>
      <c r="J234" s="195"/>
      <c r="K234" s="195"/>
      <c r="L234" s="195"/>
      <c r="M234" s="195"/>
      <c r="N234" s="195"/>
      <c r="O234" s="195"/>
      <c r="P234" s="390"/>
    </row>
    <row r="235" spans="1:16" s="230" customFormat="1" ht="12.75">
      <c r="A235" s="229"/>
      <c r="B235" s="20"/>
      <c r="C235" s="229"/>
      <c r="E235" s="195"/>
      <c r="F235" s="195"/>
      <c r="G235" s="422"/>
      <c r="H235" s="195"/>
      <c r="I235" s="195"/>
      <c r="J235" s="195"/>
      <c r="K235" s="195"/>
      <c r="L235" s="195"/>
      <c r="M235" s="195"/>
      <c r="N235" s="195"/>
      <c r="O235" s="195"/>
      <c r="P235" s="390"/>
    </row>
    <row r="236" spans="1:16" s="230" customFormat="1" ht="12.75">
      <c r="A236" s="229"/>
      <c r="B236" s="20"/>
      <c r="C236" s="229"/>
      <c r="E236" s="195"/>
      <c r="F236" s="195"/>
      <c r="G236" s="422"/>
      <c r="H236" s="195"/>
      <c r="I236" s="195"/>
      <c r="J236" s="195"/>
      <c r="K236" s="195"/>
      <c r="L236" s="195"/>
      <c r="M236" s="195"/>
      <c r="N236" s="195"/>
      <c r="O236" s="195"/>
      <c r="P236" s="390"/>
    </row>
    <row r="237" spans="1:16" s="230" customFormat="1" ht="12.75">
      <c r="A237" s="229"/>
      <c r="B237" s="20"/>
      <c r="C237" s="229"/>
      <c r="E237" s="195"/>
      <c r="F237" s="195"/>
      <c r="G237" s="422"/>
      <c r="H237" s="195"/>
      <c r="I237" s="195"/>
      <c r="J237" s="195"/>
      <c r="K237" s="195"/>
      <c r="L237" s="195"/>
      <c r="M237" s="195"/>
      <c r="N237" s="195"/>
      <c r="O237" s="195"/>
      <c r="P237" s="390"/>
    </row>
    <row r="238" spans="1:16" s="230" customFormat="1" ht="12.75">
      <c r="A238" s="229"/>
      <c r="B238" s="20"/>
      <c r="C238" s="229"/>
      <c r="E238" s="195"/>
      <c r="F238" s="195"/>
      <c r="G238" s="422"/>
      <c r="H238" s="195"/>
      <c r="I238" s="195"/>
      <c r="J238" s="195"/>
      <c r="K238" s="195"/>
      <c r="L238" s="195"/>
      <c r="M238" s="195"/>
      <c r="N238" s="195"/>
      <c r="O238" s="195"/>
      <c r="P238" s="390"/>
    </row>
    <row r="239" spans="1:16" s="230" customFormat="1" ht="12.75">
      <c r="A239" s="229"/>
      <c r="B239" s="20"/>
      <c r="C239" s="229"/>
      <c r="E239" s="195"/>
      <c r="F239" s="195"/>
      <c r="G239" s="422"/>
      <c r="H239" s="195"/>
      <c r="I239" s="195"/>
      <c r="J239" s="195"/>
      <c r="K239" s="195"/>
      <c r="L239" s="195"/>
      <c r="M239" s="195"/>
      <c r="N239" s="195"/>
      <c r="O239" s="195"/>
      <c r="P239" s="390"/>
    </row>
    <row r="240" spans="1:16" s="230" customFormat="1" ht="12.75">
      <c r="A240" s="229"/>
      <c r="B240" s="20"/>
      <c r="C240" s="229"/>
      <c r="E240" s="195"/>
      <c r="F240" s="195"/>
      <c r="G240" s="422"/>
      <c r="H240" s="195"/>
      <c r="I240" s="195"/>
      <c r="J240" s="195"/>
      <c r="K240" s="195"/>
      <c r="L240" s="195"/>
      <c r="M240" s="195"/>
      <c r="N240" s="195"/>
      <c r="O240" s="195"/>
      <c r="P240" s="390"/>
    </row>
    <row r="241" spans="1:16" s="230" customFormat="1" ht="12.75">
      <c r="A241" s="229"/>
      <c r="B241" s="20"/>
      <c r="C241" s="229"/>
      <c r="E241" s="195"/>
      <c r="F241" s="195"/>
      <c r="G241" s="422"/>
      <c r="H241" s="195"/>
      <c r="I241" s="195"/>
      <c r="J241" s="195"/>
      <c r="K241" s="195"/>
      <c r="L241" s="195"/>
      <c r="M241" s="195"/>
      <c r="N241" s="195"/>
      <c r="O241" s="195"/>
      <c r="P241" s="390"/>
    </row>
    <row r="242" spans="1:16" s="230" customFormat="1" ht="12.75">
      <c r="A242" s="229"/>
      <c r="B242" s="20"/>
      <c r="C242" s="229"/>
      <c r="E242" s="195"/>
      <c r="F242" s="195"/>
      <c r="G242" s="422"/>
      <c r="H242" s="195"/>
      <c r="I242" s="195"/>
      <c r="J242" s="195"/>
      <c r="K242" s="195"/>
      <c r="L242" s="195"/>
      <c r="M242" s="195"/>
      <c r="N242" s="195"/>
      <c r="O242" s="195"/>
      <c r="P242" s="390"/>
    </row>
    <row r="243" spans="1:16" s="230" customFormat="1" ht="12.75">
      <c r="A243" s="229"/>
      <c r="B243" s="20"/>
      <c r="C243" s="229"/>
      <c r="E243" s="195"/>
      <c r="F243" s="195"/>
      <c r="G243" s="422"/>
      <c r="H243" s="195"/>
      <c r="I243" s="195"/>
      <c r="J243" s="195"/>
      <c r="K243" s="195"/>
      <c r="L243" s="195"/>
      <c r="M243" s="195"/>
      <c r="N243" s="195"/>
      <c r="O243" s="195"/>
      <c r="P243" s="390"/>
    </row>
    <row r="244" spans="1:16" s="230" customFormat="1" ht="12.75">
      <c r="A244" s="229"/>
      <c r="B244" s="20"/>
      <c r="C244" s="229"/>
      <c r="E244" s="195"/>
      <c r="F244" s="195"/>
      <c r="G244" s="422"/>
      <c r="H244" s="195"/>
      <c r="I244" s="195"/>
      <c r="J244" s="195"/>
      <c r="K244" s="195"/>
      <c r="L244" s="195"/>
      <c r="M244" s="195"/>
      <c r="N244" s="195"/>
      <c r="O244" s="195"/>
      <c r="P244" s="390"/>
    </row>
    <row r="245" spans="1:16" s="230" customFormat="1" ht="12.75">
      <c r="A245" s="229"/>
      <c r="B245" s="20"/>
      <c r="C245" s="229"/>
      <c r="E245" s="195"/>
      <c r="F245" s="195"/>
      <c r="G245" s="422"/>
      <c r="H245" s="195"/>
      <c r="I245" s="195"/>
      <c r="J245" s="195"/>
      <c r="K245" s="195"/>
      <c r="L245" s="195"/>
      <c r="M245" s="195"/>
      <c r="N245" s="195"/>
      <c r="O245" s="195"/>
      <c r="P245" s="390"/>
    </row>
    <row r="246" spans="1:16" s="230" customFormat="1" ht="12.75">
      <c r="A246" s="229"/>
      <c r="B246" s="20"/>
      <c r="C246" s="229"/>
      <c r="E246" s="195"/>
      <c r="F246" s="195"/>
      <c r="G246" s="422"/>
      <c r="H246" s="195"/>
      <c r="I246" s="195"/>
      <c r="J246" s="195"/>
      <c r="K246" s="195"/>
      <c r="L246" s="195"/>
      <c r="M246" s="195"/>
      <c r="N246" s="195"/>
      <c r="O246" s="195"/>
      <c r="P246" s="390"/>
    </row>
    <row r="247" spans="1:16" s="230" customFormat="1" ht="12.75">
      <c r="A247" s="229"/>
      <c r="B247" s="20"/>
      <c r="C247" s="229"/>
      <c r="E247" s="195"/>
      <c r="F247" s="195"/>
      <c r="G247" s="422"/>
      <c r="H247" s="195"/>
      <c r="I247" s="195"/>
      <c r="J247" s="195"/>
      <c r="K247" s="195"/>
      <c r="L247" s="195"/>
      <c r="M247" s="195"/>
      <c r="N247" s="195"/>
      <c r="O247" s="195"/>
      <c r="P247" s="390"/>
    </row>
    <row r="248" spans="1:16" s="230" customFormat="1" ht="12.75">
      <c r="A248" s="229"/>
      <c r="B248" s="20"/>
      <c r="C248" s="229"/>
      <c r="E248" s="195"/>
      <c r="F248" s="195"/>
      <c r="G248" s="422"/>
      <c r="H248" s="195"/>
      <c r="I248" s="195"/>
      <c r="J248" s="195"/>
      <c r="K248" s="195"/>
      <c r="L248" s="195"/>
      <c r="M248" s="195"/>
      <c r="N248" s="195"/>
      <c r="O248" s="195"/>
      <c r="P248" s="390"/>
    </row>
    <row r="249" spans="1:16" s="230" customFormat="1" ht="12.75">
      <c r="A249" s="229"/>
      <c r="B249" s="20"/>
      <c r="C249" s="229"/>
      <c r="E249" s="195"/>
      <c r="F249" s="195"/>
      <c r="G249" s="422"/>
      <c r="H249" s="195"/>
      <c r="I249" s="195"/>
      <c r="J249" s="195"/>
      <c r="K249" s="195"/>
      <c r="L249" s="195"/>
      <c r="M249" s="195"/>
      <c r="N249" s="195"/>
      <c r="O249" s="195"/>
      <c r="P249" s="390"/>
    </row>
    <row r="250" spans="1:16" s="230" customFormat="1" ht="12.75">
      <c r="A250" s="229"/>
      <c r="B250" s="20"/>
      <c r="C250" s="229"/>
      <c r="E250" s="195"/>
      <c r="F250" s="195"/>
      <c r="G250" s="422"/>
      <c r="H250" s="195"/>
      <c r="I250" s="195"/>
      <c r="J250" s="195"/>
      <c r="K250" s="195"/>
      <c r="L250" s="195"/>
      <c r="M250" s="195"/>
      <c r="N250" s="195"/>
      <c r="O250" s="195"/>
      <c r="P250" s="390"/>
    </row>
    <row r="251" spans="1:16" s="230" customFormat="1" ht="12.75">
      <c r="A251" s="229"/>
      <c r="B251" s="20"/>
      <c r="C251" s="229"/>
      <c r="E251" s="195"/>
      <c r="F251" s="195"/>
      <c r="G251" s="422"/>
      <c r="H251" s="195"/>
      <c r="I251" s="195"/>
      <c r="J251" s="195"/>
      <c r="K251" s="195"/>
      <c r="L251" s="195"/>
      <c r="M251" s="195"/>
      <c r="N251" s="195"/>
      <c r="O251" s="195"/>
      <c r="P251" s="390"/>
    </row>
    <row r="252" spans="1:16" s="230" customFormat="1" ht="12.75">
      <c r="A252" s="229"/>
      <c r="B252" s="20"/>
      <c r="C252" s="229"/>
      <c r="E252" s="195"/>
      <c r="F252" s="195"/>
      <c r="G252" s="422"/>
      <c r="H252" s="195"/>
      <c r="I252" s="195"/>
      <c r="J252" s="195"/>
      <c r="K252" s="195"/>
      <c r="L252" s="195"/>
      <c r="M252" s="195"/>
      <c r="N252" s="195"/>
      <c r="O252" s="195"/>
      <c r="P252" s="390"/>
    </row>
    <row r="253" spans="1:16" s="230" customFormat="1" ht="12.75">
      <c r="A253" s="229"/>
      <c r="B253" s="20"/>
      <c r="C253" s="229"/>
      <c r="E253" s="195"/>
      <c r="F253" s="195"/>
      <c r="G253" s="422"/>
      <c r="H253" s="195"/>
      <c r="I253" s="195"/>
      <c r="J253" s="195"/>
      <c r="K253" s="195"/>
      <c r="L253" s="195"/>
      <c r="M253" s="195"/>
      <c r="N253" s="195"/>
      <c r="O253" s="195"/>
      <c r="P253" s="390"/>
    </row>
    <row r="254" spans="1:16" s="230" customFormat="1" ht="12.75">
      <c r="A254" s="229"/>
      <c r="B254" s="20"/>
      <c r="C254" s="229"/>
      <c r="E254" s="195"/>
      <c r="F254" s="195"/>
      <c r="G254" s="422"/>
      <c r="H254" s="195"/>
      <c r="I254" s="195"/>
      <c r="J254" s="195"/>
      <c r="K254" s="195"/>
      <c r="L254" s="195"/>
      <c r="M254" s="195"/>
      <c r="N254" s="195"/>
      <c r="O254" s="195"/>
      <c r="P254" s="390"/>
    </row>
    <row r="255" spans="1:16" s="230" customFormat="1" ht="12.75">
      <c r="A255" s="229"/>
      <c r="B255" s="20"/>
      <c r="C255" s="229"/>
      <c r="E255" s="195"/>
      <c r="F255" s="195"/>
      <c r="G255" s="422"/>
      <c r="H255" s="195"/>
      <c r="I255" s="195"/>
      <c r="J255" s="195"/>
      <c r="K255" s="195"/>
      <c r="L255" s="195"/>
      <c r="M255" s="195"/>
      <c r="N255" s="195"/>
      <c r="O255" s="195"/>
      <c r="P255" s="390"/>
    </row>
    <row r="256" spans="1:16" s="230" customFormat="1" ht="12.75">
      <c r="A256" s="229"/>
      <c r="B256" s="20"/>
      <c r="C256" s="229"/>
      <c r="E256" s="195"/>
      <c r="F256" s="195"/>
      <c r="G256" s="422"/>
      <c r="H256" s="195"/>
      <c r="I256" s="195"/>
      <c r="J256" s="195"/>
      <c r="K256" s="195"/>
      <c r="L256" s="195"/>
      <c r="M256" s="195"/>
      <c r="N256" s="195"/>
      <c r="O256" s="195"/>
      <c r="P256" s="390"/>
    </row>
    <row r="257" spans="1:16" s="230" customFormat="1" ht="12.75">
      <c r="A257" s="229"/>
      <c r="B257" s="20"/>
      <c r="C257" s="229"/>
      <c r="E257" s="195"/>
      <c r="F257" s="195"/>
      <c r="G257" s="422"/>
      <c r="H257" s="195"/>
      <c r="I257" s="195"/>
      <c r="J257" s="195"/>
      <c r="K257" s="195"/>
      <c r="L257" s="195"/>
      <c r="M257" s="195"/>
      <c r="N257" s="195"/>
      <c r="O257" s="195"/>
      <c r="P257" s="390"/>
    </row>
    <row r="258" spans="1:16" s="230" customFormat="1" ht="12.75">
      <c r="A258" s="229"/>
      <c r="B258" s="20"/>
      <c r="C258" s="229"/>
      <c r="E258" s="195"/>
      <c r="F258" s="195"/>
      <c r="G258" s="422"/>
      <c r="H258" s="195"/>
      <c r="I258" s="195"/>
      <c r="J258" s="195"/>
      <c r="K258" s="195"/>
      <c r="L258" s="195"/>
      <c r="M258" s="195"/>
      <c r="N258" s="195"/>
      <c r="O258" s="195"/>
      <c r="P258" s="390"/>
    </row>
    <row r="259" spans="1:16" s="230" customFormat="1" ht="12.75">
      <c r="A259" s="229"/>
      <c r="B259" s="20"/>
      <c r="C259" s="229"/>
      <c r="E259" s="195"/>
      <c r="F259" s="195"/>
      <c r="G259" s="422"/>
      <c r="H259" s="195"/>
      <c r="I259" s="195"/>
      <c r="J259" s="195"/>
      <c r="K259" s="195"/>
      <c r="L259" s="195"/>
      <c r="M259" s="195"/>
      <c r="N259" s="195"/>
      <c r="O259" s="195"/>
      <c r="P259" s="390"/>
    </row>
    <row r="260" spans="1:16" s="230" customFormat="1" ht="12.75">
      <c r="A260" s="229"/>
      <c r="B260" s="20"/>
      <c r="C260" s="229"/>
      <c r="E260" s="195"/>
      <c r="F260" s="195"/>
      <c r="G260" s="422"/>
      <c r="H260" s="195"/>
      <c r="I260" s="195"/>
      <c r="J260" s="195"/>
      <c r="K260" s="195"/>
      <c r="L260" s="195"/>
      <c r="M260" s="195"/>
      <c r="N260" s="195"/>
      <c r="O260" s="195"/>
      <c r="P260" s="390"/>
    </row>
    <row r="261" spans="1:16" s="230" customFormat="1" ht="12.75">
      <c r="A261" s="229"/>
      <c r="B261" s="20"/>
      <c r="C261" s="229"/>
      <c r="E261" s="195"/>
      <c r="F261" s="195"/>
      <c r="G261" s="422"/>
      <c r="H261" s="195"/>
      <c r="I261" s="195"/>
      <c r="J261" s="195"/>
      <c r="K261" s="195"/>
      <c r="L261" s="195"/>
      <c r="M261" s="195"/>
      <c r="N261" s="195"/>
      <c r="O261" s="195"/>
      <c r="P261" s="390"/>
    </row>
    <row r="262" spans="1:16" s="230" customFormat="1" ht="12.75">
      <c r="A262" s="229"/>
      <c r="B262" s="20"/>
      <c r="C262" s="229"/>
      <c r="E262" s="195"/>
      <c r="F262" s="195"/>
      <c r="G262" s="422"/>
      <c r="H262" s="195"/>
      <c r="I262" s="195"/>
      <c r="J262" s="195"/>
      <c r="K262" s="195"/>
      <c r="L262" s="195"/>
      <c r="M262" s="195"/>
      <c r="N262" s="195"/>
      <c r="O262" s="195"/>
      <c r="P262" s="390"/>
    </row>
    <row r="263" spans="1:16" s="230" customFormat="1" ht="12.75">
      <c r="A263" s="229"/>
      <c r="B263" s="20"/>
      <c r="C263" s="229"/>
      <c r="E263" s="195"/>
      <c r="F263" s="195"/>
      <c r="G263" s="422"/>
      <c r="H263" s="195"/>
      <c r="I263" s="195"/>
      <c r="J263" s="195"/>
      <c r="K263" s="195"/>
      <c r="L263" s="195"/>
      <c r="M263" s="195"/>
      <c r="N263" s="195"/>
      <c r="O263" s="195"/>
      <c r="P263" s="390"/>
    </row>
    <row r="264" spans="1:16" s="230" customFormat="1" ht="12.75">
      <c r="A264" s="229"/>
      <c r="B264" s="20"/>
      <c r="C264" s="229"/>
      <c r="E264" s="195"/>
      <c r="F264" s="195"/>
      <c r="G264" s="422"/>
      <c r="H264" s="195"/>
      <c r="I264" s="195"/>
      <c r="J264" s="195"/>
      <c r="K264" s="195"/>
      <c r="L264" s="195"/>
      <c r="M264" s="195"/>
      <c r="N264" s="195"/>
      <c r="O264" s="195"/>
      <c r="P264" s="390"/>
    </row>
    <row r="265" spans="1:16" s="230" customFormat="1" ht="12.75">
      <c r="A265" s="229"/>
      <c r="B265" s="20"/>
      <c r="C265" s="229"/>
      <c r="E265" s="195"/>
      <c r="F265" s="195"/>
      <c r="G265" s="422"/>
      <c r="H265" s="195"/>
      <c r="I265" s="195"/>
      <c r="J265" s="195"/>
      <c r="K265" s="195"/>
      <c r="L265" s="195"/>
      <c r="M265" s="195"/>
      <c r="N265" s="195"/>
      <c r="O265" s="195"/>
      <c r="P265" s="390"/>
    </row>
    <row r="266" spans="1:16" s="230" customFormat="1" ht="12.75">
      <c r="A266" s="229"/>
      <c r="B266" s="20"/>
      <c r="C266" s="229"/>
      <c r="E266" s="195"/>
      <c r="F266" s="195"/>
      <c r="G266" s="422"/>
      <c r="H266" s="195"/>
      <c r="I266" s="195"/>
      <c r="J266" s="195"/>
      <c r="K266" s="195"/>
      <c r="L266" s="195"/>
      <c r="M266" s="195"/>
      <c r="N266" s="195"/>
      <c r="O266" s="195"/>
      <c r="P266" s="390"/>
    </row>
    <row r="267" spans="1:16" s="230" customFormat="1" ht="12.75">
      <c r="A267" s="229"/>
      <c r="B267" s="20"/>
      <c r="C267" s="229"/>
      <c r="E267" s="195"/>
      <c r="F267" s="195"/>
      <c r="G267" s="422"/>
      <c r="H267" s="195"/>
      <c r="I267" s="195"/>
      <c r="J267" s="195"/>
      <c r="K267" s="195"/>
      <c r="L267" s="195"/>
      <c r="M267" s="195"/>
      <c r="N267" s="195"/>
      <c r="O267" s="195"/>
      <c r="P267" s="390"/>
    </row>
    <row r="268" spans="1:16" s="230" customFormat="1" ht="12.75">
      <c r="A268" s="229"/>
      <c r="B268" s="20"/>
      <c r="C268" s="229"/>
      <c r="E268" s="195"/>
      <c r="F268" s="195"/>
      <c r="G268" s="422"/>
      <c r="H268" s="195"/>
      <c r="I268" s="195"/>
      <c r="J268" s="195"/>
      <c r="K268" s="195"/>
      <c r="L268" s="195"/>
      <c r="M268" s="195"/>
      <c r="N268" s="195"/>
      <c r="O268" s="195"/>
      <c r="P268" s="390"/>
    </row>
    <row r="269" spans="1:16" s="230" customFormat="1" ht="12.75">
      <c r="A269" s="229"/>
      <c r="B269" s="20"/>
      <c r="C269" s="229"/>
      <c r="E269" s="195"/>
      <c r="F269" s="195"/>
      <c r="G269" s="422"/>
      <c r="H269" s="195"/>
      <c r="I269" s="195"/>
      <c r="J269" s="195"/>
      <c r="K269" s="195"/>
      <c r="L269" s="195"/>
      <c r="M269" s="195"/>
      <c r="N269" s="195"/>
      <c r="O269" s="195"/>
      <c r="P269" s="390"/>
    </row>
    <row r="270" spans="1:16" s="230" customFormat="1" ht="12.75">
      <c r="A270" s="229"/>
      <c r="B270" s="20"/>
      <c r="C270" s="229"/>
      <c r="E270" s="195"/>
      <c r="F270" s="195"/>
      <c r="G270" s="422"/>
      <c r="H270" s="195"/>
      <c r="I270" s="195"/>
      <c r="J270" s="195"/>
      <c r="K270" s="195"/>
      <c r="L270" s="195"/>
      <c r="M270" s="195"/>
      <c r="N270" s="195"/>
      <c r="O270" s="195"/>
      <c r="P270" s="390"/>
    </row>
    <row r="271" spans="1:16" s="230" customFormat="1" ht="12.75">
      <c r="A271" s="229"/>
      <c r="B271" s="20"/>
      <c r="C271" s="229"/>
      <c r="E271" s="195"/>
      <c r="F271" s="195"/>
      <c r="G271" s="422"/>
      <c r="H271" s="195"/>
      <c r="I271" s="195"/>
      <c r="J271" s="195"/>
      <c r="K271" s="195"/>
      <c r="L271" s="195"/>
      <c r="M271" s="195"/>
      <c r="N271" s="195"/>
      <c r="O271" s="195"/>
      <c r="P271" s="390"/>
    </row>
    <row r="272" spans="1:16" s="230" customFormat="1" ht="12.75">
      <c r="A272" s="229"/>
      <c r="B272" s="20"/>
      <c r="C272" s="229"/>
      <c r="E272" s="195"/>
      <c r="F272" s="195"/>
      <c r="G272" s="422"/>
      <c r="H272" s="195"/>
      <c r="I272" s="195"/>
      <c r="J272" s="195"/>
      <c r="K272" s="195"/>
      <c r="L272" s="195"/>
      <c r="M272" s="195"/>
      <c r="N272" s="195"/>
      <c r="O272" s="195"/>
      <c r="P272" s="390"/>
    </row>
    <row r="273" spans="1:16" s="230" customFormat="1" ht="12.75">
      <c r="A273" s="229"/>
      <c r="B273" s="20"/>
      <c r="C273" s="229"/>
      <c r="E273" s="195"/>
      <c r="F273" s="195"/>
      <c r="G273" s="422"/>
      <c r="H273" s="195"/>
      <c r="I273" s="195"/>
      <c r="J273" s="195"/>
      <c r="K273" s="195"/>
      <c r="L273" s="195"/>
      <c r="M273" s="195"/>
      <c r="N273" s="195"/>
      <c r="O273" s="195"/>
      <c r="P273" s="390"/>
    </row>
    <row r="274" spans="1:16" s="230" customFormat="1" ht="12.75">
      <c r="A274" s="229"/>
      <c r="B274" s="20"/>
      <c r="C274" s="229"/>
      <c r="E274" s="195"/>
      <c r="F274" s="195"/>
      <c r="G274" s="422"/>
      <c r="H274" s="195"/>
      <c r="I274" s="195"/>
      <c r="J274" s="195"/>
      <c r="K274" s="195"/>
      <c r="L274" s="195"/>
      <c r="M274" s="195"/>
      <c r="N274" s="195"/>
      <c r="O274" s="195"/>
      <c r="P274" s="390"/>
    </row>
    <row r="275" spans="1:16" s="230" customFormat="1" ht="12.75">
      <c r="A275" s="229"/>
      <c r="B275" s="20"/>
      <c r="C275" s="229"/>
      <c r="E275" s="195"/>
      <c r="F275" s="195"/>
      <c r="G275" s="422"/>
      <c r="H275" s="195"/>
      <c r="I275" s="195"/>
      <c r="J275" s="195"/>
      <c r="K275" s="195"/>
      <c r="L275" s="195"/>
      <c r="M275" s="195"/>
      <c r="N275" s="195"/>
      <c r="O275" s="195"/>
      <c r="P275" s="390"/>
    </row>
    <row r="276" spans="1:16" s="230" customFormat="1" ht="12.75">
      <c r="A276" s="229"/>
      <c r="B276" s="20"/>
      <c r="C276" s="229"/>
      <c r="E276" s="195"/>
      <c r="F276" s="195"/>
      <c r="G276" s="422"/>
      <c r="H276" s="195"/>
      <c r="I276" s="195"/>
      <c r="J276" s="195"/>
      <c r="K276" s="195"/>
      <c r="L276" s="195"/>
      <c r="M276" s="195"/>
      <c r="N276" s="195"/>
      <c r="O276" s="195"/>
      <c r="P276" s="390"/>
    </row>
    <row r="277" spans="1:16" s="230" customFormat="1" ht="12.75">
      <c r="A277" s="229"/>
      <c r="B277" s="20"/>
      <c r="C277" s="229"/>
      <c r="E277" s="195"/>
      <c r="F277" s="195"/>
      <c r="G277" s="422"/>
      <c r="H277" s="195"/>
      <c r="I277" s="195"/>
      <c r="J277" s="195"/>
      <c r="K277" s="195"/>
      <c r="L277" s="195"/>
      <c r="M277" s="195"/>
      <c r="N277" s="195"/>
      <c r="O277" s="195"/>
      <c r="P277" s="390"/>
    </row>
    <row r="278" spans="1:16" s="230" customFormat="1" ht="12.75">
      <c r="A278" s="229"/>
      <c r="B278" s="20"/>
      <c r="C278" s="229"/>
      <c r="E278" s="195"/>
      <c r="F278" s="195"/>
      <c r="G278" s="422"/>
      <c r="H278" s="195"/>
      <c r="I278" s="195"/>
      <c r="J278" s="195"/>
      <c r="K278" s="195"/>
      <c r="L278" s="195"/>
      <c r="M278" s="195"/>
      <c r="N278" s="195"/>
      <c r="O278" s="195"/>
      <c r="P278" s="390"/>
    </row>
    <row r="279" spans="1:16" s="230" customFormat="1" ht="12.75">
      <c r="A279" s="229"/>
      <c r="B279" s="20"/>
      <c r="C279" s="229"/>
      <c r="E279" s="195"/>
      <c r="F279" s="195"/>
      <c r="G279" s="422"/>
      <c r="H279" s="195"/>
      <c r="I279" s="195"/>
      <c r="J279" s="195"/>
      <c r="K279" s="195"/>
      <c r="L279" s="195"/>
      <c r="M279" s="195"/>
      <c r="N279" s="195"/>
      <c r="O279" s="195"/>
      <c r="P279" s="390"/>
    </row>
    <row r="280" spans="1:16" s="230" customFormat="1" ht="12.75">
      <c r="A280" s="229"/>
      <c r="B280" s="20"/>
      <c r="C280" s="229"/>
      <c r="E280" s="195"/>
      <c r="F280" s="195"/>
      <c r="G280" s="422"/>
      <c r="H280" s="195"/>
      <c r="I280" s="195"/>
      <c r="J280" s="195"/>
      <c r="K280" s="195"/>
      <c r="L280" s="195"/>
      <c r="M280" s="195"/>
      <c r="N280" s="195"/>
      <c r="O280" s="195"/>
      <c r="P280" s="390"/>
    </row>
    <row r="281" spans="1:16" s="230" customFormat="1" ht="12.75">
      <c r="A281" s="229"/>
      <c r="B281" s="20"/>
      <c r="C281" s="229"/>
      <c r="E281" s="195"/>
      <c r="F281" s="195"/>
      <c r="G281" s="422"/>
      <c r="H281" s="195"/>
      <c r="I281" s="195"/>
      <c r="J281" s="195"/>
      <c r="K281" s="195"/>
      <c r="L281" s="195"/>
      <c r="M281" s="195"/>
      <c r="N281" s="195"/>
      <c r="O281" s="195"/>
      <c r="P281" s="390"/>
    </row>
    <row r="282" spans="1:16" s="230" customFormat="1" ht="12.75">
      <c r="A282" s="229"/>
      <c r="B282" s="20"/>
      <c r="C282" s="229"/>
      <c r="E282" s="195"/>
      <c r="F282" s="195"/>
      <c r="G282" s="422"/>
      <c r="H282" s="195"/>
      <c r="I282" s="195"/>
      <c r="J282" s="195"/>
      <c r="K282" s="195"/>
      <c r="L282" s="195"/>
      <c r="M282" s="195"/>
      <c r="N282" s="195"/>
      <c r="O282" s="195"/>
      <c r="P282" s="390"/>
    </row>
    <row r="283" spans="1:16" s="230" customFormat="1" ht="12.75">
      <c r="A283" s="229"/>
      <c r="B283" s="20"/>
      <c r="C283" s="229"/>
      <c r="E283" s="195"/>
      <c r="F283" s="195"/>
      <c r="G283" s="422"/>
      <c r="H283" s="195"/>
      <c r="I283" s="195"/>
      <c r="J283" s="195"/>
      <c r="K283" s="195"/>
      <c r="L283" s="195"/>
      <c r="M283" s="195"/>
      <c r="N283" s="195"/>
      <c r="O283" s="195"/>
      <c r="P283" s="390"/>
    </row>
    <row r="284" spans="1:16" s="230" customFormat="1" ht="12.75">
      <c r="A284" s="229"/>
      <c r="B284" s="20"/>
      <c r="C284" s="229"/>
      <c r="E284" s="195"/>
      <c r="F284" s="195"/>
      <c r="G284" s="422"/>
      <c r="H284" s="195"/>
      <c r="I284" s="195"/>
      <c r="J284" s="195"/>
      <c r="K284" s="195"/>
      <c r="L284" s="195"/>
      <c r="M284" s="195"/>
      <c r="N284" s="195"/>
      <c r="O284" s="195"/>
      <c r="P284" s="390"/>
    </row>
    <row r="285" spans="1:16" s="230" customFormat="1" ht="12.75">
      <c r="A285" s="229"/>
      <c r="B285" s="20"/>
      <c r="C285" s="229"/>
      <c r="E285" s="195"/>
      <c r="F285" s="195"/>
      <c r="G285" s="422"/>
      <c r="H285" s="195"/>
      <c r="I285" s="195"/>
      <c r="J285" s="195"/>
      <c r="K285" s="195"/>
      <c r="L285" s="195"/>
      <c r="M285" s="195"/>
      <c r="N285" s="195"/>
      <c r="O285" s="195"/>
      <c r="P285" s="390"/>
    </row>
    <row r="286" spans="1:16" s="230" customFormat="1" ht="12.75">
      <c r="A286" s="229"/>
      <c r="B286" s="20"/>
      <c r="C286" s="229"/>
      <c r="E286" s="195"/>
      <c r="F286" s="195"/>
      <c r="G286" s="422"/>
      <c r="H286" s="195"/>
      <c r="I286" s="195"/>
      <c r="J286" s="195"/>
      <c r="K286" s="195"/>
      <c r="L286" s="195"/>
      <c r="M286" s="195"/>
      <c r="N286" s="195"/>
      <c r="O286" s="195"/>
      <c r="P286" s="390"/>
    </row>
    <row r="287" spans="1:16" s="230" customFormat="1" ht="12.75">
      <c r="A287" s="229"/>
      <c r="B287" s="20"/>
      <c r="C287" s="229"/>
      <c r="E287" s="195"/>
      <c r="F287" s="195"/>
      <c r="G287" s="422"/>
      <c r="H287" s="195"/>
      <c r="I287" s="195"/>
      <c r="J287" s="195"/>
      <c r="K287" s="195"/>
      <c r="L287" s="195"/>
      <c r="M287" s="195"/>
      <c r="N287" s="195"/>
      <c r="O287" s="195"/>
      <c r="P287" s="390"/>
    </row>
    <row r="288" spans="1:16" s="230" customFormat="1" ht="12.75">
      <c r="A288" s="229"/>
      <c r="B288" s="20"/>
      <c r="C288" s="229"/>
      <c r="E288" s="195"/>
      <c r="F288" s="195"/>
      <c r="G288" s="422"/>
      <c r="H288" s="195"/>
      <c r="I288" s="195"/>
      <c r="J288" s="195"/>
      <c r="K288" s="195"/>
      <c r="L288" s="195"/>
      <c r="M288" s="195"/>
      <c r="N288" s="195"/>
      <c r="O288" s="195"/>
      <c r="P288" s="390"/>
    </row>
    <row r="289" spans="1:16" s="230" customFormat="1" ht="12.75">
      <c r="A289" s="229"/>
      <c r="B289" s="20"/>
      <c r="C289" s="229"/>
      <c r="E289" s="195"/>
      <c r="F289" s="195"/>
      <c r="G289" s="422"/>
      <c r="H289" s="195"/>
      <c r="I289" s="195"/>
      <c r="J289" s="195"/>
      <c r="K289" s="195"/>
      <c r="L289" s="195"/>
      <c r="M289" s="195"/>
      <c r="N289" s="195"/>
      <c r="O289" s="195"/>
      <c r="P289" s="390"/>
    </row>
    <row r="290" spans="1:16" s="230" customFormat="1" ht="12.75">
      <c r="A290" s="229"/>
      <c r="B290" s="20"/>
      <c r="C290" s="229"/>
      <c r="E290" s="195"/>
      <c r="F290" s="195"/>
      <c r="G290" s="422"/>
      <c r="H290" s="195"/>
      <c r="I290" s="195"/>
      <c r="J290" s="195"/>
      <c r="K290" s="195"/>
      <c r="L290" s="195"/>
      <c r="M290" s="195"/>
      <c r="N290" s="195"/>
      <c r="O290" s="195"/>
      <c r="P290" s="390"/>
    </row>
    <row r="291" spans="1:16" s="230" customFormat="1" ht="12.75">
      <c r="A291" s="229"/>
      <c r="B291" s="20"/>
      <c r="C291" s="229"/>
      <c r="E291" s="195"/>
      <c r="F291" s="195"/>
      <c r="G291" s="422"/>
      <c r="H291" s="195"/>
      <c r="I291" s="195"/>
      <c r="J291" s="195"/>
      <c r="K291" s="195"/>
      <c r="L291" s="195"/>
      <c r="M291" s="195"/>
      <c r="N291" s="195"/>
      <c r="O291" s="195"/>
      <c r="P291" s="390"/>
    </row>
    <row r="292" spans="1:16" s="230" customFormat="1" ht="12.75">
      <c r="A292" s="229"/>
      <c r="B292" s="20"/>
      <c r="C292" s="229"/>
      <c r="E292" s="195"/>
      <c r="F292" s="195"/>
      <c r="G292" s="422"/>
      <c r="H292" s="195"/>
      <c r="I292" s="195"/>
      <c r="J292" s="195"/>
      <c r="K292" s="195"/>
      <c r="L292" s="195"/>
      <c r="M292" s="195"/>
      <c r="N292" s="195"/>
      <c r="O292" s="195"/>
      <c r="P292" s="390"/>
    </row>
    <row r="293" spans="1:16" s="230" customFormat="1" ht="12.75">
      <c r="A293" s="229"/>
      <c r="B293" s="20"/>
      <c r="C293" s="229"/>
      <c r="E293" s="195"/>
      <c r="F293" s="195"/>
      <c r="G293" s="422"/>
      <c r="H293" s="195"/>
      <c r="I293" s="195"/>
      <c r="J293" s="195"/>
      <c r="K293" s="195"/>
      <c r="L293" s="195"/>
      <c r="M293" s="195"/>
      <c r="N293" s="195"/>
      <c r="O293" s="195"/>
      <c r="P293" s="390"/>
    </row>
    <row r="294" spans="1:16" s="230" customFormat="1" ht="12.75">
      <c r="A294" s="229"/>
      <c r="B294" s="20"/>
      <c r="C294" s="229"/>
      <c r="E294" s="195"/>
      <c r="F294" s="195"/>
      <c r="G294" s="422"/>
      <c r="H294" s="195"/>
      <c r="I294" s="195"/>
      <c r="J294" s="195"/>
      <c r="K294" s="195"/>
      <c r="L294" s="195"/>
      <c r="M294" s="195"/>
      <c r="N294" s="195"/>
      <c r="O294" s="195"/>
      <c r="P294" s="390"/>
    </row>
    <row r="295" spans="1:16" s="230" customFormat="1" ht="12.75">
      <c r="A295" s="229"/>
      <c r="B295" s="20"/>
      <c r="C295" s="229"/>
      <c r="E295" s="195"/>
      <c r="F295" s="195"/>
      <c r="G295" s="422"/>
      <c r="H295" s="195"/>
      <c r="I295" s="195"/>
      <c r="J295" s="195"/>
      <c r="K295" s="195"/>
      <c r="L295" s="195"/>
      <c r="M295" s="195"/>
      <c r="N295" s="195"/>
      <c r="O295" s="195"/>
      <c r="P295" s="390"/>
    </row>
    <row r="296" spans="1:16" s="230" customFormat="1" ht="12.75">
      <c r="A296" s="229"/>
      <c r="B296" s="20"/>
      <c r="C296" s="229"/>
      <c r="E296" s="195"/>
      <c r="F296" s="195"/>
      <c r="G296" s="422"/>
      <c r="H296" s="195"/>
      <c r="I296" s="195"/>
      <c r="J296" s="195"/>
      <c r="K296" s="195"/>
      <c r="L296" s="195"/>
      <c r="M296" s="195"/>
      <c r="N296" s="195"/>
      <c r="O296" s="195"/>
      <c r="P296" s="390"/>
    </row>
    <row r="297" spans="1:16" s="230" customFormat="1" ht="12.75">
      <c r="A297" s="229"/>
      <c r="B297" s="20"/>
      <c r="C297" s="229"/>
      <c r="E297" s="195"/>
      <c r="F297" s="195"/>
      <c r="G297" s="422"/>
      <c r="H297" s="195"/>
      <c r="I297" s="195"/>
      <c r="J297" s="195"/>
      <c r="K297" s="195"/>
      <c r="L297" s="195"/>
      <c r="M297" s="195"/>
      <c r="N297" s="195"/>
      <c r="O297" s="195"/>
      <c r="P297" s="390"/>
    </row>
    <row r="298" spans="1:16" s="230" customFormat="1" ht="12.75">
      <c r="A298" s="229"/>
      <c r="B298" s="20"/>
      <c r="C298" s="229"/>
      <c r="E298" s="195"/>
      <c r="F298" s="195"/>
      <c r="G298" s="422"/>
      <c r="H298" s="195"/>
      <c r="I298" s="195"/>
      <c r="J298" s="195"/>
      <c r="K298" s="195"/>
      <c r="L298" s="195"/>
      <c r="M298" s="195"/>
      <c r="N298" s="195"/>
      <c r="O298" s="195"/>
      <c r="P298" s="390"/>
    </row>
  </sheetData>
  <mergeCells count="19">
    <mergeCell ref="D195:O195"/>
    <mergeCell ref="E177:F177"/>
    <mergeCell ref="E106:F106"/>
    <mergeCell ref="E113:F113"/>
    <mergeCell ref="E124:F124"/>
    <mergeCell ref="E107:F107"/>
    <mergeCell ref="E192:F192"/>
    <mergeCell ref="D183:H183"/>
    <mergeCell ref="E166:F166"/>
    <mergeCell ref="E128:F128"/>
    <mergeCell ref="D11:E11"/>
    <mergeCell ref="D168:G168"/>
    <mergeCell ref="E131:F131"/>
    <mergeCell ref="D35:I35"/>
    <mergeCell ref="E159:F159"/>
    <mergeCell ref="E130:F130"/>
    <mergeCell ref="E129:F129"/>
    <mergeCell ref="E99:F99"/>
    <mergeCell ref="E81:F81"/>
  </mergeCells>
  <printOptions/>
  <pageMargins left="0" right="0" top="0.7874015748031497" bottom="0.31496062992125984" header="0.5118110236220472" footer="0.31496062992125984"/>
  <pageSetup horizontalDpi="600" verticalDpi="600" orientation="landscape" paperSize="9" scale="90" r:id="rId1"/>
  <headerFooter alignWithMargins="0">
    <oddFooter>&amp;R
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Malgorzata Krol</cp:lastModifiedBy>
  <cp:lastPrinted>2008-06-27T07:52:21Z</cp:lastPrinted>
  <dcterms:created xsi:type="dcterms:W3CDTF">2002-01-11T10:23:48Z</dcterms:created>
  <dcterms:modified xsi:type="dcterms:W3CDTF">2008-07-01T11:18:55Z</dcterms:modified>
  <cp:category/>
  <cp:version/>
  <cp:contentType/>
  <cp:contentStatus/>
</cp:coreProperties>
</file>