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<sst xmlns="http://schemas.openxmlformats.org/spreadsheetml/2006/main" count="300" uniqueCount="166">
  <si>
    <t>( w tys.zł.)</t>
  </si>
  <si>
    <t>Dział</t>
  </si>
  <si>
    <t>Rozdział</t>
  </si>
  <si>
    <t>§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</si>
  <si>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</si>
  <si>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</si>
  <si>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</si>
  <si>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</si>
  <si>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</si>
  <si>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</si>
  <si>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</si>
  <si>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</si>
  <si>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</si>
  <si>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</si>
  <si>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</si>
  <si>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>I</t>
  </si>
  <si>
    <t>ZDM</t>
  </si>
  <si>
    <t xml:space="preserve">Przebudowa ul.Syrenki i ul. Gdańskiej </t>
  </si>
  <si>
    <t>INW</t>
  </si>
  <si>
    <t>po 2012</t>
  </si>
  <si>
    <t>Ulica Kosynierów</t>
  </si>
  <si>
    <t xml:space="preserve">Osiedle Podgórne - Batalionów Chłopskich - drogi </t>
  </si>
  <si>
    <t>Modernizacja rejonu ulic Tytusa Chałubińskiego-Leśna - Promykowa</t>
  </si>
  <si>
    <t xml:space="preserve">Budownictwo mieszkaniowe ul. Przemysłowa </t>
  </si>
  <si>
    <t xml:space="preserve">Rozbudowa Cmentarza Komunalnego </t>
  </si>
  <si>
    <t>ciągłe</t>
  </si>
  <si>
    <t>Boisko sportowe przy Szkole Podstawowej nr 13, ul. Rzemieślnicza</t>
  </si>
  <si>
    <t>Dokumentacja pod przyszłe inwestycje</t>
  </si>
  <si>
    <t>Inwestycyjne inicjatywy społeczne</t>
  </si>
  <si>
    <t>II</t>
  </si>
  <si>
    <t>Budowa hali widowiskowo-sportowej</t>
  </si>
  <si>
    <t>Uzbrojenie terenu pod Słupską Specjalną Strefę Ekonomiczną, Kompleks Koszalin - drogi</t>
  </si>
  <si>
    <t>2014</t>
  </si>
  <si>
    <t>Uzbrojenie terenu pod Słupską Specjalną Strefę Ekonomiczną - Podstrefa Koszalin</t>
  </si>
  <si>
    <t>Budowa i przebudowa dróg stanowiących zewnętrzny pierścień układu komunikacyjnego</t>
  </si>
  <si>
    <t>"Bezpieczny i inteligentny Koszalin"-Inteligentny transport samochodowy</t>
  </si>
  <si>
    <t>INF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</si>
  <si>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</si>
  <si>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</si>
  <si>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</si>
  <si>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</si>
  <si>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</t>
  </si>
  <si>
    <t>Remont obiektów mostowych (ul.Monte Cassino)</t>
  </si>
  <si>
    <t>2011</t>
  </si>
  <si>
    <t>2010</t>
  </si>
  <si>
    <t>Sala sportowa przy Gimnazjum Nr 6,                                               ul. Stanisława Dąbka</t>
  </si>
  <si>
    <t>Polsko Niemiecka Współpraca Młodzieży Koszalin -Strasburg</t>
  </si>
  <si>
    <t>E</t>
  </si>
  <si>
    <t>Termomodernizacja placówek oświatowych Gminy Miasto Koszalin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</si>
  <si>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</si>
  <si>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</si>
  <si>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</si>
  <si>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</si>
  <si>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</si>
  <si>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</si>
  <si>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</si>
  <si>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</si>
  <si>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2012</t>
  </si>
  <si>
    <t>2013</t>
  </si>
  <si>
    <t>Budownictwo mieszkaniowe ul. Lechicka, ul. Gnieźnieńska, ul. Modrzejewskiej</t>
  </si>
  <si>
    <t>Rewitalizacja zabytkowych parków miejskich - schody</t>
  </si>
  <si>
    <t>Oświetlenie iluminacyjne</t>
  </si>
  <si>
    <t>KS</t>
  </si>
  <si>
    <t>Skrzyżowanie ulic: A.Krajowej - Boh. Warszawy - Morskiej</t>
  </si>
  <si>
    <t>Remont odcinka nawierzchni ul. Dzierżęcińskiej</t>
  </si>
  <si>
    <t>ul.Wojska Polskiego, Żwirowa, M.Konopnickiej</t>
  </si>
  <si>
    <t>Remont drogi Jamno - Łabusz</t>
  </si>
  <si>
    <t>ul.K.Szymanowskiego i J.Matejki</t>
  </si>
  <si>
    <t>RWZ</t>
  </si>
  <si>
    <t>Budowa boiska i placu zabaw przy ul.Ratajczaka</t>
  </si>
  <si>
    <t>Przebudowa i remont Parku Osiedlowego ABC położonego przy ul.Wańkowicza</t>
  </si>
  <si>
    <t>Ewidencja dróg - powiat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</si>
  <si>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</si>
  <si>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</si>
  <si>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</si>
  <si>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</si>
  <si>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</si>
  <si>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 xml:space="preserve">Dokumentacja pod przyszłe inwestycje </t>
  </si>
  <si>
    <t>Ewidencja dróg - gmina</t>
  </si>
  <si>
    <t>Osiedle Unii Europejskiej - drogi</t>
  </si>
  <si>
    <t>Osiedle Topolowe - drogi</t>
  </si>
  <si>
    <t>Przebudowa Rynku Staromiejskiego</t>
  </si>
  <si>
    <t xml:space="preserve">Place zabaw </t>
  </si>
  <si>
    <t>PU</t>
  </si>
  <si>
    <t>Budowa schroniska dla zwierząt</t>
  </si>
  <si>
    <t>Rozbudowa sieci oświetleniowej - drogi krajowe, wojewódzkie i powiatowe</t>
  </si>
  <si>
    <t>Rozbudowa sieci oświetleniowej - drogi gminne</t>
  </si>
  <si>
    <t>Remonty placów zabaw</t>
  </si>
  <si>
    <t>Uzbrojenie terenów pod budownictwo mieszkaniowe</t>
  </si>
  <si>
    <t>Budowa szaletów miejskich</t>
  </si>
  <si>
    <t>GKO</t>
  </si>
  <si>
    <t>Modernizacja stadionu "Bałtyk"</t>
  </si>
  <si>
    <t>Odwodnienie targowiska przy ul. Władysława IV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</si>
  <si>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</si>
  <si>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</si>
  <si>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</si>
  <si>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Przebudowa pętli autobusowej przy ul. Szczecińskiej</t>
  </si>
  <si>
    <t>Remont ul.Powstańców Wielkopolskich</t>
  </si>
  <si>
    <t>ulica Lubiatowska</t>
  </si>
  <si>
    <t>Budowa ul.Rolnej</t>
  </si>
  <si>
    <t>Przebudowa rejonu ulic Gnieźnieńska -                                             4-go Marca - Połczyńska</t>
  </si>
  <si>
    <t xml:space="preserve">Parking przy ulicy Na Skarpie - Eugeniusza Kwiatkowskiego </t>
  </si>
  <si>
    <t>Budowa parkingu przy ul. Baczewskiego</t>
  </si>
  <si>
    <t>OA</t>
  </si>
  <si>
    <t>PN</t>
  </si>
  <si>
    <t>Rozbudowa oddziału Żłobka Miejskiego "Maluch", ul.H.Jagoszewskiego</t>
  </si>
  <si>
    <t>Uzbrojenie terenu pod ogródki działkowe przy ul.Władysława IV-go</t>
  </si>
  <si>
    <t xml:space="preserve">Modernizacja przedszkoli </t>
  </si>
  <si>
    <t xml:space="preserve">Urząd Miejski </t>
  </si>
  <si>
    <t xml:space="preserve">ZAWARTE UMOWY, PREUMOWY I ROZPOCZĘTE PROCEDURY PRZETARGOWE </t>
  </si>
  <si>
    <t>ZŁOŻONE WNIOSKI O DOFINANSOWANIE</t>
  </si>
  <si>
    <t xml:space="preserve"> INWESTYCJE REALIZOWANE PRZY UDZIALE ŚRODKÓW ZEWNĘTRZNYCH (I+II+III)</t>
  </si>
  <si>
    <t>III</t>
  </si>
  <si>
    <t>INW,      Politechnika Koszalińska</t>
  </si>
  <si>
    <t>Multicentrum - Koszalińska Biblioteka Publiczna</t>
  </si>
  <si>
    <t xml:space="preserve">"Bezpieczny i inteligentny Koszalin"-budowa sieci teleinformatycznej </t>
  </si>
  <si>
    <t>Przebudowa ul.Niepodległości</t>
  </si>
  <si>
    <t xml:space="preserve">Uzbrojenie rejonu ulicy Szczecińskiej </t>
  </si>
  <si>
    <t>Przebudowa ul.Paproci i ul.Wrzosów</t>
  </si>
  <si>
    <t>Przebudowa ul.Gnieźnieńskiej (od 4 Marca do ul.Połczyńskiej)</t>
  </si>
  <si>
    <t>Boiska sportowe w ramach Programu                                          "Moje Boisko ORLIK 2012"</t>
  </si>
  <si>
    <t>Przebudowa drogi krajowej nr 6 (ul.Bohaterów Warszawy, ul. Monte Cassino, ul. Fałata )</t>
  </si>
  <si>
    <t>Waryńskiego ze skrzyżowaniem z ul. Zwycięstwa, Piłsudskiego, Kościuszki</t>
  </si>
  <si>
    <t>Przebudowa ul. St. Moniuszki</t>
  </si>
  <si>
    <t>ul.Lutyków, ul.Obotrytów, ul.P.Skargi, ul.Łużycka, ul.Poprzeczna</t>
  </si>
  <si>
    <t>ul.Reymonta, ul.Staffa, Struga, Tetmajera, Żeromskiego</t>
  </si>
  <si>
    <t xml:space="preserve">Przebudowa ul.Zawiszy Czarnego, ul.Dąbrówki, Ks.Anastazji, K.Wielkiego, M.Ludwiki, Bogusława II - go </t>
  </si>
  <si>
    <t xml:space="preserve">Osiedle Bukowe - drogi </t>
  </si>
  <si>
    <t xml:space="preserve">Osiedle Lipowe - drogi </t>
  </si>
  <si>
    <t>ul. Austriacka, Duńska</t>
  </si>
  <si>
    <t>ul. Radogoszczańska, ul. Ratajczaka</t>
  </si>
  <si>
    <t>ul. H.Modrzejewskiej</t>
  </si>
  <si>
    <t xml:space="preserve">Przebudowa ul. Połtawskiej </t>
  </si>
  <si>
    <t>Przebudowa ul. Sikorskiego</t>
  </si>
  <si>
    <t>Przebudowa ul. Fałata</t>
  </si>
  <si>
    <t>Budowa łącznika ulic: Dywizjii Drezdeńskiej - Przyjaźni - Klonowa</t>
  </si>
  <si>
    <t>Remont budynków komunalnych - Zarząd Budynków Mieszkalnych</t>
  </si>
  <si>
    <t>Rezerwa na inwestycje i zakupy inwestycyjne</t>
  </si>
  <si>
    <t>Modernizacja szkół</t>
  </si>
  <si>
    <t>Modernizacja placówek edukacyjnych</t>
  </si>
  <si>
    <t>Zakup i montaż windy w Muzeum (likwidacja barier architektonicznych)</t>
  </si>
  <si>
    <t>OGÓŁEM  (A + B)</t>
  </si>
  <si>
    <t>Rady Miejskiej w Koszalinie</t>
  </si>
  <si>
    <t>LIMITY  WYDATKÓW  BUDŻETOWYCH  NA  WIELOLETNIE  PROGRAMY  INWESTYCYJNE  W  LATACH  2010 - 2012</t>
  </si>
  <si>
    <t>Lp.</t>
  </si>
  <si>
    <t>A</t>
  </si>
  <si>
    <t>Likwidacja barier architektonicznych w szkołach</t>
  </si>
  <si>
    <t>ul. Krakusa i Wandy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</si>
  <si>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</si>
  <si>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</si>
  <si>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</si>
  <si>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</si>
  <si>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</si>
  <si>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</si>
  <si>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ul. Podgórna</t>
  </si>
  <si>
    <t>ul. Rzeczna (dojazd do Spec. Ośrodka Szkolno-Wychowawczego)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</si>
  <si>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</si>
  <si>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Rozbudowa Powitowego Urzędu Pracy w Koszalinie</t>
  </si>
  <si>
    <t xml:space="preserve">z dnia 17 grudnia 2009 roku </t>
  </si>
  <si>
    <t>Załącznik nr  19  do Uchwały</t>
  </si>
  <si>
    <t xml:space="preserve">POZOSTAŁE </t>
  </si>
  <si>
    <t xml:space="preserve">Nazwa zadania </t>
  </si>
  <si>
    <t>Wprowadził do BIP: Agnieszka Sulewska</t>
  </si>
  <si>
    <t>Autor dokumentu: Barbara Malinowska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</si>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</sst>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4">
    <font>
      <sz val="10"/>
      <name val="Arial CE"/>
      <family val="0"/>
    </font>
    <font>
      <b/>
      <sz val="1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13"/>
      <name val="Calibri"/>
      <family val="2"/>
    </font>
    <font>
      <sz val="13"/>
      <name val="Arial CE"/>
      <family val="0"/>
    </font>
    <font>
      <b/>
      <sz val="13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1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18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3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" fillId="0" borderId="40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5" fillId="0" borderId="41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1" fillId="0" borderId="13" xfId="0" applyFont="1" applyFill="1" applyBorder="1" applyAlignment="1">
      <alignment vertical="center"/>
    </xf>
    <xf numFmtId="0" fontId="1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24">
      <selection activeCell="A135" sqref="A135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6.125" style="4" customWidth="1"/>
    <col min="5" max="5" width="37.625" style="3" customWidth="1"/>
    <col min="6" max="6" width="12.375" style="3" customWidth="1"/>
    <col min="7" max="7" width="9.00390625" style="11" customWidth="1"/>
    <col min="8" max="8" width="9.875" style="1" customWidth="1"/>
    <col min="9" max="9" width="9.875" style="12" customWidth="1"/>
    <col min="10" max="10" width="13.25390625" style="12" customWidth="1"/>
    <col min="11" max="11" width="13.375" style="12" customWidth="1"/>
    <col min="12" max="12" width="13.75390625" style="12" customWidth="1"/>
    <col min="13" max="16384" width="9.125" style="1" customWidth="1"/>
  </cols>
  <sheetData>
    <row r="1" ht="12.75">
      <c r="K1" s="150" t="s">
        <v>159</v>
      </c>
    </row>
    <row r="2" ht="12.75">
      <c r="K2" s="151" t="s">
        <v>164</v>
      </c>
    </row>
    <row r="3" ht="12.75">
      <c r="K3" s="151" t="s">
        <v>142</v>
      </c>
    </row>
    <row r="4" ht="12.75">
      <c r="K4" s="151" t="s">
        <v>158</v>
      </c>
    </row>
    <row r="5" ht="12.75">
      <c r="K5" s="41"/>
    </row>
    <row r="6" spans="2:12" ht="24.75" customHeight="1">
      <c r="B6" s="164" t="s">
        <v>143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s="3" customFormat="1" ht="12" customHeight="1">
      <c r="A7" s="2"/>
      <c r="B7" s="2"/>
      <c r="D7" s="4"/>
      <c r="E7" s="5"/>
      <c r="F7" s="6"/>
      <c r="G7" s="7"/>
      <c r="H7" s="8"/>
      <c r="I7" s="9"/>
      <c r="J7" s="9"/>
      <c r="K7" s="10"/>
      <c r="L7" s="10"/>
    </row>
    <row r="8" ht="13.5" thickBot="1">
      <c r="L8" s="12" t="s">
        <v>0</v>
      </c>
    </row>
    <row r="9" spans="1:12" ht="40.5" customHeight="1" thickTop="1">
      <c r="A9" s="13" t="s">
        <v>144</v>
      </c>
      <c r="B9" s="42" t="s">
        <v>1</v>
      </c>
      <c r="C9" s="14" t="s">
        <v>2</v>
      </c>
      <c r="D9" s="14" t="s">
        <v>3</v>
      </c>
      <c r="E9" s="152" t="s">
        <v>161</v>
      </c>
      <c r="F9" s="15" t="s">
        <v>4</v>
      </c>
      <c r="G9" s="171" t="s">
        <v>5</v>
      </c>
      <c r="H9" s="172"/>
      <c r="I9" s="14" t="s">
        <v>6</v>
      </c>
      <c r="J9" s="173" t="s">
        <v>7</v>
      </c>
      <c r="K9" s="174"/>
      <c r="L9" s="175"/>
    </row>
    <row r="10" spans="1:12" ht="28.5" customHeight="1">
      <c r="A10" s="16"/>
      <c r="B10" s="43"/>
      <c r="C10" s="17"/>
      <c r="D10" s="17"/>
      <c r="E10" s="18"/>
      <c r="F10" s="19" t="s">
        <v>8</v>
      </c>
      <c r="G10" s="20" t="s">
        <v>9</v>
      </c>
      <c r="H10" s="20" t="s">
        <v>10</v>
      </c>
      <c r="I10" s="19" t="s">
        <v>11</v>
      </c>
      <c r="J10" s="21" t="s">
        <v>12</v>
      </c>
      <c r="K10" s="22" t="s">
        <v>13</v>
      </c>
      <c r="L10" s="23" t="s">
        <v>14</v>
      </c>
    </row>
    <row r="11" spans="1:12" s="24" customFormat="1" ht="9">
      <c r="A11" s="33">
        <v>1</v>
      </c>
      <c r="B11" s="35">
        <v>2</v>
      </c>
      <c r="C11" s="34">
        <v>3</v>
      </c>
      <c r="D11" s="35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6">
        <v>12</v>
      </c>
    </row>
    <row r="12" spans="1:12" s="37" customFormat="1" ht="32.25" customHeight="1" thickBot="1">
      <c r="A12" s="47" t="s">
        <v>145</v>
      </c>
      <c r="B12" s="48"/>
      <c r="C12" s="49" t="s">
        <v>111</v>
      </c>
      <c r="D12" s="50"/>
      <c r="E12" s="50"/>
      <c r="F12" s="50"/>
      <c r="G12" s="50"/>
      <c r="H12" s="50"/>
      <c r="I12" s="50"/>
      <c r="J12" s="51">
        <f>J13+J22+J32</f>
        <v>74428.6</v>
      </c>
      <c r="K12" s="51">
        <f>K13+K22+K32</f>
        <v>102712.9</v>
      </c>
      <c r="L12" s="52">
        <f>L13+L22+L32</f>
        <v>81903.9</v>
      </c>
    </row>
    <row r="13" spans="1:12" s="27" customFormat="1" ht="24" customHeight="1">
      <c r="A13" s="53" t="s">
        <v>15</v>
      </c>
      <c r="B13" s="168" t="s">
        <v>109</v>
      </c>
      <c r="C13" s="169"/>
      <c r="D13" s="169"/>
      <c r="E13" s="169"/>
      <c r="F13" s="169"/>
      <c r="G13" s="169"/>
      <c r="H13" s="169"/>
      <c r="I13" s="170"/>
      <c r="J13" s="54">
        <f>SUM(J14:J21)</f>
        <v>36085.8</v>
      </c>
      <c r="K13" s="54">
        <f>SUM(K14:K21)</f>
        <v>66433.9</v>
      </c>
      <c r="L13" s="55">
        <f>SUM(L14:L21)</f>
        <v>59643.9</v>
      </c>
    </row>
    <row r="14" spans="1:12" s="26" customFormat="1" ht="32.25" customHeight="1">
      <c r="A14" s="56">
        <v>1</v>
      </c>
      <c r="B14" s="57">
        <v>600</v>
      </c>
      <c r="C14" s="58">
        <v>60015</v>
      </c>
      <c r="D14" s="58">
        <v>6050</v>
      </c>
      <c r="E14" s="59" t="s">
        <v>31</v>
      </c>
      <c r="F14" s="58" t="s">
        <v>16</v>
      </c>
      <c r="G14" s="60">
        <v>2008</v>
      </c>
      <c r="H14" s="60" t="s">
        <v>32</v>
      </c>
      <c r="I14" s="61">
        <v>40000</v>
      </c>
      <c r="J14" s="62">
        <v>480</v>
      </c>
      <c r="K14" s="61">
        <v>798</v>
      </c>
      <c r="L14" s="63">
        <v>10773</v>
      </c>
    </row>
    <row r="15" spans="1:12" s="26" customFormat="1" ht="35.25" customHeight="1">
      <c r="A15" s="56">
        <v>2</v>
      </c>
      <c r="B15" s="57">
        <v>600</v>
      </c>
      <c r="C15" s="58">
        <v>60015</v>
      </c>
      <c r="D15" s="64">
        <v>6050</v>
      </c>
      <c r="E15" s="59" t="s">
        <v>34</v>
      </c>
      <c r="F15" s="58" t="s">
        <v>16</v>
      </c>
      <c r="G15" s="60">
        <v>2008</v>
      </c>
      <c r="H15" s="60">
        <v>2013</v>
      </c>
      <c r="I15" s="61">
        <v>50000</v>
      </c>
      <c r="J15" s="62">
        <v>8000</v>
      </c>
      <c r="K15" s="61">
        <v>22000</v>
      </c>
      <c r="L15" s="63">
        <v>10000</v>
      </c>
    </row>
    <row r="16" spans="1:12" ht="27.75" customHeight="1">
      <c r="A16" s="65">
        <v>3</v>
      </c>
      <c r="B16" s="66">
        <v>600</v>
      </c>
      <c r="C16" s="67">
        <v>60053</v>
      </c>
      <c r="D16" s="66">
        <v>6050</v>
      </c>
      <c r="E16" s="68" t="s">
        <v>35</v>
      </c>
      <c r="F16" s="67" t="s">
        <v>36</v>
      </c>
      <c r="G16" s="137">
        <v>2009</v>
      </c>
      <c r="H16" s="138">
        <v>2010</v>
      </c>
      <c r="I16" s="70">
        <v>1000</v>
      </c>
      <c r="J16" s="70">
        <v>1000</v>
      </c>
      <c r="K16" s="70">
        <v>0</v>
      </c>
      <c r="L16" s="71">
        <v>0</v>
      </c>
    </row>
    <row r="17" spans="1:12" s="29" customFormat="1" ht="29.25" customHeight="1">
      <c r="A17" s="56">
        <v>4</v>
      </c>
      <c r="B17" s="66">
        <v>600</v>
      </c>
      <c r="C17" s="67">
        <v>60053</v>
      </c>
      <c r="D17" s="66">
        <v>6050</v>
      </c>
      <c r="E17" s="68" t="s">
        <v>115</v>
      </c>
      <c r="F17" s="67" t="s">
        <v>36</v>
      </c>
      <c r="G17" s="139">
        <v>2007</v>
      </c>
      <c r="H17" s="139">
        <v>2013</v>
      </c>
      <c r="I17" s="70">
        <v>20000</v>
      </c>
      <c r="J17" s="70">
        <f>9800-2000</f>
        <v>7800</v>
      </c>
      <c r="K17" s="61">
        <f>4500+2000</f>
        <v>6500</v>
      </c>
      <c r="L17" s="63">
        <v>500</v>
      </c>
    </row>
    <row r="18" spans="1:12" s="28" customFormat="1" ht="28.5" customHeight="1">
      <c r="A18" s="65">
        <v>5</v>
      </c>
      <c r="B18" s="72">
        <v>900</v>
      </c>
      <c r="C18" s="73">
        <v>90001</v>
      </c>
      <c r="D18" s="74">
        <v>6050</v>
      </c>
      <c r="E18" s="75" t="s">
        <v>33</v>
      </c>
      <c r="F18" s="73" t="s">
        <v>18</v>
      </c>
      <c r="G18" s="140">
        <v>2004</v>
      </c>
      <c r="H18" s="140">
        <v>2014</v>
      </c>
      <c r="I18" s="76">
        <v>45374.5</v>
      </c>
      <c r="J18" s="76">
        <v>5500</v>
      </c>
      <c r="K18" s="77">
        <v>9000</v>
      </c>
      <c r="L18" s="78">
        <v>8000</v>
      </c>
    </row>
    <row r="19" spans="1:12" s="28" customFormat="1" ht="42.75" customHeight="1">
      <c r="A19" s="56">
        <v>6</v>
      </c>
      <c r="B19" s="72">
        <v>900</v>
      </c>
      <c r="C19" s="79">
        <v>90002</v>
      </c>
      <c r="D19" s="80">
        <v>6050</v>
      </c>
      <c r="E19" s="81" t="s">
        <v>37</v>
      </c>
      <c r="F19" s="82" t="s">
        <v>38</v>
      </c>
      <c r="G19" s="141">
        <v>2009</v>
      </c>
      <c r="H19" s="141">
        <v>2013</v>
      </c>
      <c r="I19" s="77">
        <v>280000</v>
      </c>
      <c r="J19" s="77">
        <v>2200</v>
      </c>
      <c r="K19" s="77">
        <v>10000</v>
      </c>
      <c r="L19" s="78">
        <v>10000</v>
      </c>
    </row>
    <row r="20" spans="1:12" s="28" customFormat="1" ht="16.5" customHeight="1">
      <c r="A20" s="65">
        <v>7</v>
      </c>
      <c r="B20" s="72">
        <v>921</v>
      </c>
      <c r="C20" s="79">
        <v>92108</v>
      </c>
      <c r="D20" s="72">
        <v>6050</v>
      </c>
      <c r="E20" s="81" t="s">
        <v>39</v>
      </c>
      <c r="F20" s="79" t="s">
        <v>40</v>
      </c>
      <c r="G20" s="141">
        <v>2008</v>
      </c>
      <c r="H20" s="141">
        <v>2012</v>
      </c>
      <c r="I20" s="77">
        <v>30000</v>
      </c>
      <c r="J20" s="77">
        <f>5500-3000</f>
        <v>2500</v>
      </c>
      <c r="K20" s="77">
        <v>12000</v>
      </c>
      <c r="L20" s="78">
        <v>15000</v>
      </c>
    </row>
    <row r="21" spans="1:12" s="28" customFormat="1" ht="42" customHeight="1">
      <c r="A21" s="56">
        <v>8</v>
      </c>
      <c r="B21" s="72">
        <v>926</v>
      </c>
      <c r="C21" s="79">
        <v>92601</v>
      </c>
      <c r="D21" s="79">
        <v>6050</v>
      </c>
      <c r="E21" s="81" t="s">
        <v>30</v>
      </c>
      <c r="F21" s="82" t="s">
        <v>113</v>
      </c>
      <c r="G21" s="141">
        <v>2009</v>
      </c>
      <c r="H21" s="141">
        <v>2012</v>
      </c>
      <c r="I21" s="77">
        <v>43281</v>
      </c>
      <c r="J21" s="77">
        <v>8605.8</v>
      </c>
      <c r="K21" s="77">
        <v>6135.9</v>
      </c>
      <c r="L21" s="78">
        <v>5370.9</v>
      </c>
    </row>
    <row r="22" spans="1:12" s="27" customFormat="1" ht="21.75" customHeight="1">
      <c r="A22" s="83" t="s">
        <v>29</v>
      </c>
      <c r="B22" s="166" t="s">
        <v>110</v>
      </c>
      <c r="C22" s="167"/>
      <c r="D22" s="167"/>
      <c r="E22" s="167"/>
      <c r="F22" s="32"/>
      <c r="G22" s="142"/>
      <c r="H22" s="142"/>
      <c r="I22" s="134"/>
      <c r="J22" s="84">
        <f>SUM(J23:J31)</f>
        <v>32192.800000000003</v>
      </c>
      <c r="K22" s="84">
        <f>SUM(K23:K31)</f>
        <v>17855.4</v>
      </c>
      <c r="L22" s="85">
        <f>SUM(L23:L31)</f>
        <v>2360</v>
      </c>
    </row>
    <row r="23" spans="1:12" s="25" customFormat="1" ht="24.75" customHeight="1">
      <c r="A23" s="56">
        <v>9</v>
      </c>
      <c r="B23" s="57">
        <v>600</v>
      </c>
      <c r="C23" s="58">
        <v>60015</v>
      </c>
      <c r="D23" s="58">
        <v>6050</v>
      </c>
      <c r="E23" s="59" t="s">
        <v>42</v>
      </c>
      <c r="F23" s="58" t="s">
        <v>16</v>
      </c>
      <c r="G23" s="60">
        <v>2007</v>
      </c>
      <c r="H23" s="60" t="s">
        <v>43</v>
      </c>
      <c r="I23" s="61">
        <f>15021-200</f>
        <v>14821</v>
      </c>
      <c r="J23" s="61">
        <f>6400-5400+4800</f>
        <v>5800</v>
      </c>
      <c r="K23" s="61">
        <v>600</v>
      </c>
      <c r="L23" s="63">
        <v>0</v>
      </c>
    </row>
    <row r="24" spans="1:12" s="26" customFormat="1" ht="26.25" customHeight="1">
      <c r="A24" s="56">
        <v>10</v>
      </c>
      <c r="B24" s="57">
        <v>600</v>
      </c>
      <c r="C24" s="58">
        <v>60015</v>
      </c>
      <c r="D24" s="58">
        <v>6050</v>
      </c>
      <c r="E24" s="59" t="s">
        <v>116</v>
      </c>
      <c r="F24" s="58" t="s">
        <v>16</v>
      </c>
      <c r="G24" s="60">
        <v>2009</v>
      </c>
      <c r="H24" s="60" t="s">
        <v>44</v>
      </c>
      <c r="I24" s="61">
        <v>2510</v>
      </c>
      <c r="J24" s="62">
        <v>2500</v>
      </c>
      <c r="K24" s="61">
        <v>0</v>
      </c>
      <c r="L24" s="63">
        <v>0</v>
      </c>
    </row>
    <row r="25" spans="1:12" s="28" customFormat="1" ht="25.5" customHeight="1">
      <c r="A25" s="56">
        <v>11</v>
      </c>
      <c r="B25" s="72">
        <v>801</v>
      </c>
      <c r="C25" s="79">
        <v>80110</v>
      </c>
      <c r="D25" s="80">
        <v>6050</v>
      </c>
      <c r="E25" s="81" t="s">
        <v>45</v>
      </c>
      <c r="F25" s="79" t="s">
        <v>18</v>
      </c>
      <c r="G25" s="141">
        <v>2007</v>
      </c>
      <c r="H25" s="141">
        <v>2011</v>
      </c>
      <c r="I25" s="77">
        <v>7350.2</v>
      </c>
      <c r="J25" s="77">
        <v>3000</v>
      </c>
      <c r="K25" s="77">
        <v>3800</v>
      </c>
      <c r="L25" s="78">
        <v>0</v>
      </c>
    </row>
    <row r="26" spans="1:12" s="28" customFormat="1" ht="25.5" customHeight="1">
      <c r="A26" s="56">
        <v>12</v>
      </c>
      <c r="B26" s="72">
        <v>801</v>
      </c>
      <c r="C26" s="79">
        <v>80195</v>
      </c>
      <c r="D26" s="80">
        <v>6050</v>
      </c>
      <c r="E26" s="81" t="s">
        <v>46</v>
      </c>
      <c r="F26" s="79" t="s">
        <v>47</v>
      </c>
      <c r="G26" s="141">
        <v>2009</v>
      </c>
      <c r="H26" s="141">
        <v>2010</v>
      </c>
      <c r="I26" s="77">
        <v>4661.2</v>
      </c>
      <c r="J26" s="77">
        <v>4661.2</v>
      </c>
      <c r="K26" s="77"/>
      <c r="L26" s="78"/>
    </row>
    <row r="27" spans="1:12" s="28" customFormat="1" ht="25.5" customHeight="1">
      <c r="A27" s="56">
        <v>13</v>
      </c>
      <c r="B27" s="72">
        <v>801</v>
      </c>
      <c r="C27" s="79">
        <v>80195</v>
      </c>
      <c r="D27" s="80">
        <v>6050</v>
      </c>
      <c r="E27" s="81" t="s">
        <v>48</v>
      </c>
      <c r="F27" s="79" t="s">
        <v>47</v>
      </c>
      <c r="G27" s="141">
        <v>2009</v>
      </c>
      <c r="H27" s="141">
        <v>2011</v>
      </c>
      <c r="I27" s="77">
        <f>J27+K27+2170</f>
        <v>18597</v>
      </c>
      <c r="J27" s="77">
        <v>9531.6</v>
      </c>
      <c r="K27" s="77">
        <v>6895.4</v>
      </c>
      <c r="L27" s="78"/>
    </row>
    <row r="28" spans="1:12" s="30" customFormat="1" ht="20.25" customHeight="1">
      <c r="A28" s="56">
        <v>14</v>
      </c>
      <c r="B28" s="72">
        <v>900</v>
      </c>
      <c r="C28" s="79">
        <v>90001</v>
      </c>
      <c r="D28" s="72">
        <v>6050</v>
      </c>
      <c r="E28" s="81" t="s">
        <v>117</v>
      </c>
      <c r="F28" s="79" t="s">
        <v>49</v>
      </c>
      <c r="G28" s="141">
        <v>2004</v>
      </c>
      <c r="H28" s="141">
        <v>2011</v>
      </c>
      <c r="I28" s="77">
        <v>7153</v>
      </c>
      <c r="J28" s="77">
        <v>2800</v>
      </c>
      <c r="K28" s="77">
        <v>3000</v>
      </c>
      <c r="L28" s="78">
        <v>0</v>
      </c>
    </row>
    <row r="29" spans="1:12" s="28" customFormat="1" ht="19.5" customHeight="1">
      <c r="A29" s="56">
        <v>15</v>
      </c>
      <c r="B29" s="72">
        <v>900</v>
      </c>
      <c r="C29" s="79">
        <v>90001</v>
      </c>
      <c r="D29" s="80">
        <v>6050</v>
      </c>
      <c r="E29" s="81" t="s">
        <v>50</v>
      </c>
      <c r="F29" s="79" t="s">
        <v>49</v>
      </c>
      <c r="G29" s="141">
        <v>2007</v>
      </c>
      <c r="H29" s="141">
        <v>2010</v>
      </c>
      <c r="I29" s="77">
        <v>2140.8</v>
      </c>
      <c r="J29" s="77">
        <v>1900</v>
      </c>
      <c r="K29" s="77">
        <v>0</v>
      </c>
      <c r="L29" s="78">
        <v>0</v>
      </c>
    </row>
    <row r="30" spans="1:12" s="28" customFormat="1" ht="19.5" customHeight="1">
      <c r="A30" s="56">
        <v>16</v>
      </c>
      <c r="B30" s="72">
        <v>900</v>
      </c>
      <c r="C30" s="79">
        <v>90001</v>
      </c>
      <c r="D30" s="80">
        <v>6050</v>
      </c>
      <c r="E30" s="81" t="s">
        <v>51</v>
      </c>
      <c r="F30" s="79" t="s">
        <v>49</v>
      </c>
      <c r="G30" s="140">
        <v>2007</v>
      </c>
      <c r="H30" s="140">
        <v>2012</v>
      </c>
      <c r="I30" s="76">
        <v>7030.7</v>
      </c>
      <c r="J30" s="76">
        <v>1000</v>
      </c>
      <c r="K30" s="76">
        <v>2360</v>
      </c>
      <c r="L30" s="78">
        <v>2360</v>
      </c>
    </row>
    <row r="31" spans="1:12" s="30" customFormat="1" ht="38.25" customHeight="1">
      <c r="A31" s="56">
        <v>17</v>
      </c>
      <c r="B31" s="72">
        <v>921</v>
      </c>
      <c r="C31" s="79">
        <v>92106</v>
      </c>
      <c r="D31" s="80">
        <v>6050</v>
      </c>
      <c r="E31" s="81" t="s">
        <v>52</v>
      </c>
      <c r="F31" s="79" t="s">
        <v>18</v>
      </c>
      <c r="G31" s="141">
        <v>2004</v>
      </c>
      <c r="H31" s="141">
        <v>2011</v>
      </c>
      <c r="I31" s="77">
        <f>10153.1+1100+2200</f>
        <v>13453.1</v>
      </c>
      <c r="J31" s="77">
        <v>1000</v>
      </c>
      <c r="K31" s="77">
        <v>1200</v>
      </c>
      <c r="L31" s="78">
        <v>0</v>
      </c>
    </row>
    <row r="32" spans="1:12" s="27" customFormat="1" ht="18.75" customHeight="1">
      <c r="A32" s="53" t="s">
        <v>112</v>
      </c>
      <c r="B32" s="166" t="s">
        <v>53</v>
      </c>
      <c r="C32" s="167"/>
      <c r="D32" s="167"/>
      <c r="E32" s="167"/>
      <c r="F32" s="86"/>
      <c r="G32" s="143"/>
      <c r="H32" s="143"/>
      <c r="I32" s="135"/>
      <c r="J32" s="84">
        <f>SUM(J33:J40)</f>
        <v>6150</v>
      </c>
      <c r="K32" s="84">
        <f>SUM(K33:K40)</f>
        <v>18423.6</v>
      </c>
      <c r="L32" s="85">
        <f>SUM(L33:L40)</f>
        <v>19900</v>
      </c>
    </row>
    <row r="33" spans="1:12" s="26" customFormat="1" ht="16.5" customHeight="1">
      <c r="A33" s="56">
        <v>18</v>
      </c>
      <c r="B33" s="57">
        <v>600</v>
      </c>
      <c r="C33" s="58">
        <v>60015</v>
      </c>
      <c r="D33" s="64">
        <v>6050</v>
      </c>
      <c r="E33" s="87" t="s">
        <v>54</v>
      </c>
      <c r="F33" s="58" t="s">
        <v>16</v>
      </c>
      <c r="G33" s="60" t="s">
        <v>55</v>
      </c>
      <c r="H33" s="60" t="s">
        <v>56</v>
      </c>
      <c r="I33" s="61">
        <v>8000</v>
      </c>
      <c r="J33" s="61">
        <f>600-200</f>
        <v>400</v>
      </c>
      <c r="K33" s="61">
        <v>600</v>
      </c>
      <c r="L33" s="63">
        <v>1000</v>
      </c>
    </row>
    <row r="34" spans="1:12" s="26" customFormat="1" ht="27" customHeight="1">
      <c r="A34" s="56">
        <v>19</v>
      </c>
      <c r="B34" s="57">
        <v>600</v>
      </c>
      <c r="C34" s="58">
        <v>60015</v>
      </c>
      <c r="D34" s="58">
        <v>6050</v>
      </c>
      <c r="E34" s="59" t="s">
        <v>118</v>
      </c>
      <c r="F34" s="58" t="s">
        <v>16</v>
      </c>
      <c r="G34" s="60">
        <v>2009</v>
      </c>
      <c r="H34" s="60" t="s">
        <v>57</v>
      </c>
      <c r="I34" s="61">
        <v>9350</v>
      </c>
      <c r="J34" s="62">
        <v>350</v>
      </c>
      <c r="K34" s="61">
        <v>8000</v>
      </c>
      <c r="L34" s="63">
        <v>900</v>
      </c>
    </row>
    <row r="35" spans="1:12" s="26" customFormat="1" ht="29.25" customHeight="1">
      <c r="A35" s="56">
        <v>20</v>
      </c>
      <c r="B35" s="88">
        <v>600</v>
      </c>
      <c r="C35" s="89">
        <v>60015</v>
      </c>
      <c r="D35" s="89">
        <v>6050</v>
      </c>
      <c r="E35" s="90" t="s">
        <v>119</v>
      </c>
      <c r="F35" s="89" t="s">
        <v>16</v>
      </c>
      <c r="G35" s="144">
        <v>2010</v>
      </c>
      <c r="H35" s="60" t="s">
        <v>58</v>
      </c>
      <c r="I35" s="91">
        <v>10020</v>
      </c>
      <c r="J35" s="92"/>
      <c r="K35" s="91">
        <v>20</v>
      </c>
      <c r="L35" s="93">
        <v>5900</v>
      </c>
    </row>
    <row r="36" spans="1:12" ht="32.25" customHeight="1">
      <c r="A36" s="56">
        <v>21</v>
      </c>
      <c r="B36" s="94">
        <v>700</v>
      </c>
      <c r="C36" s="67">
        <v>70095</v>
      </c>
      <c r="D36" s="66">
        <v>6050</v>
      </c>
      <c r="E36" s="68" t="s">
        <v>59</v>
      </c>
      <c r="F36" s="67" t="s">
        <v>18</v>
      </c>
      <c r="G36" s="139">
        <v>2009</v>
      </c>
      <c r="H36" s="139" t="s">
        <v>19</v>
      </c>
      <c r="I36" s="70">
        <v>47100</v>
      </c>
      <c r="J36" s="70">
        <f>3000-1000-1000</f>
        <v>1000</v>
      </c>
      <c r="K36" s="70">
        <v>5000</v>
      </c>
      <c r="L36" s="71">
        <v>8000</v>
      </c>
    </row>
    <row r="37" spans="1:12" s="28" customFormat="1" ht="25.5">
      <c r="A37" s="56">
        <v>22</v>
      </c>
      <c r="B37" s="57">
        <v>900</v>
      </c>
      <c r="C37" s="58">
        <v>90004</v>
      </c>
      <c r="D37" s="58">
        <v>6050</v>
      </c>
      <c r="E37" s="87" t="s">
        <v>60</v>
      </c>
      <c r="F37" s="58" t="s">
        <v>16</v>
      </c>
      <c r="G37" s="60">
        <v>2009</v>
      </c>
      <c r="H37" s="60">
        <v>2014</v>
      </c>
      <c r="I37" s="61">
        <v>5000</v>
      </c>
      <c r="J37" s="62">
        <f>1000-700-100</f>
        <v>200</v>
      </c>
      <c r="K37" s="61">
        <v>1000</v>
      </c>
      <c r="L37" s="63">
        <v>1000</v>
      </c>
    </row>
    <row r="38" spans="1:12" s="28" customFormat="1" ht="15.75" customHeight="1">
      <c r="A38" s="56">
        <v>23</v>
      </c>
      <c r="B38" s="57">
        <v>900</v>
      </c>
      <c r="C38" s="79">
        <v>90015</v>
      </c>
      <c r="D38" s="72">
        <v>6050</v>
      </c>
      <c r="E38" s="95" t="s">
        <v>61</v>
      </c>
      <c r="F38" s="79" t="s">
        <v>18</v>
      </c>
      <c r="G38" s="141">
        <v>2003</v>
      </c>
      <c r="H38" s="141" t="s">
        <v>19</v>
      </c>
      <c r="I38" s="77">
        <v>950</v>
      </c>
      <c r="J38" s="77"/>
      <c r="K38" s="77">
        <v>100</v>
      </c>
      <c r="L38" s="78">
        <v>100</v>
      </c>
    </row>
    <row r="39" spans="1:12" s="28" customFormat="1" ht="18.75" customHeight="1">
      <c r="A39" s="56">
        <v>24</v>
      </c>
      <c r="B39" s="88">
        <v>921</v>
      </c>
      <c r="C39" s="96">
        <v>92116</v>
      </c>
      <c r="D39" s="97">
        <v>6220</v>
      </c>
      <c r="E39" s="98" t="s">
        <v>114</v>
      </c>
      <c r="F39" s="96" t="s">
        <v>62</v>
      </c>
      <c r="G39" s="145">
        <v>2010</v>
      </c>
      <c r="H39" s="145">
        <v>2011</v>
      </c>
      <c r="I39" s="99">
        <v>2403.6</v>
      </c>
      <c r="J39" s="99">
        <v>1700</v>
      </c>
      <c r="K39" s="99">
        <v>703.6</v>
      </c>
      <c r="L39" s="100"/>
    </row>
    <row r="40" spans="1:12" s="28" customFormat="1" ht="26.25" customHeight="1" thickBot="1">
      <c r="A40" s="56">
        <v>25</v>
      </c>
      <c r="B40" s="97">
        <v>926</v>
      </c>
      <c r="C40" s="96">
        <v>92601</v>
      </c>
      <c r="D40" s="96">
        <v>6050</v>
      </c>
      <c r="E40" s="101" t="s">
        <v>120</v>
      </c>
      <c r="F40" s="96" t="s">
        <v>18</v>
      </c>
      <c r="G40" s="145">
        <v>2008</v>
      </c>
      <c r="H40" s="145">
        <v>2012</v>
      </c>
      <c r="I40" s="99">
        <v>14214.3</v>
      </c>
      <c r="J40" s="99">
        <v>2500</v>
      </c>
      <c r="K40" s="99">
        <v>3000</v>
      </c>
      <c r="L40" s="100">
        <v>3000</v>
      </c>
    </row>
    <row r="41" spans="1:12" s="38" customFormat="1" ht="24" customHeight="1" thickBot="1">
      <c r="A41" s="44" t="s">
        <v>41</v>
      </c>
      <c r="B41" s="46"/>
      <c r="C41" s="176" t="s">
        <v>160</v>
      </c>
      <c r="D41" s="177"/>
      <c r="E41" s="177"/>
      <c r="F41" s="39"/>
      <c r="G41" s="146"/>
      <c r="H41" s="146"/>
      <c r="I41" s="136"/>
      <c r="J41" s="40">
        <f>SUM(J42:J130)</f>
        <v>30083.100000000002</v>
      </c>
      <c r="K41" s="40">
        <f>SUM(K42:K130)</f>
        <v>56510</v>
      </c>
      <c r="L41" s="147">
        <f>SUM(L42:L130)</f>
        <v>44530</v>
      </c>
    </row>
    <row r="42" spans="1:12" s="3" customFormat="1" ht="24" customHeight="1">
      <c r="A42" s="65">
        <v>26</v>
      </c>
      <c r="B42" s="66">
        <v>500</v>
      </c>
      <c r="C42" s="67">
        <v>50095</v>
      </c>
      <c r="D42" s="67">
        <v>6050</v>
      </c>
      <c r="E42" s="102" t="s">
        <v>92</v>
      </c>
      <c r="F42" s="67" t="s">
        <v>90</v>
      </c>
      <c r="G42" s="139"/>
      <c r="H42" s="139"/>
      <c r="I42" s="70"/>
      <c r="J42" s="103">
        <v>20</v>
      </c>
      <c r="K42" s="103">
        <v>0</v>
      </c>
      <c r="L42" s="104">
        <v>0</v>
      </c>
    </row>
    <row r="43" spans="1:12" s="31" customFormat="1" ht="19.5" customHeight="1">
      <c r="A43" s="56">
        <v>27</v>
      </c>
      <c r="B43" s="57">
        <v>600</v>
      </c>
      <c r="C43" s="58">
        <v>60015</v>
      </c>
      <c r="D43" s="58">
        <v>6050</v>
      </c>
      <c r="E43" s="59" t="s">
        <v>93</v>
      </c>
      <c r="F43" s="58" t="s">
        <v>16</v>
      </c>
      <c r="G43" s="60">
        <v>2007</v>
      </c>
      <c r="H43" s="60" t="s">
        <v>58</v>
      </c>
      <c r="I43" s="61">
        <v>2359</v>
      </c>
      <c r="J43" s="62">
        <v>0</v>
      </c>
      <c r="K43" s="61">
        <v>0</v>
      </c>
      <c r="L43" s="63">
        <v>250</v>
      </c>
    </row>
    <row r="44" spans="1:12" s="31" customFormat="1" ht="27" customHeight="1">
      <c r="A44" s="56">
        <v>28</v>
      </c>
      <c r="B44" s="57">
        <v>600</v>
      </c>
      <c r="C44" s="58">
        <v>60015</v>
      </c>
      <c r="D44" s="58">
        <v>6050</v>
      </c>
      <c r="E44" s="59" t="s">
        <v>94</v>
      </c>
      <c r="F44" s="58" t="s">
        <v>16</v>
      </c>
      <c r="G44" s="60">
        <v>2007</v>
      </c>
      <c r="H44" s="60" t="s">
        <v>58</v>
      </c>
      <c r="I44" s="61">
        <v>2246</v>
      </c>
      <c r="J44" s="62">
        <f>220-200</f>
        <v>20</v>
      </c>
      <c r="K44" s="61">
        <f>220+200</f>
        <v>420</v>
      </c>
      <c r="L44" s="63">
        <v>780</v>
      </c>
    </row>
    <row r="45" spans="1:12" s="31" customFormat="1" ht="42" customHeight="1">
      <c r="A45" s="56">
        <v>29</v>
      </c>
      <c r="B45" s="57">
        <v>600</v>
      </c>
      <c r="C45" s="58">
        <v>60015</v>
      </c>
      <c r="D45" s="64">
        <v>6050</v>
      </c>
      <c r="E45" s="59" t="s">
        <v>95</v>
      </c>
      <c r="F45" s="58" t="s">
        <v>16</v>
      </c>
      <c r="G45" s="60">
        <v>2006</v>
      </c>
      <c r="H45" s="60">
        <v>2011</v>
      </c>
      <c r="I45" s="61">
        <v>1500</v>
      </c>
      <c r="J45" s="62">
        <f>500-400-100</f>
        <v>0</v>
      </c>
      <c r="K45" s="61">
        <f>700+400</f>
        <v>1100</v>
      </c>
      <c r="L45" s="63">
        <v>0</v>
      </c>
    </row>
    <row r="46" spans="1:12" s="31" customFormat="1" ht="27" customHeight="1">
      <c r="A46" s="56">
        <v>30</v>
      </c>
      <c r="B46" s="57">
        <v>600</v>
      </c>
      <c r="C46" s="58">
        <v>60015</v>
      </c>
      <c r="D46" s="64">
        <v>6050</v>
      </c>
      <c r="E46" s="59" t="s">
        <v>96</v>
      </c>
      <c r="F46" s="58" t="s">
        <v>16</v>
      </c>
      <c r="G46" s="60">
        <v>2008</v>
      </c>
      <c r="H46" s="60">
        <v>2011</v>
      </c>
      <c r="I46" s="61">
        <v>350</v>
      </c>
      <c r="J46" s="62">
        <f>350-350</f>
        <v>0</v>
      </c>
      <c r="K46" s="61">
        <v>350</v>
      </c>
      <c r="L46" s="63">
        <v>0</v>
      </c>
    </row>
    <row r="47" spans="1:12" s="31" customFormat="1" ht="21.75" customHeight="1">
      <c r="A47" s="56">
        <v>31</v>
      </c>
      <c r="B47" s="57">
        <v>600</v>
      </c>
      <c r="C47" s="58">
        <v>60015</v>
      </c>
      <c r="D47" s="64">
        <v>6050</v>
      </c>
      <c r="E47" s="105" t="s">
        <v>97</v>
      </c>
      <c r="F47" s="58" t="s">
        <v>16</v>
      </c>
      <c r="G47" s="60">
        <v>2011</v>
      </c>
      <c r="H47" s="60">
        <v>2012</v>
      </c>
      <c r="I47" s="61">
        <v>3000</v>
      </c>
      <c r="J47" s="62">
        <v>0</v>
      </c>
      <c r="K47" s="61">
        <v>1000</v>
      </c>
      <c r="L47" s="63">
        <v>2000</v>
      </c>
    </row>
    <row r="48" spans="1:12" s="31" customFormat="1" ht="30.75" customHeight="1">
      <c r="A48" s="56">
        <v>32</v>
      </c>
      <c r="B48" s="57">
        <v>600</v>
      </c>
      <c r="C48" s="58">
        <v>60015</v>
      </c>
      <c r="D48" s="64">
        <v>6050</v>
      </c>
      <c r="E48" s="105" t="s">
        <v>121</v>
      </c>
      <c r="F48" s="58" t="s">
        <v>16</v>
      </c>
      <c r="G48" s="60">
        <v>2011</v>
      </c>
      <c r="H48" s="60">
        <v>2015</v>
      </c>
      <c r="I48" s="61">
        <v>9000</v>
      </c>
      <c r="J48" s="62">
        <f>3000-2700-300</f>
        <v>0</v>
      </c>
      <c r="K48" s="61">
        <v>2000</v>
      </c>
      <c r="L48" s="63">
        <v>2000</v>
      </c>
    </row>
    <row r="49" spans="1:12" s="3" customFormat="1" ht="18.75" customHeight="1">
      <c r="A49" s="56">
        <v>33</v>
      </c>
      <c r="B49" s="94">
        <v>600</v>
      </c>
      <c r="C49" s="67">
        <v>60015</v>
      </c>
      <c r="D49" s="67">
        <v>6050</v>
      </c>
      <c r="E49" s="106" t="s">
        <v>98</v>
      </c>
      <c r="F49" s="67" t="s">
        <v>18</v>
      </c>
      <c r="G49" s="60">
        <v>2011</v>
      </c>
      <c r="H49" s="139" t="s">
        <v>19</v>
      </c>
      <c r="I49" s="70">
        <v>10000</v>
      </c>
      <c r="J49" s="70">
        <v>0</v>
      </c>
      <c r="K49" s="70">
        <v>0</v>
      </c>
      <c r="L49" s="71">
        <v>100</v>
      </c>
    </row>
    <row r="50" spans="1:12" s="25" customFormat="1" ht="21" customHeight="1">
      <c r="A50" s="56">
        <v>34</v>
      </c>
      <c r="B50" s="57">
        <v>600</v>
      </c>
      <c r="C50" s="58">
        <v>60015</v>
      </c>
      <c r="D50" s="64">
        <v>6050</v>
      </c>
      <c r="E50" s="87" t="s">
        <v>71</v>
      </c>
      <c r="F50" s="58" t="s">
        <v>16</v>
      </c>
      <c r="G50" s="160" t="s">
        <v>25</v>
      </c>
      <c r="H50" s="161"/>
      <c r="I50" s="162"/>
      <c r="J50" s="62">
        <v>50</v>
      </c>
      <c r="K50" s="61">
        <v>100</v>
      </c>
      <c r="L50" s="63">
        <v>100</v>
      </c>
    </row>
    <row r="51" spans="1:12" s="25" customFormat="1" ht="24.75" customHeight="1">
      <c r="A51" s="56">
        <v>35</v>
      </c>
      <c r="B51" s="57">
        <v>600</v>
      </c>
      <c r="C51" s="58">
        <v>60015</v>
      </c>
      <c r="D51" s="64">
        <v>6050</v>
      </c>
      <c r="E51" s="59" t="s">
        <v>72</v>
      </c>
      <c r="F51" s="58" t="s">
        <v>16</v>
      </c>
      <c r="G51" s="60">
        <v>2008</v>
      </c>
      <c r="H51" s="60">
        <v>2012</v>
      </c>
      <c r="I51" s="61">
        <v>1620</v>
      </c>
      <c r="J51" s="62">
        <f>500-500</f>
        <v>0</v>
      </c>
      <c r="K51" s="61">
        <v>500</v>
      </c>
      <c r="L51" s="63">
        <v>500</v>
      </c>
    </row>
    <row r="52" spans="1:12" s="25" customFormat="1" ht="27.75" customHeight="1">
      <c r="A52" s="56">
        <v>36</v>
      </c>
      <c r="B52" s="57">
        <v>600</v>
      </c>
      <c r="C52" s="58">
        <v>60015</v>
      </c>
      <c r="D52" s="64">
        <v>6050</v>
      </c>
      <c r="E52" s="59" t="s">
        <v>73</v>
      </c>
      <c r="F52" s="58" t="s">
        <v>16</v>
      </c>
      <c r="G52" s="60">
        <v>2009</v>
      </c>
      <c r="H52" s="60">
        <v>2011</v>
      </c>
      <c r="I52" s="61">
        <v>4300</v>
      </c>
      <c r="J52" s="62">
        <f>1000-700-300</f>
        <v>0</v>
      </c>
      <c r="K52" s="61">
        <v>3000</v>
      </c>
      <c r="L52" s="63">
        <v>0</v>
      </c>
    </row>
    <row r="53" spans="1:12" s="25" customFormat="1" ht="22.5" customHeight="1">
      <c r="A53" s="56">
        <v>37</v>
      </c>
      <c r="B53" s="57">
        <v>600</v>
      </c>
      <c r="C53" s="58">
        <v>60015</v>
      </c>
      <c r="D53" s="64">
        <v>6050</v>
      </c>
      <c r="E53" s="59" t="s">
        <v>74</v>
      </c>
      <c r="F53" s="58" t="s">
        <v>16</v>
      </c>
      <c r="G53" s="60">
        <v>2008</v>
      </c>
      <c r="H53" s="60">
        <v>2011</v>
      </c>
      <c r="I53" s="61">
        <v>1220</v>
      </c>
      <c r="J53" s="62">
        <v>100</v>
      </c>
      <c r="K53" s="61">
        <v>1000</v>
      </c>
      <c r="L53" s="63">
        <v>0</v>
      </c>
    </row>
    <row r="54" spans="1:12" s="25" customFormat="1" ht="30" customHeight="1">
      <c r="A54" s="56">
        <v>38</v>
      </c>
      <c r="B54" s="57">
        <v>600</v>
      </c>
      <c r="C54" s="58">
        <v>60015</v>
      </c>
      <c r="D54" s="64">
        <v>6050</v>
      </c>
      <c r="E54" s="87" t="s">
        <v>75</v>
      </c>
      <c r="F54" s="58" t="s">
        <v>16</v>
      </c>
      <c r="G54" s="160" t="s">
        <v>25</v>
      </c>
      <c r="H54" s="161"/>
      <c r="I54" s="162"/>
      <c r="J54" s="62">
        <f>300-100</f>
        <v>200</v>
      </c>
      <c r="K54" s="61">
        <v>300</v>
      </c>
      <c r="L54" s="63">
        <v>300</v>
      </c>
    </row>
    <row r="55" spans="1:12" s="25" customFormat="1" ht="31.5" customHeight="1">
      <c r="A55" s="56">
        <v>39</v>
      </c>
      <c r="B55" s="57">
        <v>600</v>
      </c>
      <c r="C55" s="58">
        <v>60015</v>
      </c>
      <c r="D55" s="64">
        <v>6050</v>
      </c>
      <c r="E55" s="87" t="s">
        <v>76</v>
      </c>
      <c r="F55" s="58" t="s">
        <v>16</v>
      </c>
      <c r="G55" s="60">
        <v>2009</v>
      </c>
      <c r="H55" s="60">
        <v>2013</v>
      </c>
      <c r="I55" s="61">
        <v>5900</v>
      </c>
      <c r="J55" s="61">
        <v>200</v>
      </c>
      <c r="K55" s="61">
        <v>2000</v>
      </c>
      <c r="L55" s="63">
        <v>2300</v>
      </c>
    </row>
    <row r="56" spans="1:12" ht="26.25" customHeight="1">
      <c r="A56" s="56">
        <v>40</v>
      </c>
      <c r="B56" s="107">
        <v>600</v>
      </c>
      <c r="C56" s="108">
        <v>60015</v>
      </c>
      <c r="D56" s="109">
        <v>6050</v>
      </c>
      <c r="E56" s="110" t="s">
        <v>63</v>
      </c>
      <c r="F56" s="108" t="s">
        <v>16</v>
      </c>
      <c r="G56" s="111">
        <v>2007</v>
      </c>
      <c r="H56" s="111" t="s">
        <v>43</v>
      </c>
      <c r="I56" s="112">
        <v>5991.8</v>
      </c>
      <c r="J56" s="113"/>
      <c r="K56" s="112">
        <v>3500</v>
      </c>
      <c r="L56" s="114">
        <v>0</v>
      </c>
    </row>
    <row r="57" spans="1:12" ht="24.75" customHeight="1">
      <c r="A57" s="56">
        <v>41</v>
      </c>
      <c r="B57" s="57">
        <v>600</v>
      </c>
      <c r="C57" s="58">
        <v>60015</v>
      </c>
      <c r="D57" s="64">
        <v>6050</v>
      </c>
      <c r="E57" s="59" t="s">
        <v>64</v>
      </c>
      <c r="F57" s="58" t="s">
        <v>16</v>
      </c>
      <c r="G57" s="60">
        <v>2010</v>
      </c>
      <c r="H57" s="60">
        <v>2011</v>
      </c>
      <c r="I57" s="61">
        <v>800</v>
      </c>
      <c r="J57" s="62">
        <f>800-300</f>
        <v>500</v>
      </c>
      <c r="K57" s="61">
        <v>300</v>
      </c>
      <c r="L57" s="63">
        <v>0</v>
      </c>
    </row>
    <row r="58" spans="1:12" ht="18.75" customHeight="1">
      <c r="A58" s="56">
        <v>42</v>
      </c>
      <c r="B58" s="57">
        <v>600</v>
      </c>
      <c r="C58" s="58">
        <v>60015</v>
      </c>
      <c r="D58" s="64">
        <v>6050</v>
      </c>
      <c r="E58" s="59" t="s">
        <v>147</v>
      </c>
      <c r="F58" s="58" t="s">
        <v>16</v>
      </c>
      <c r="G58" s="60">
        <v>2011</v>
      </c>
      <c r="H58" s="60">
        <v>2012</v>
      </c>
      <c r="I58" s="61">
        <v>850</v>
      </c>
      <c r="J58" s="62"/>
      <c r="K58" s="61">
        <v>500</v>
      </c>
      <c r="L58" s="63">
        <v>350</v>
      </c>
    </row>
    <row r="59" spans="1:12" ht="26.25" customHeight="1">
      <c r="A59" s="56">
        <v>43</v>
      </c>
      <c r="B59" s="57">
        <v>600</v>
      </c>
      <c r="C59" s="58">
        <v>60015</v>
      </c>
      <c r="D59" s="64">
        <v>6050</v>
      </c>
      <c r="E59" s="59" t="s">
        <v>65</v>
      </c>
      <c r="F59" s="58" t="s">
        <v>16</v>
      </c>
      <c r="G59" s="60">
        <v>2010</v>
      </c>
      <c r="H59" s="60">
        <v>2012</v>
      </c>
      <c r="I59" s="61">
        <v>7850</v>
      </c>
      <c r="J59" s="62">
        <v>150</v>
      </c>
      <c r="K59" s="61">
        <v>4350</v>
      </c>
      <c r="L59" s="63">
        <v>3350</v>
      </c>
    </row>
    <row r="60" spans="1:12" ht="18.75" customHeight="1">
      <c r="A60" s="56">
        <v>44</v>
      </c>
      <c r="B60" s="57">
        <v>600</v>
      </c>
      <c r="C60" s="58">
        <v>60015</v>
      </c>
      <c r="D60" s="64">
        <v>6050</v>
      </c>
      <c r="E60" s="59" t="s">
        <v>66</v>
      </c>
      <c r="F60" s="58" t="s">
        <v>16</v>
      </c>
      <c r="G60" s="60">
        <v>2010</v>
      </c>
      <c r="H60" s="60">
        <v>2011</v>
      </c>
      <c r="I60" s="61">
        <f>SUM(J60:K60)</f>
        <v>1700</v>
      </c>
      <c r="J60" s="62">
        <f>1000-500</f>
        <v>500</v>
      </c>
      <c r="K60" s="61">
        <v>1200</v>
      </c>
      <c r="L60" s="63">
        <v>0</v>
      </c>
    </row>
    <row r="61" spans="1:12" s="25" customFormat="1" ht="29.25" customHeight="1">
      <c r="A61" s="56">
        <v>45</v>
      </c>
      <c r="B61" s="57">
        <v>600</v>
      </c>
      <c r="C61" s="58">
        <v>60015</v>
      </c>
      <c r="D61" s="64">
        <v>6050</v>
      </c>
      <c r="E61" s="59" t="s">
        <v>122</v>
      </c>
      <c r="F61" s="58" t="s">
        <v>16</v>
      </c>
      <c r="G61" s="60">
        <v>2008</v>
      </c>
      <c r="H61" s="60">
        <v>2016</v>
      </c>
      <c r="I61" s="61">
        <f>10699.2+4500</f>
        <v>15199.2</v>
      </c>
      <c r="J61" s="62">
        <f>3820-2050</f>
        <v>1770</v>
      </c>
      <c r="K61" s="61">
        <v>2050</v>
      </c>
      <c r="L61" s="63">
        <v>1000</v>
      </c>
    </row>
    <row r="62" spans="1:12" s="26" customFormat="1" ht="16.5" customHeight="1">
      <c r="A62" s="56">
        <v>46</v>
      </c>
      <c r="B62" s="57">
        <v>600</v>
      </c>
      <c r="C62" s="58">
        <v>60015</v>
      </c>
      <c r="D62" s="58">
        <v>6050</v>
      </c>
      <c r="E62" s="59" t="s">
        <v>17</v>
      </c>
      <c r="F62" s="58" t="s">
        <v>16</v>
      </c>
      <c r="G62" s="60">
        <v>2007</v>
      </c>
      <c r="H62" s="60">
        <v>2012</v>
      </c>
      <c r="I62" s="61">
        <v>20771</v>
      </c>
      <c r="J62" s="62">
        <v>3271</v>
      </c>
      <c r="K62" s="61">
        <v>4000</v>
      </c>
      <c r="L62" s="63">
        <v>5000</v>
      </c>
    </row>
    <row r="63" spans="1:12" s="3" customFormat="1" ht="18.75" customHeight="1">
      <c r="A63" s="56">
        <v>47</v>
      </c>
      <c r="B63" s="57">
        <v>600</v>
      </c>
      <c r="C63" s="58">
        <v>60016</v>
      </c>
      <c r="D63" s="64">
        <v>6050</v>
      </c>
      <c r="E63" s="87" t="s">
        <v>148</v>
      </c>
      <c r="F63" s="58" t="s">
        <v>16</v>
      </c>
      <c r="G63" s="60">
        <v>2006</v>
      </c>
      <c r="H63" s="60">
        <v>2011</v>
      </c>
      <c r="I63" s="61">
        <v>853</v>
      </c>
      <c r="J63" s="62">
        <v>0</v>
      </c>
      <c r="K63" s="61">
        <v>800</v>
      </c>
      <c r="L63" s="63">
        <v>0</v>
      </c>
    </row>
    <row r="64" spans="1:12" s="3" customFormat="1" ht="18.75" customHeight="1">
      <c r="A64" s="56">
        <v>48</v>
      </c>
      <c r="B64" s="57">
        <v>600</v>
      </c>
      <c r="C64" s="58">
        <v>60016</v>
      </c>
      <c r="D64" s="64">
        <v>6050</v>
      </c>
      <c r="E64" s="87" t="s">
        <v>149</v>
      </c>
      <c r="F64" s="58" t="s">
        <v>16</v>
      </c>
      <c r="G64" s="60">
        <v>2006</v>
      </c>
      <c r="H64" s="60">
        <v>2011</v>
      </c>
      <c r="I64" s="61">
        <v>430</v>
      </c>
      <c r="J64" s="62">
        <v>0</v>
      </c>
      <c r="K64" s="61">
        <v>400</v>
      </c>
      <c r="L64" s="63">
        <v>0</v>
      </c>
    </row>
    <row r="65" spans="1:12" s="3" customFormat="1" ht="18.75" customHeight="1">
      <c r="A65" s="56">
        <v>49</v>
      </c>
      <c r="B65" s="57">
        <v>600</v>
      </c>
      <c r="C65" s="58">
        <v>60016</v>
      </c>
      <c r="D65" s="64">
        <v>6050</v>
      </c>
      <c r="E65" s="87" t="s">
        <v>150</v>
      </c>
      <c r="F65" s="58" t="s">
        <v>16</v>
      </c>
      <c r="G65" s="60">
        <v>2010</v>
      </c>
      <c r="H65" s="60">
        <v>2010</v>
      </c>
      <c r="I65" s="61">
        <v>200</v>
      </c>
      <c r="J65" s="62">
        <v>200</v>
      </c>
      <c r="K65" s="61">
        <v>0</v>
      </c>
      <c r="L65" s="63">
        <v>0</v>
      </c>
    </row>
    <row r="66" spans="1:12" s="3" customFormat="1" ht="18.75" customHeight="1">
      <c r="A66" s="56">
        <v>50</v>
      </c>
      <c r="B66" s="57">
        <v>600</v>
      </c>
      <c r="C66" s="58">
        <v>60016</v>
      </c>
      <c r="D66" s="64">
        <v>6050</v>
      </c>
      <c r="E66" s="87" t="s">
        <v>151</v>
      </c>
      <c r="F66" s="58" t="s">
        <v>16</v>
      </c>
      <c r="G66" s="60">
        <v>2010</v>
      </c>
      <c r="H66" s="60">
        <v>2012</v>
      </c>
      <c r="I66" s="61">
        <v>2970</v>
      </c>
      <c r="J66" s="62">
        <v>70</v>
      </c>
      <c r="K66" s="61">
        <v>600</v>
      </c>
      <c r="L66" s="63">
        <v>2300</v>
      </c>
    </row>
    <row r="67" spans="1:12" s="3" customFormat="1" ht="18.75" customHeight="1">
      <c r="A67" s="56">
        <v>51</v>
      </c>
      <c r="B67" s="57">
        <v>600</v>
      </c>
      <c r="C67" s="58">
        <v>60016</v>
      </c>
      <c r="D67" s="64">
        <v>6050</v>
      </c>
      <c r="E67" s="87" t="s">
        <v>152</v>
      </c>
      <c r="F67" s="58" t="s">
        <v>16</v>
      </c>
      <c r="G67" s="60">
        <v>2011</v>
      </c>
      <c r="H67" s="60">
        <v>2012</v>
      </c>
      <c r="I67" s="61">
        <f>SUM(K67:L67)</f>
        <v>2000</v>
      </c>
      <c r="J67" s="62">
        <f>200-200</f>
        <v>0</v>
      </c>
      <c r="K67" s="61">
        <v>1000</v>
      </c>
      <c r="L67" s="63">
        <v>1000</v>
      </c>
    </row>
    <row r="68" spans="1:12" s="3" customFormat="1" ht="18.75" customHeight="1">
      <c r="A68" s="56">
        <v>52</v>
      </c>
      <c r="B68" s="57">
        <v>600</v>
      </c>
      <c r="C68" s="58">
        <v>60016</v>
      </c>
      <c r="D68" s="64">
        <v>6050</v>
      </c>
      <c r="E68" s="87" t="s">
        <v>153</v>
      </c>
      <c r="F68" s="58" t="s">
        <v>16</v>
      </c>
      <c r="G68" s="60">
        <v>2011</v>
      </c>
      <c r="H68" s="60">
        <v>2011</v>
      </c>
      <c r="I68" s="61">
        <f>SUM(K68:L68)</f>
        <v>1000</v>
      </c>
      <c r="J68" s="62">
        <f>100-100</f>
        <v>0</v>
      </c>
      <c r="K68" s="61">
        <v>1000</v>
      </c>
      <c r="L68" s="63">
        <v>0</v>
      </c>
    </row>
    <row r="69" spans="1:12" s="3" customFormat="1" ht="18.75" customHeight="1">
      <c r="A69" s="56">
        <v>53</v>
      </c>
      <c r="B69" s="57">
        <v>600</v>
      </c>
      <c r="C69" s="58">
        <v>60016</v>
      </c>
      <c r="D69" s="64">
        <v>6050</v>
      </c>
      <c r="E69" s="87" t="s">
        <v>99</v>
      </c>
      <c r="F69" s="58" t="s">
        <v>16</v>
      </c>
      <c r="G69" s="60">
        <v>2011</v>
      </c>
      <c r="H69" s="60">
        <v>2013</v>
      </c>
      <c r="I69" s="61">
        <v>4000</v>
      </c>
      <c r="J69" s="62">
        <v>0</v>
      </c>
      <c r="K69" s="61">
        <v>200</v>
      </c>
      <c r="L69" s="63">
        <v>1000</v>
      </c>
    </row>
    <row r="70" spans="1:12" s="3" customFormat="1" ht="18.75" customHeight="1">
      <c r="A70" s="56">
        <v>54</v>
      </c>
      <c r="B70" s="57">
        <v>600</v>
      </c>
      <c r="C70" s="58">
        <v>60016</v>
      </c>
      <c r="D70" s="64">
        <v>6050</v>
      </c>
      <c r="E70" s="87" t="s">
        <v>154</v>
      </c>
      <c r="F70" s="58" t="s">
        <v>16</v>
      </c>
      <c r="G70" s="60">
        <v>2011</v>
      </c>
      <c r="H70" s="60">
        <v>2014</v>
      </c>
      <c r="I70" s="61">
        <v>3500</v>
      </c>
      <c r="J70" s="62">
        <v>0</v>
      </c>
      <c r="K70" s="61">
        <v>500</v>
      </c>
      <c r="L70" s="63">
        <v>1000</v>
      </c>
    </row>
    <row r="71" spans="1:12" s="3" customFormat="1" ht="25.5" customHeight="1">
      <c r="A71" s="56">
        <v>55</v>
      </c>
      <c r="B71" s="57">
        <v>600</v>
      </c>
      <c r="C71" s="67">
        <v>60016</v>
      </c>
      <c r="D71" s="69">
        <v>6050</v>
      </c>
      <c r="E71" s="68" t="s">
        <v>155</v>
      </c>
      <c r="F71" s="67" t="s">
        <v>18</v>
      </c>
      <c r="G71" s="139">
        <v>2007</v>
      </c>
      <c r="H71" s="139">
        <v>2012</v>
      </c>
      <c r="I71" s="70">
        <v>1000</v>
      </c>
      <c r="J71" s="70">
        <v>100</v>
      </c>
      <c r="K71" s="70">
        <v>500</v>
      </c>
      <c r="L71" s="71">
        <v>350</v>
      </c>
    </row>
    <row r="72" spans="1:12" ht="29.25" customHeight="1">
      <c r="A72" s="56">
        <v>56</v>
      </c>
      <c r="B72" s="57">
        <v>600</v>
      </c>
      <c r="C72" s="67">
        <v>60016</v>
      </c>
      <c r="D72" s="66">
        <v>6050</v>
      </c>
      <c r="E72" s="68" t="s">
        <v>100</v>
      </c>
      <c r="F72" s="67" t="s">
        <v>18</v>
      </c>
      <c r="G72" s="139">
        <v>2007</v>
      </c>
      <c r="H72" s="138" t="s">
        <v>19</v>
      </c>
      <c r="I72" s="70">
        <v>10000</v>
      </c>
      <c r="J72" s="70">
        <v>0</v>
      </c>
      <c r="K72" s="70">
        <v>0</v>
      </c>
      <c r="L72" s="71">
        <v>500</v>
      </c>
    </row>
    <row r="73" spans="1:12" s="3" customFormat="1" ht="25.5" customHeight="1">
      <c r="A73" s="56">
        <v>57</v>
      </c>
      <c r="B73" s="57">
        <v>600</v>
      </c>
      <c r="C73" s="67">
        <v>60016</v>
      </c>
      <c r="D73" s="69">
        <v>6050</v>
      </c>
      <c r="E73" s="68" t="s">
        <v>22</v>
      </c>
      <c r="F73" s="67" t="s">
        <v>18</v>
      </c>
      <c r="G73" s="138">
        <v>2007</v>
      </c>
      <c r="H73" s="138" t="s">
        <v>19</v>
      </c>
      <c r="I73" s="115">
        <v>6000</v>
      </c>
      <c r="J73" s="115">
        <v>1200</v>
      </c>
      <c r="K73" s="115">
        <v>2000</v>
      </c>
      <c r="L73" s="71">
        <v>2000</v>
      </c>
    </row>
    <row r="74" spans="1:12" s="3" customFormat="1" ht="25.5">
      <c r="A74" s="56">
        <v>58</v>
      </c>
      <c r="B74" s="57">
        <v>600</v>
      </c>
      <c r="C74" s="67">
        <v>60016</v>
      </c>
      <c r="D74" s="69">
        <v>6050</v>
      </c>
      <c r="E74" s="68" t="s">
        <v>101</v>
      </c>
      <c r="F74" s="67" t="s">
        <v>18</v>
      </c>
      <c r="G74" s="139">
        <v>2006</v>
      </c>
      <c r="H74" s="139">
        <v>2012</v>
      </c>
      <c r="I74" s="70">
        <v>1230.3</v>
      </c>
      <c r="J74" s="70">
        <v>50</v>
      </c>
      <c r="K74" s="70">
        <v>400</v>
      </c>
      <c r="L74" s="71">
        <v>700</v>
      </c>
    </row>
    <row r="75" spans="1:12" s="25" customFormat="1" ht="21" customHeight="1">
      <c r="A75" s="56">
        <v>59</v>
      </c>
      <c r="B75" s="57">
        <v>600</v>
      </c>
      <c r="C75" s="58">
        <v>60016</v>
      </c>
      <c r="D75" s="64">
        <v>6050</v>
      </c>
      <c r="E75" s="116" t="s">
        <v>77</v>
      </c>
      <c r="F75" s="58" t="s">
        <v>16</v>
      </c>
      <c r="G75" s="160" t="s">
        <v>25</v>
      </c>
      <c r="H75" s="161"/>
      <c r="I75" s="162"/>
      <c r="J75" s="62">
        <f>200-100</f>
        <v>100</v>
      </c>
      <c r="K75" s="61">
        <v>200</v>
      </c>
      <c r="L75" s="63">
        <v>200</v>
      </c>
    </row>
    <row r="76" spans="1:12" s="25" customFormat="1" ht="19.5" customHeight="1">
      <c r="A76" s="56">
        <v>60</v>
      </c>
      <c r="B76" s="57">
        <v>600</v>
      </c>
      <c r="C76" s="58">
        <v>60016</v>
      </c>
      <c r="D76" s="64">
        <v>6050</v>
      </c>
      <c r="E76" s="87" t="s">
        <v>78</v>
      </c>
      <c r="F76" s="58" t="s">
        <v>16</v>
      </c>
      <c r="G76" s="160" t="s">
        <v>25</v>
      </c>
      <c r="H76" s="161"/>
      <c r="I76" s="162"/>
      <c r="J76" s="62">
        <v>50</v>
      </c>
      <c r="K76" s="61">
        <v>100</v>
      </c>
      <c r="L76" s="63">
        <v>100</v>
      </c>
    </row>
    <row r="77" spans="1:12" s="25" customFormat="1" ht="20.25" customHeight="1">
      <c r="A77" s="56">
        <v>61</v>
      </c>
      <c r="B77" s="57">
        <v>600</v>
      </c>
      <c r="C77" s="58">
        <v>60016</v>
      </c>
      <c r="D77" s="64">
        <v>6050</v>
      </c>
      <c r="E77" s="59" t="s">
        <v>123</v>
      </c>
      <c r="F77" s="58" t="s">
        <v>16</v>
      </c>
      <c r="G77" s="60">
        <v>2009</v>
      </c>
      <c r="H77" s="60">
        <v>2011</v>
      </c>
      <c r="I77" s="61">
        <v>2800</v>
      </c>
      <c r="J77" s="62">
        <f>2600-2500</f>
        <v>100</v>
      </c>
      <c r="K77" s="61">
        <v>2500</v>
      </c>
      <c r="L77" s="63">
        <v>0</v>
      </c>
    </row>
    <row r="78" spans="1:12" ht="18.75" customHeight="1">
      <c r="A78" s="56">
        <v>62</v>
      </c>
      <c r="B78" s="57">
        <v>600</v>
      </c>
      <c r="C78" s="117">
        <v>60016</v>
      </c>
      <c r="D78" s="118">
        <v>6050</v>
      </c>
      <c r="E78" s="119" t="s">
        <v>79</v>
      </c>
      <c r="F78" s="117" t="s">
        <v>18</v>
      </c>
      <c r="G78" s="138">
        <v>1998</v>
      </c>
      <c r="H78" s="138" t="s">
        <v>19</v>
      </c>
      <c r="I78" s="115">
        <v>25563</v>
      </c>
      <c r="J78" s="115">
        <f>1800-500</f>
        <v>1300</v>
      </c>
      <c r="K78" s="115">
        <v>1500</v>
      </c>
      <c r="L78" s="120">
        <v>3000</v>
      </c>
    </row>
    <row r="79" spans="1:12" ht="18.75" customHeight="1">
      <c r="A79" s="56">
        <v>63</v>
      </c>
      <c r="B79" s="57">
        <v>600</v>
      </c>
      <c r="C79" s="67">
        <v>60016</v>
      </c>
      <c r="D79" s="66">
        <v>6050</v>
      </c>
      <c r="E79" s="121" t="s">
        <v>80</v>
      </c>
      <c r="F79" s="67" t="s">
        <v>18</v>
      </c>
      <c r="G79" s="139">
        <v>2005</v>
      </c>
      <c r="H79" s="139" t="s">
        <v>19</v>
      </c>
      <c r="I79" s="70">
        <v>9430</v>
      </c>
      <c r="J79" s="70">
        <v>0</v>
      </c>
      <c r="K79" s="70">
        <v>400</v>
      </c>
      <c r="L79" s="71">
        <v>500</v>
      </c>
    </row>
    <row r="80" spans="1:12" ht="18.75" customHeight="1">
      <c r="A80" s="56">
        <v>64</v>
      </c>
      <c r="B80" s="57">
        <v>600</v>
      </c>
      <c r="C80" s="58">
        <v>60016</v>
      </c>
      <c r="D80" s="64">
        <v>6050</v>
      </c>
      <c r="E80" s="87" t="s">
        <v>67</v>
      </c>
      <c r="F80" s="58" t="s">
        <v>16</v>
      </c>
      <c r="G80" s="60">
        <v>2010</v>
      </c>
      <c r="H80" s="60">
        <v>2013</v>
      </c>
      <c r="I80" s="61">
        <v>4000</v>
      </c>
      <c r="J80" s="62">
        <f>1550-1500</f>
        <v>50</v>
      </c>
      <c r="K80" s="61">
        <v>1000</v>
      </c>
      <c r="L80" s="63">
        <v>1000</v>
      </c>
    </row>
    <row r="81" spans="1:12" s="25" customFormat="1" ht="27" customHeight="1">
      <c r="A81" s="56">
        <v>65</v>
      </c>
      <c r="B81" s="57">
        <v>600</v>
      </c>
      <c r="C81" s="58">
        <v>60016</v>
      </c>
      <c r="D81" s="64">
        <v>6050</v>
      </c>
      <c r="E81" s="87" t="s">
        <v>124</v>
      </c>
      <c r="F81" s="58" t="s">
        <v>16</v>
      </c>
      <c r="G81" s="60">
        <v>2006</v>
      </c>
      <c r="H81" s="60">
        <v>2012</v>
      </c>
      <c r="I81" s="61">
        <f>6187.1-100</f>
        <v>6087.1</v>
      </c>
      <c r="J81" s="61">
        <v>1100</v>
      </c>
      <c r="K81" s="61">
        <v>1200</v>
      </c>
      <c r="L81" s="63">
        <v>500</v>
      </c>
    </row>
    <row r="82" spans="1:12" s="25" customFormat="1" ht="27" customHeight="1">
      <c r="A82" s="56">
        <v>66</v>
      </c>
      <c r="B82" s="57">
        <v>600</v>
      </c>
      <c r="C82" s="58">
        <v>60016</v>
      </c>
      <c r="D82" s="64">
        <v>6050</v>
      </c>
      <c r="E82" s="87" t="s">
        <v>125</v>
      </c>
      <c r="F82" s="58" t="s">
        <v>16</v>
      </c>
      <c r="G82" s="60">
        <v>2006</v>
      </c>
      <c r="H82" s="60">
        <v>2013</v>
      </c>
      <c r="I82" s="61">
        <v>5900</v>
      </c>
      <c r="J82" s="61">
        <v>1500</v>
      </c>
      <c r="K82" s="61">
        <v>1000</v>
      </c>
      <c r="L82" s="63">
        <v>500</v>
      </c>
    </row>
    <row r="83" spans="1:12" s="25" customFormat="1" ht="37.5" customHeight="1">
      <c r="A83" s="56">
        <v>67</v>
      </c>
      <c r="B83" s="57">
        <v>600</v>
      </c>
      <c r="C83" s="58">
        <v>60016</v>
      </c>
      <c r="D83" s="64">
        <v>6050</v>
      </c>
      <c r="E83" s="87" t="s">
        <v>126</v>
      </c>
      <c r="F83" s="58" t="s">
        <v>16</v>
      </c>
      <c r="G83" s="60">
        <v>2007</v>
      </c>
      <c r="H83" s="60">
        <v>2010</v>
      </c>
      <c r="I83" s="61">
        <v>4723.6</v>
      </c>
      <c r="J83" s="61">
        <v>1200</v>
      </c>
      <c r="K83" s="61">
        <v>0</v>
      </c>
      <c r="L83" s="63">
        <v>0</v>
      </c>
    </row>
    <row r="84" spans="1:12" ht="18" customHeight="1">
      <c r="A84" s="56">
        <v>68</v>
      </c>
      <c r="B84" s="94">
        <v>600</v>
      </c>
      <c r="C84" s="67">
        <v>60016</v>
      </c>
      <c r="D84" s="66">
        <v>6050</v>
      </c>
      <c r="E84" s="121" t="s">
        <v>127</v>
      </c>
      <c r="F84" s="67" t="s">
        <v>18</v>
      </c>
      <c r="G84" s="139">
        <v>1998</v>
      </c>
      <c r="H84" s="139" t="s">
        <v>19</v>
      </c>
      <c r="I84" s="70">
        <v>6497.3</v>
      </c>
      <c r="J84" s="70">
        <v>100</v>
      </c>
      <c r="K84" s="70">
        <v>500</v>
      </c>
      <c r="L84" s="71">
        <v>800</v>
      </c>
    </row>
    <row r="85" spans="1:12" ht="18" customHeight="1">
      <c r="A85" s="56">
        <v>69</v>
      </c>
      <c r="B85" s="57">
        <v>600</v>
      </c>
      <c r="C85" s="67">
        <v>60016</v>
      </c>
      <c r="D85" s="66">
        <v>6050</v>
      </c>
      <c r="E85" s="121" t="s">
        <v>20</v>
      </c>
      <c r="F85" s="67" t="s">
        <v>18</v>
      </c>
      <c r="G85" s="139">
        <v>2008</v>
      </c>
      <c r="H85" s="139">
        <v>2011</v>
      </c>
      <c r="I85" s="70">
        <v>1400</v>
      </c>
      <c r="J85" s="70">
        <v>700</v>
      </c>
      <c r="K85" s="70">
        <v>500</v>
      </c>
      <c r="L85" s="71">
        <v>0</v>
      </c>
    </row>
    <row r="86" spans="1:12" s="3" customFormat="1" ht="18" customHeight="1">
      <c r="A86" s="56">
        <v>70</v>
      </c>
      <c r="B86" s="94">
        <v>600</v>
      </c>
      <c r="C86" s="67">
        <v>60016</v>
      </c>
      <c r="D86" s="69">
        <v>6050</v>
      </c>
      <c r="E86" s="122" t="s">
        <v>128</v>
      </c>
      <c r="F86" s="67" t="s">
        <v>18</v>
      </c>
      <c r="G86" s="138">
        <v>2006</v>
      </c>
      <c r="H86" s="138" t="s">
        <v>19</v>
      </c>
      <c r="I86" s="115">
        <v>3200</v>
      </c>
      <c r="J86" s="115">
        <v>600</v>
      </c>
      <c r="K86" s="115">
        <v>100</v>
      </c>
      <c r="L86" s="71">
        <v>500</v>
      </c>
    </row>
    <row r="87" spans="1:12" s="3" customFormat="1" ht="25.5" customHeight="1">
      <c r="A87" s="56">
        <v>71</v>
      </c>
      <c r="B87" s="57">
        <v>600</v>
      </c>
      <c r="C87" s="67">
        <v>60016</v>
      </c>
      <c r="D87" s="69">
        <v>6050</v>
      </c>
      <c r="E87" s="68" t="s">
        <v>21</v>
      </c>
      <c r="F87" s="67" t="s">
        <v>18</v>
      </c>
      <c r="G87" s="138">
        <v>2007</v>
      </c>
      <c r="H87" s="138">
        <v>2012</v>
      </c>
      <c r="I87" s="115">
        <v>3000</v>
      </c>
      <c r="J87" s="115">
        <v>150</v>
      </c>
      <c r="K87" s="115">
        <v>0</v>
      </c>
      <c r="L87" s="71">
        <v>1500</v>
      </c>
    </row>
    <row r="88" spans="1:12" s="3" customFormat="1" ht="25.5" customHeight="1">
      <c r="A88" s="56">
        <v>72</v>
      </c>
      <c r="B88" s="94">
        <v>600</v>
      </c>
      <c r="C88" s="67">
        <v>60016</v>
      </c>
      <c r="D88" s="69">
        <v>6050</v>
      </c>
      <c r="E88" s="68" t="s">
        <v>22</v>
      </c>
      <c r="F88" s="67" t="s">
        <v>18</v>
      </c>
      <c r="G88" s="138">
        <v>2007</v>
      </c>
      <c r="H88" s="138" t="s">
        <v>19</v>
      </c>
      <c r="I88" s="115">
        <v>6000</v>
      </c>
      <c r="J88" s="115">
        <v>61</v>
      </c>
      <c r="K88" s="115">
        <v>0</v>
      </c>
      <c r="L88" s="71">
        <v>0</v>
      </c>
    </row>
    <row r="89" spans="1:12" ht="18.75" customHeight="1">
      <c r="A89" s="56">
        <v>73</v>
      </c>
      <c r="B89" s="57">
        <v>600</v>
      </c>
      <c r="C89" s="58">
        <v>60017</v>
      </c>
      <c r="D89" s="64">
        <v>6050</v>
      </c>
      <c r="E89" s="87" t="s">
        <v>129</v>
      </c>
      <c r="F89" s="58" t="s">
        <v>16</v>
      </c>
      <c r="G89" s="60">
        <v>2010</v>
      </c>
      <c r="H89" s="60">
        <v>2011</v>
      </c>
      <c r="I89" s="61">
        <v>1000</v>
      </c>
      <c r="J89" s="62">
        <v>500</v>
      </c>
      <c r="K89" s="61">
        <v>500</v>
      </c>
      <c r="L89" s="63">
        <v>0</v>
      </c>
    </row>
    <row r="90" spans="1:12" ht="18.75" customHeight="1">
      <c r="A90" s="56">
        <v>74</v>
      </c>
      <c r="B90" s="57">
        <v>600</v>
      </c>
      <c r="C90" s="58">
        <v>60017</v>
      </c>
      <c r="D90" s="64">
        <v>6050</v>
      </c>
      <c r="E90" s="87" t="s">
        <v>130</v>
      </c>
      <c r="F90" s="58" t="s">
        <v>16</v>
      </c>
      <c r="G90" s="60">
        <v>2010</v>
      </c>
      <c r="H90" s="60">
        <v>2010</v>
      </c>
      <c r="I90" s="61">
        <v>120</v>
      </c>
      <c r="J90" s="62">
        <v>120</v>
      </c>
      <c r="K90" s="61">
        <v>0</v>
      </c>
      <c r="L90" s="63">
        <v>0</v>
      </c>
    </row>
    <row r="91" spans="1:12" ht="18.75" customHeight="1">
      <c r="A91" s="56">
        <v>75</v>
      </c>
      <c r="B91" s="57">
        <v>600</v>
      </c>
      <c r="C91" s="67">
        <v>60017</v>
      </c>
      <c r="D91" s="66">
        <v>6050</v>
      </c>
      <c r="E91" s="121" t="s">
        <v>81</v>
      </c>
      <c r="F91" s="67" t="s">
        <v>18</v>
      </c>
      <c r="G91" s="139">
        <v>2008</v>
      </c>
      <c r="H91" s="138" t="s">
        <v>19</v>
      </c>
      <c r="I91" s="70">
        <v>6500</v>
      </c>
      <c r="J91" s="70">
        <v>200</v>
      </c>
      <c r="K91" s="70">
        <v>200</v>
      </c>
      <c r="L91" s="71">
        <v>500</v>
      </c>
    </row>
    <row r="92" spans="1:12" s="25" customFormat="1" ht="18" customHeight="1">
      <c r="A92" s="56">
        <v>76</v>
      </c>
      <c r="B92" s="57">
        <v>600</v>
      </c>
      <c r="C92" s="58">
        <v>60017</v>
      </c>
      <c r="D92" s="64">
        <v>6050</v>
      </c>
      <c r="E92" s="116" t="s">
        <v>131</v>
      </c>
      <c r="F92" s="58" t="s">
        <v>16</v>
      </c>
      <c r="G92" s="60">
        <v>2011</v>
      </c>
      <c r="H92" s="60">
        <v>2013</v>
      </c>
      <c r="I92" s="61">
        <v>4500</v>
      </c>
      <c r="J92" s="62">
        <f>200-200</f>
        <v>0</v>
      </c>
      <c r="K92" s="61">
        <v>1000</v>
      </c>
      <c r="L92" s="63">
        <v>1000</v>
      </c>
    </row>
    <row r="93" spans="1:12" s="3" customFormat="1" ht="15.75" customHeight="1">
      <c r="A93" s="56">
        <v>77</v>
      </c>
      <c r="B93" s="57">
        <v>600</v>
      </c>
      <c r="C93" s="58">
        <v>60017</v>
      </c>
      <c r="D93" s="64">
        <v>6050</v>
      </c>
      <c r="E93" s="87" t="s">
        <v>132</v>
      </c>
      <c r="F93" s="58" t="s">
        <v>16</v>
      </c>
      <c r="G93" s="60">
        <v>2011</v>
      </c>
      <c r="H93" s="60">
        <v>2013</v>
      </c>
      <c r="I93" s="61">
        <v>2600</v>
      </c>
      <c r="J93" s="62">
        <v>0</v>
      </c>
      <c r="K93" s="61">
        <v>100</v>
      </c>
      <c r="L93" s="63">
        <v>1000</v>
      </c>
    </row>
    <row r="94" spans="1:12" s="3" customFormat="1" ht="14.25" customHeight="1">
      <c r="A94" s="56">
        <v>78</v>
      </c>
      <c r="B94" s="57">
        <v>600</v>
      </c>
      <c r="C94" s="58">
        <v>60017</v>
      </c>
      <c r="D94" s="64">
        <v>6050</v>
      </c>
      <c r="E94" s="105" t="s">
        <v>133</v>
      </c>
      <c r="F94" s="58" t="s">
        <v>16</v>
      </c>
      <c r="G94" s="60">
        <v>2011</v>
      </c>
      <c r="H94" s="60">
        <v>2011</v>
      </c>
      <c r="I94" s="61">
        <v>400</v>
      </c>
      <c r="J94" s="62">
        <v>0</v>
      </c>
      <c r="K94" s="61">
        <v>400</v>
      </c>
      <c r="L94" s="63">
        <v>0</v>
      </c>
    </row>
    <row r="95" spans="1:12" s="3" customFormat="1" ht="14.25" customHeight="1">
      <c r="A95" s="56">
        <v>79</v>
      </c>
      <c r="B95" s="57">
        <v>600</v>
      </c>
      <c r="C95" s="58">
        <v>60017</v>
      </c>
      <c r="D95" s="64">
        <v>6050</v>
      </c>
      <c r="E95" s="105" t="s">
        <v>102</v>
      </c>
      <c r="F95" s="58" t="s">
        <v>16</v>
      </c>
      <c r="G95" s="60">
        <v>2011</v>
      </c>
      <c r="H95" s="60">
        <v>2011</v>
      </c>
      <c r="I95" s="61">
        <v>200</v>
      </c>
      <c r="J95" s="62">
        <v>0</v>
      </c>
      <c r="K95" s="61">
        <v>200</v>
      </c>
      <c r="L95" s="63">
        <v>0</v>
      </c>
    </row>
    <row r="96" spans="1:12" s="3" customFormat="1" ht="15" customHeight="1">
      <c r="A96" s="56">
        <v>80</v>
      </c>
      <c r="B96" s="57">
        <v>600</v>
      </c>
      <c r="C96" s="58">
        <v>60017</v>
      </c>
      <c r="D96" s="64">
        <v>6050</v>
      </c>
      <c r="E96" s="87" t="s">
        <v>134</v>
      </c>
      <c r="F96" s="58" t="s">
        <v>16</v>
      </c>
      <c r="G96" s="60">
        <v>2011</v>
      </c>
      <c r="H96" s="60">
        <v>2011</v>
      </c>
      <c r="I96" s="61">
        <f>K96</f>
        <v>700</v>
      </c>
      <c r="J96" s="62">
        <f>700-700</f>
        <v>0</v>
      </c>
      <c r="K96" s="61">
        <v>700</v>
      </c>
      <c r="L96" s="63">
        <v>0</v>
      </c>
    </row>
    <row r="97" spans="1:12" s="4" customFormat="1" ht="27" customHeight="1">
      <c r="A97" s="56">
        <v>81</v>
      </c>
      <c r="B97" s="57">
        <v>600</v>
      </c>
      <c r="C97" s="67">
        <v>60017</v>
      </c>
      <c r="D97" s="123">
        <v>6050</v>
      </c>
      <c r="E97" s="102" t="s">
        <v>135</v>
      </c>
      <c r="F97" s="67" t="s">
        <v>18</v>
      </c>
      <c r="G97" s="139">
        <v>2008</v>
      </c>
      <c r="H97" s="139">
        <v>2011</v>
      </c>
      <c r="I97" s="70">
        <v>1000</v>
      </c>
      <c r="J97" s="70">
        <v>0</v>
      </c>
      <c r="K97" s="70">
        <v>500</v>
      </c>
      <c r="L97" s="71">
        <v>500</v>
      </c>
    </row>
    <row r="98" spans="1:12" s="3" customFormat="1" ht="26.25" customHeight="1">
      <c r="A98" s="56">
        <v>82</v>
      </c>
      <c r="B98" s="66">
        <v>700</v>
      </c>
      <c r="C98" s="67">
        <v>70001</v>
      </c>
      <c r="D98" s="69">
        <v>6210</v>
      </c>
      <c r="E98" s="68" t="s">
        <v>136</v>
      </c>
      <c r="F98" s="67" t="s">
        <v>90</v>
      </c>
      <c r="G98" s="160" t="s">
        <v>25</v>
      </c>
      <c r="H98" s="161"/>
      <c r="I98" s="163"/>
      <c r="J98" s="70">
        <v>300</v>
      </c>
      <c r="K98" s="124"/>
      <c r="L98" s="71"/>
    </row>
    <row r="99" spans="1:12" ht="18" customHeight="1">
      <c r="A99" s="56">
        <v>83</v>
      </c>
      <c r="B99" s="94">
        <v>700</v>
      </c>
      <c r="C99" s="67">
        <v>70095</v>
      </c>
      <c r="D99" s="66">
        <v>6050</v>
      </c>
      <c r="E99" s="121" t="s">
        <v>23</v>
      </c>
      <c r="F99" s="67" t="s">
        <v>18</v>
      </c>
      <c r="G99" s="139">
        <v>2004</v>
      </c>
      <c r="H99" s="138">
        <v>2010</v>
      </c>
      <c r="I99" s="70">
        <v>1000</v>
      </c>
      <c r="J99" s="70">
        <v>1000</v>
      </c>
      <c r="K99" s="70">
        <v>0</v>
      </c>
      <c r="L99" s="71">
        <v>0</v>
      </c>
    </row>
    <row r="100" spans="1:12" ht="18" customHeight="1">
      <c r="A100" s="56">
        <v>84</v>
      </c>
      <c r="B100" s="66">
        <v>710</v>
      </c>
      <c r="C100" s="67">
        <v>71035</v>
      </c>
      <c r="D100" s="66">
        <v>6050</v>
      </c>
      <c r="E100" s="121" t="s">
        <v>24</v>
      </c>
      <c r="F100" s="67" t="s">
        <v>18</v>
      </c>
      <c r="G100" s="139">
        <v>2000</v>
      </c>
      <c r="H100" s="138" t="s">
        <v>19</v>
      </c>
      <c r="I100" s="70">
        <v>7300</v>
      </c>
      <c r="J100" s="70">
        <v>800</v>
      </c>
      <c r="K100" s="70">
        <v>500</v>
      </c>
      <c r="L100" s="71">
        <v>500</v>
      </c>
    </row>
    <row r="101" spans="1:12" ht="24.75" customHeight="1">
      <c r="A101" s="56">
        <v>85</v>
      </c>
      <c r="B101" s="57">
        <v>750</v>
      </c>
      <c r="C101" s="58">
        <v>75020</v>
      </c>
      <c r="D101" s="64">
        <v>6300</v>
      </c>
      <c r="E101" s="87" t="s">
        <v>157</v>
      </c>
      <c r="F101" s="58" t="s">
        <v>68</v>
      </c>
      <c r="G101" s="60">
        <v>2010</v>
      </c>
      <c r="H101" s="60">
        <v>2011</v>
      </c>
      <c r="I101" s="61">
        <v>2000</v>
      </c>
      <c r="J101" s="62">
        <v>1000</v>
      </c>
      <c r="K101" s="61">
        <v>1000</v>
      </c>
      <c r="L101" s="63"/>
    </row>
    <row r="102" spans="1:12" ht="15" customHeight="1">
      <c r="A102" s="56">
        <v>86</v>
      </c>
      <c r="B102" s="66">
        <v>750</v>
      </c>
      <c r="C102" s="67">
        <v>75023</v>
      </c>
      <c r="D102" s="66">
        <v>6050</v>
      </c>
      <c r="E102" s="121" t="s">
        <v>108</v>
      </c>
      <c r="F102" s="67" t="s">
        <v>103</v>
      </c>
      <c r="G102" s="160" t="s">
        <v>25</v>
      </c>
      <c r="H102" s="161"/>
      <c r="I102" s="163"/>
      <c r="J102" s="70">
        <v>971.7</v>
      </c>
      <c r="K102" s="70">
        <v>0</v>
      </c>
      <c r="L102" s="71">
        <v>0</v>
      </c>
    </row>
    <row r="103" spans="1:12" ht="18" customHeight="1">
      <c r="A103" s="56">
        <v>87</v>
      </c>
      <c r="B103" s="94">
        <v>758</v>
      </c>
      <c r="C103" s="67">
        <v>75818</v>
      </c>
      <c r="D103" s="66">
        <v>6800</v>
      </c>
      <c r="E103" s="68" t="s">
        <v>137</v>
      </c>
      <c r="F103" s="67" t="s">
        <v>18</v>
      </c>
      <c r="G103" s="160" t="s">
        <v>25</v>
      </c>
      <c r="H103" s="161"/>
      <c r="I103" s="163"/>
      <c r="J103" s="70">
        <v>150</v>
      </c>
      <c r="K103" s="70">
        <v>150</v>
      </c>
      <c r="L103" s="71">
        <v>150</v>
      </c>
    </row>
    <row r="104" spans="1:12" ht="27.75" customHeight="1">
      <c r="A104" s="56">
        <v>88</v>
      </c>
      <c r="B104" s="66">
        <v>801</v>
      </c>
      <c r="C104" s="67">
        <v>80101</v>
      </c>
      <c r="D104" s="66">
        <v>6050</v>
      </c>
      <c r="E104" s="68" t="s">
        <v>26</v>
      </c>
      <c r="F104" s="67" t="s">
        <v>18</v>
      </c>
      <c r="G104" s="139">
        <v>2009</v>
      </c>
      <c r="H104" s="139">
        <v>2011</v>
      </c>
      <c r="I104" s="70">
        <v>3000</v>
      </c>
      <c r="J104" s="70">
        <v>2000</v>
      </c>
      <c r="K104" s="70">
        <v>500</v>
      </c>
      <c r="L104" s="71">
        <v>0</v>
      </c>
    </row>
    <row r="105" spans="1:12" ht="15.75" customHeight="1">
      <c r="A105" s="56">
        <v>89</v>
      </c>
      <c r="B105" s="66">
        <v>801</v>
      </c>
      <c r="C105" s="117">
        <v>80101</v>
      </c>
      <c r="D105" s="118">
        <v>6050</v>
      </c>
      <c r="E105" s="68" t="s">
        <v>138</v>
      </c>
      <c r="F105" s="117" t="s">
        <v>47</v>
      </c>
      <c r="G105" s="139">
        <v>2010</v>
      </c>
      <c r="H105" s="139">
        <v>2010</v>
      </c>
      <c r="I105" s="70">
        <f aca="true" t="shared" si="0" ref="I105:I112">J105</f>
        <v>97</v>
      </c>
      <c r="J105" s="115">
        <v>97</v>
      </c>
      <c r="K105" s="115"/>
      <c r="L105" s="120"/>
    </row>
    <row r="106" spans="1:12" ht="17.25" customHeight="1">
      <c r="A106" s="56">
        <v>90</v>
      </c>
      <c r="B106" s="66">
        <v>801</v>
      </c>
      <c r="C106" s="117">
        <v>80110</v>
      </c>
      <c r="D106" s="118">
        <v>6050</v>
      </c>
      <c r="E106" s="68" t="s">
        <v>138</v>
      </c>
      <c r="F106" s="117" t="s">
        <v>47</v>
      </c>
      <c r="G106" s="139">
        <v>2010</v>
      </c>
      <c r="H106" s="139">
        <v>2010</v>
      </c>
      <c r="I106" s="70">
        <f t="shared" si="0"/>
        <v>102.7</v>
      </c>
      <c r="J106" s="115">
        <v>102.7</v>
      </c>
      <c r="K106" s="115"/>
      <c r="L106" s="120"/>
    </row>
    <row r="107" spans="1:12" s="3" customFormat="1" ht="15.75" customHeight="1">
      <c r="A107" s="56">
        <v>91</v>
      </c>
      <c r="B107" s="66">
        <v>801</v>
      </c>
      <c r="C107" s="117">
        <v>80114</v>
      </c>
      <c r="D107" s="125">
        <v>6050</v>
      </c>
      <c r="E107" s="121" t="s">
        <v>107</v>
      </c>
      <c r="F107" s="117" t="s">
        <v>47</v>
      </c>
      <c r="G107" s="139">
        <v>2010</v>
      </c>
      <c r="H107" s="139">
        <v>2010</v>
      </c>
      <c r="I107" s="70">
        <f t="shared" si="0"/>
        <v>150</v>
      </c>
      <c r="J107" s="115">
        <v>150</v>
      </c>
      <c r="K107" s="115"/>
      <c r="L107" s="120"/>
    </row>
    <row r="108" spans="1:12" s="3" customFormat="1" ht="17.25" customHeight="1">
      <c r="A108" s="56">
        <v>92</v>
      </c>
      <c r="B108" s="66">
        <v>801</v>
      </c>
      <c r="C108" s="117">
        <v>80120</v>
      </c>
      <c r="D108" s="126">
        <v>6050</v>
      </c>
      <c r="E108" s="68" t="s">
        <v>138</v>
      </c>
      <c r="F108" s="117" t="s">
        <v>47</v>
      </c>
      <c r="G108" s="139">
        <v>2010</v>
      </c>
      <c r="H108" s="139">
        <v>2010</v>
      </c>
      <c r="I108" s="70">
        <f t="shared" si="0"/>
        <v>98.3</v>
      </c>
      <c r="J108" s="115">
        <v>98.3</v>
      </c>
      <c r="K108" s="115"/>
      <c r="L108" s="120"/>
    </row>
    <row r="109" spans="1:12" s="3" customFormat="1" ht="17.25" customHeight="1">
      <c r="A109" s="56">
        <v>93</v>
      </c>
      <c r="B109" s="66">
        <v>801</v>
      </c>
      <c r="C109" s="117">
        <v>80130</v>
      </c>
      <c r="D109" s="126">
        <v>6050</v>
      </c>
      <c r="E109" s="68" t="s">
        <v>138</v>
      </c>
      <c r="F109" s="117" t="s">
        <v>47</v>
      </c>
      <c r="G109" s="139">
        <v>2010</v>
      </c>
      <c r="H109" s="139">
        <v>2010</v>
      </c>
      <c r="I109" s="70">
        <f t="shared" si="0"/>
        <v>98</v>
      </c>
      <c r="J109" s="115">
        <v>98</v>
      </c>
      <c r="K109" s="115"/>
      <c r="L109" s="120"/>
    </row>
    <row r="110" spans="1:12" s="3" customFormat="1" ht="17.25" customHeight="1">
      <c r="A110" s="56">
        <v>94</v>
      </c>
      <c r="B110" s="66">
        <v>801</v>
      </c>
      <c r="C110" s="117">
        <v>80140</v>
      </c>
      <c r="D110" s="126">
        <v>6050</v>
      </c>
      <c r="E110" s="68" t="s">
        <v>138</v>
      </c>
      <c r="F110" s="117" t="s">
        <v>47</v>
      </c>
      <c r="G110" s="139">
        <v>2010</v>
      </c>
      <c r="H110" s="139">
        <v>2010</v>
      </c>
      <c r="I110" s="70">
        <f t="shared" si="0"/>
        <v>29.4</v>
      </c>
      <c r="J110" s="115">
        <v>29.4</v>
      </c>
      <c r="K110" s="115"/>
      <c r="L110" s="120"/>
    </row>
    <row r="111" spans="1:12" ht="16.5" customHeight="1">
      <c r="A111" s="56">
        <v>95</v>
      </c>
      <c r="B111" s="66">
        <v>801</v>
      </c>
      <c r="C111" s="67">
        <v>80195</v>
      </c>
      <c r="D111" s="66">
        <v>6050</v>
      </c>
      <c r="E111" s="127" t="s">
        <v>146</v>
      </c>
      <c r="F111" s="67" t="s">
        <v>104</v>
      </c>
      <c r="G111" s="139">
        <v>2010</v>
      </c>
      <c r="H111" s="139">
        <v>2010</v>
      </c>
      <c r="I111" s="70">
        <f t="shared" si="0"/>
        <v>43</v>
      </c>
      <c r="J111" s="70">
        <v>43</v>
      </c>
      <c r="K111" s="70"/>
      <c r="L111" s="71"/>
    </row>
    <row r="112" spans="1:12" ht="15.75" customHeight="1">
      <c r="A112" s="56">
        <v>96</v>
      </c>
      <c r="B112" s="66">
        <v>801</v>
      </c>
      <c r="C112" s="67">
        <v>80195</v>
      </c>
      <c r="D112" s="66">
        <v>6050</v>
      </c>
      <c r="E112" s="68" t="s">
        <v>138</v>
      </c>
      <c r="F112" s="67" t="s">
        <v>47</v>
      </c>
      <c r="G112" s="139">
        <v>2010</v>
      </c>
      <c r="H112" s="139">
        <v>2010</v>
      </c>
      <c r="I112" s="70">
        <f t="shared" si="0"/>
        <v>1779</v>
      </c>
      <c r="J112" s="70">
        <v>1779</v>
      </c>
      <c r="K112" s="70">
        <v>0</v>
      </c>
      <c r="L112" s="71">
        <v>0</v>
      </c>
    </row>
    <row r="113" spans="1:12" s="128" customFormat="1" ht="27" customHeight="1">
      <c r="A113" s="56">
        <v>97</v>
      </c>
      <c r="B113" s="66">
        <v>853</v>
      </c>
      <c r="C113" s="67">
        <v>85305</v>
      </c>
      <c r="D113" s="67">
        <v>6050</v>
      </c>
      <c r="E113" s="102" t="s">
        <v>105</v>
      </c>
      <c r="F113" s="67" t="s">
        <v>18</v>
      </c>
      <c r="G113" s="139">
        <v>2009</v>
      </c>
      <c r="H113" s="139">
        <v>2011</v>
      </c>
      <c r="I113" s="70">
        <f>1500+53.7</f>
        <v>1553.7</v>
      </c>
      <c r="J113" s="70">
        <f>1500-1400</f>
        <v>100</v>
      </c>
      <c r="K113" s="70">
        <v>1400</v>
      </c>
      <c r="L113" s="71">
        <v>0</v>
      </c>
    </row>
    <row r="114" spans="1:12" s="3" customFormat="1" ht="17.25" customHeight="1">
      <c r="A114" s="56">
        <v>98</v>
      </c>
      <c r="B114" s="66">
        <v>851</v>
      </c>
      <c r="C114" s="67">
        <v>85154</v>
      </c>
      <c r="D114" s="66">
        <v>6050</v>
      </c>
      <c r="E114" s="129" t="s">
        <v>82</v>
      </c>
      <c r="F114" s="67" t="s">
        <v>83</v>
      </c>
      <c r="G114" s="139">
        <v>2010</v>
      </c>
      <c r="H114" s="139">
        <v>2010</v>
      </c>
      <c r="I114" s="70">
        <f>J114</f>
        <v>67</v>
      </c>
      <c r="J114" s="70">
        <v>67</v>
      </c>
      <c r="K114" s="70">
        <v>0</v>
      </c>
      <c r="L114" s="71">
        <v>0</v>
      </c>
    </row>
    <row r="115" spans="1:12" s="3" customFormat="1" ht="19.5" customHeight="1">
      <c r="A115" s="56">
        <v>99</v>
      </c>
      <c r="B115" s="94">
        <v>854</v>
      </c>
      <c r="C115" s="69">
        <v>85410</v>
      </c>
      <c r="D115" s="66">
        <v>6050</v>
      </c>
      <c r="E115" s="129" t="s">
        <v>139</v>
      </c>
      <c r="F115" s="67" t="s">
        <v>47</v>
      </c>
      <c r="G115" s="139">
        <v>2010</v>
      </c>
      <c r="H115" s="139">
        <v>2010</v>
      </c>
      <c r="I115" s="70">
        <f>J115</f>
        <v>50</v>
      </c>
      <c r="J115" s="70">
        <v>50</v>
      </c>
      <c r="K115" s="149"/>
      <c r="L115" s="71">
        <v>0</v>
      </c>
    </row>
    <row r="116" spans="1:12" s="3" customFormat="1" ht="18.75" customHeight="1">
      <c r="A116" s="56">
        <v>100</v>
      </c>
      <c r="B116" s="94">
        <v>854</v>
      </c>
      <c r="C116" s="69">
        <v>85417</v>
      </c>
      <c r="D116" s="66">
        <v>6050</v>
      </c>
      <c r="E116" s="129" t="s">
        <v>139</v>
      </c>
      <c r="F116" s="67" t="s">
        <v>47</v>
      </c>
      <c r="G116" s="139">
        <v>2010</v>
      </c>
      <c r="H116" s="139">
        <v>2010</v>
      </c>
      <c r="I116" s="70">
        <f>J116</f>
        <v>40</v>
      </c>
      <c r="J116" s="70">
        <v>40</v>
      </c>
      <c r="K116" s="130"/>
      <c r="L116" s="120"/>
    </row>
    <row r="117" spans="1:12" ht="26.25" customHeight="1">
      <c r="A117" s="56">
        <v>101</v>
      </c>
      <c r="B117" s="66">
        <v>900</v>
      </c>
      <c r="C117" s="67">
        <v>90001</v>
      </c>
      <c r="D117" s="66">
        <v>6050</v>
      </c>
      <c r="E117" s="129" t="s">
        <v>156</v>
      </c>
      <c r="F117" s="67" t="s">
        <v>18</v>
      </c>
      <c r="G117" s="139">
        <v>2004</v>
      </c>
      <c r="H117" s="139">
        <v>2011</v>
      </c>
      <c r="I117" s="70">
        <v>7739</v>
      </c>
      <c r="J117" s="70">
        <v>2500</v>
      </c>
      <c r="K117" s="70">
        <v>500</v>
      </c>
      <c r="L117" s="71">
        <v>0</v>
      </c>
    </row>
    <row r="118" spans="1:12" s="28" customFormat="1" ht="20.25" customHeight="1">
      <c r="A118" s="56">
        <v>102</v>
      </c>
      <c r="B118" s="57">
        <v>900</v>
      </c>
      <c r="C118" s="79">
        <v>90013</v>
      </c>
      <c r="D118" s="72">
        <v>6050</v>
      </c>
      <c r="E118" s="81" t="s">
        <v>84</v>
      </c>
      <c r="F118" s="79" t="s">
        <v>18</v>
      </c>
      <c r="G118" s="141">
        <v>2009</v>
      </c>
      <c r="H118" s="141">
        <v>2012</v>
      </c>
      <c r="I118" s="77">
        <v>6000</v>
      </c>
      <c r="J118" s="77">
        <v>800</v>
      </c>
      <c r="K118" s="77">
        <v>2500</v>
      </c>
      <c r="L118" s="78">
        <v>2700</v>
      </c>
    </row>
    <row r="119" spans="1:12" ht="28.5" customHeight="1">
      <c r="A119" s="56">
        <v>103</v>
      </c>
      <c r="B119" s="57">
        <v>900</v>
      </c>
      <c r="C119" s="58">
        <v>90015</v>
      </c>
      <c r="D119" s="58">
        <v>6050</v>
      </c>
      <c r="E119" s="87" t="s">
        <v>85</v>
      </c>
      <c r="F119" s="58" t="s">
        <v>16</v>
      </c>
      <c r="G119" s="154" t="s">
        <v>25</v>
      </c>
      <c r="H119" s="154"/>
      <c r="I119" s="155"/>
      <c r="J119" s="62">
        <f>200-200</f>
        <v>0</v>
      </c>
      <c r="K119" s="61">
        <v>200</v>
      </c>
      <c r="L119" s="63">
        <v>200</v>
      </c>
    </row>
    <row r="120" spans="1:12" ht="19.5" customHeight="1">
      <c r="A120" s="56">
        <v>104</v>
      </c>
      <c r="B120" s="57">
        <v>900</v>
      </c>
      <c r="C120" s="58">
        <v>90015</v>
      </c>
      <c r="D120" s="58">
        <v>6050</v>
      </c>
      <c r="E120" s="87" t="s">
        <v>86</v>
      </c>
      <c r="F120" s="58" t="s">
        <v>16</v>
      </c>
      <c r="G120" s="154" t="s">
        <v>25</v>
      </c>
      <c r="H120" s="154"/>
      <c r="I120" s="155"/>
      <c r="J120" s="62">
        <f>140-140</f>
        <v>0</v>
      </c>
      <c r="K120" s="61">
        <v>140</v>
      </c>
      <c r="L120" s="63">
        <v>150</v>
      </c>
    </row>
    <row r="121" spans="1:12" ht="27.75" customHeight="1">
      <c r="A121" s="56">
        <v>105</v>
      </c>
      <c r="B121" s="57">
        <v>900</v>
      </c>
      <c r="C121" s="58">
        <v>90095</v>
      </c>
      <c r="D121" s="58">
        <v>6050</v>
      </c>
      <c r="E121" s="105" t="s">
        <v>69</v>
      </c>
      <c r="F121" s="58" t="s">
        <v>16</v>
      </c>
      <c r="G121" s="60">
        <v>2010</v>
      </c>
      <c r="H121" s="60">
        <v>2010</v>
      </c>
      <c r="I121" s="61">
        <v>75</v>
      </c>
      <c r="J121" s="61">
        <v>75</v>
      </c>
      <c r="K121" s="61">
        <v>0</v>
      </c>
      <c r="L121" s="63">
        <v>0</v>
      </c>
    </row>
    <row r="122" spans="1:12" ht="25.5" customHeight="1">
      <c r="A122" s="56">
        <v>106</v>
      </c>
      <c r="B122" s="57">
        <v>900</v>
      </c>
      <c r="C122" s="58">
        <v>90095</v>
      </c>
      <c r="D122" s="58">
        <v>6050</v>
      </c>
      <c r="E122" s="105" t="s">
        <v>70</v>
      </c>
      <c r="F122" s="58" t="s">
        <v>16</v>
      </c>
      <c r="G122" s="60">
        <v>2010</v>
      </c>
      <c r="H122" s="60">
        <v>2012</v>
      </c>
      <c r="I122" s="61">
        <v>1700</v>
      </c>
      <c r="J122" s="61">
        <f>600-300</f>
        <v>300</v>
      </c>
      <c r="K122" s="61">
        <f>550+150</f>
        <v>700</v>
      </c>
      <c r="L122" s="63">
        <f>550+150</f>
        <v>700</v>
      </c>
    </row>
    <row r="123" spans="1:12" ht="18.75" customHeight="1">
      <c r="A123" s="56">
        <v>107</v>
      </c>
      <c r="B123" s="57">
        <v>900</v>
      </c>
      <c r="C123" s="58">
        <v>90095</v>
      </c>
      <c r="D123" s="58">
        <v>6050</v>
      </c>
      <c r="E123" s="87" t="s">
        <v>87</v>
      </c>
      <c r="F123" s="58" t="s">
        <v>16</v>
      </c>
      <c r="G123" s="154" t="s">
        <v>25</v>
      </c>
      <c r="H123" s="154"/>
      <c r="I123" s="155"/>
      <c r="J123" s="62">
        <f>350-250-50</f>
        <v>50</v>
      </c>
      <c r="K123" s="61">
        <v>350</v>
      </c>
      <c r="L123" s="63">
        <v>350</v>
      </c>
    </row>
    <row r="124" spans="1:12" ht="30" customHeight="1">
      <c r="A124" s="56">
        <v>108</v>
      </c>
      <c r="B124" s="57">
        <v>900</v>
      </c>
      <c r="C124" s="67">
        <v>90095</v>
      </c>
      <c r="D124" s="66">
        <v>6050</v>
      </c>
      <c r="E124" s="68" t="s">
        <v>88</v>
      </c>
      <c r="F124" s="67" t="s">
        <v>18</v>
      </c>
      <c r="G124" s="139">
        <v>1995</v>
      </c>
      <c r="H124" s="138" t="s">
        <v>19</v>
      </c>
      <c r="I124" s="131">
        <v>2940</v>
      </c>
      <c r="J124" s="70">
        <v>100</v>
      </c>
      <c r="K124" s="70">
        <v>100</v>
      </c>
      <c r="L124" s="71">
        <v>100</v>
      </c>
    </row>
    <row r="125" spans="1:12" ht="15.75" customHeight="1">
      <c r="A125" s="56">
        <v>109</v>
      </c>
      <c r="B125" s="57">
        <v>900</v>
      </c>
      <c r="C125" s="67">
        <v>90095</v>
      </c>
      <c r="D125" s="66">
        <v>6050</v>
      </c>
      <c r="E125" s="68" t="s">
        <v>89</v>
      </c>
      <c r="F125" s="67" t="s">
        <v>18</v>
      </c>
      <c r="G125" s="139">
        <v>2008</v>
      </c>
      <c r="H125" s="138" t="s">
        <v>19</v>
      </c>
      <c r="I125" s="131">
        <v>900</v>
      </c>
      <c r="J125" s="70">
        <f>200-100</f>
        <v>100</v>
      </c>
      <c r="K125" s="70">
        <v>200</v>
      </c>
      <c r="L125" s="71">
        <v>200</v>
      </c>
    </row>
    <row r="126" spans="1:12" s="128" customFormat="1" ht="25.5">
      <c r="A126" s="56">
        <v>110</v>
      </c>
      <c r="B126" s="66">
        <v>900</v>
      </c>
      <c r="C126" s="58">
        <v>90095</v>
      </c>
      <c r="D126" s="67">
        <v>6050</v>
      </c>
      <c r="E126" s="102" t="s">
        <v>106</v>
      </c>
      <c r="F126" s="67" t="s">
        <v>18</v>
      </c>
      <c r="G126" s="139">
        <v>2009</v>
      </c>
      <c r="H126" s="139">
        <v>2010</v>
      </c>
      <c r="I126" s="70">
        <v>1500</v>
      </c>
      <c r="J126" s="70">
        <f>500-400</f>
        <v>100</v>
      </c>
      <c r="K126" s="70">
        <v>0</v>
      </c>
      <c r="L126" s="71">
        <v>0</v>
      </c>
    </row>
    <row r="127" spans="1:12" ht="18.75" customHeight="1">
      <c r="A127" s="56">
        <v>111</v>
      </c>
      <c r="B127" s="66">
        <v>900</v>
      </c>
      <c r="C127" s="67">
        <v>90095</v>
      </c>
      <c r="D127" s="66">
        <v>6050</v>
      </c>
      <c r="E127" s="121" t="s">
        <v>27</v>
      </c>
      <c r="F127" s="67" t="s">
        <v>18</v>
      </c>
      <c r="G127" s="160" t="s">
        <v>25</v>
      </c>
      <c r="H127" s="161"/>
      <c r="I127" s="162"/>
      <c r="J127" s="70">
        <v>300</v>
      </c>
      <c r="K127" s="70">
        <v>300</v>
      </c>
      <c r="L127" s="71">
        <v>300</v>
      </c>
    </row>
    <row r="128" spans="1:12" ht="18" customHeight="1">
      <c r="A128" s="56">
        <v>112</v>
      </c>
      <c r="B128" s="66">
        <v>900</v>
      </c>
      <c r="C128" s="67">
        <v>90095</v>
      </c>
      <c r="D128" s="66">
        <v>6050</v>
      </c>
      <c r="E128" s="121" t="s">
        <v>28</v>
      </c>
      <c r="F128" s="67" t="s">
        <v>18</v>
      </c>
      <c r="G128" s="160" t="s">
        <v>25</v>
      </c>
      <c r="H128" s="161"/>
      <c r="I128" s="162"/>
      <c r="J128" s="70">
        <v>250</v>
      </c>
      <c r="K128" s="70">
        <v>200</v>
      </c>
      <c r="L128" s="71">
        <v>200</v>
      </c>
    </row>
    <row r="129" spans="1:12" ht="27.75" customHeight="1">
      <c r="A129" s="56">
        <v>113</v>
      </c>
      <c r="B129" s="66">
        <v>921</v>
      </c>
      <c r="C129" s="67">
        <v>92118</v>
      </c>
      <c r="D129" s="66">
        <v>6220</v>
      </c>
      <c r="E129" s="68" t="s">
        <v>140</v>
      </c>
      <c r="F129" s="67" t="s">
        <v>62</v>
      </c>
      <c r="G129" s="139">
        <v>2010</v>
      </c>
      <c r="H129" s="139">
        <v>2010</v>
      </c>
      <c r="I129" s="131">
        <v>400</v>
      </c>
      <c r="J129" s="70">
        <f>1040-600-40</f>
        <v>400</v>
      </c>
      <c r="K129" s="70">
        <v>0</v>
      </c>
      <c r="L129" s="71">
        <v>0</v>
      </c>
    </row>
    <row r="130" spans="1:12" s="3" customFormat="1" ht="21" customHeight="1" thickBot="1">
      <c r="A130" s="132">
        <v>114</v>
      </c>
      <c r="B130" s="66">
        <v>926</v>
      </c>
      <c r="C130" s="67">
        <v>92601</v>
      </c>
      <c r="D130" s="66">
        <v>6050</v>
      </c>
      <c r="E130" s="121" t="s">
        <v>91</v>
      </c>
      <c r="F130" s="67" t="s">
        <v>18</v>
      </c>
      <c r="G130" s="139">
        <v>2005</v>
      </c>
      <c r="H130" s="139">
        <v>2012</v>
      </c>
      <c r="I130" s="131">
        <v>14607.2</v>
      </c>
      <c r="J130" s="70">
        <f>500-400-100</f>
        <v>0</v>
      </c>
      <c r="K130" s="70">
        <f>500-400</f>
        <v>100</v>
      </c>
      <c r="L130" s="71">
        <v>500</v>
      </c>
    </row>
    <row r="131" spans="1:12" s="25" customFormat="1" ht="24.75" customHeight="1" thickBot="1" thickTop="1">
      <c r="A131" s="45"/>
      <c r="B131" s="156" t="s">
        <v>141</v>
      </c>
      <c r="C131" s="157"/>
      <c r="D131" s="157"/>
      <c r="E131" s="158"/>
      <c r="F131" s="158"/>
      <c r="G131" s="158"/>
      <c r="H131" s="158"/>
      <c r="I131" s="159"/>
      <c r="J131" s="133">
        <f>J12+J41</f>
        <v>104511.70000000001</v>
      </c>
      <c r="K131" s="133">
        <f>K12+K41</f>
        <v>159222.9</v>
      </c>
      <c r="L131" s="148">
        <f>L12+L41</f>
        <v>126433.9</v>
      </c>
    </row>
    <row r="132" ht="13.5" thickTop="1"/>
    <row r="133" ht="12.75">
      <c r="A133" s="153" t="s">
        <v>163</v>
      </c>
    </row>
    <row r="134" ht="12.75">
      <c r="A134" s="153" t="s">
        <v>162</v>
      </c>
    </row>
    <row r="135" ht="12.75">
      <c r="A135" s="153" t="s">
        <v>165</v>
      </c>
    </row>
  </sheetData>
  <mergeCells count="20">
    <mergeCell ref="B6:L6"/>
    <mergeCell ref="G50:I50"/>
    <mergeCell ref="G54:I54"/>
    <mergeCell ref="G75:I75"/>
    <mergeCell ref="B32:E32"/>
    <mergeCell ref="B22:E22"/>
    <mergeCell ref="B13:I13"/>
    <mergeCell ref="G9:H9"/>
    <mergeCell ref="J9:L9"/>
    <mergeCell ref="C41:E41"/>
    <mergeCell ref="G120:I120"/>
    <mergeCell ref="G123:I123"/>
    <mergeCell ref="B131:I131"/>
    <mergeCell ref="G76:I76"/>
    <mergeCell ref="G119:I119"/>
    <mergeCell ref="G103:I103"/>
    <mergeCell ref="G127:I127"/>
    <mergeCell ref="G128:I128"/>
    <mergeCell ref="G98:I98"/>
    <mergeCell ref="G102:I102"/>
  </mergeCells>
  <printOptions horizontalCentered="1"/>
  <pageMargins left="0.2755905511811024" right="0.31496062992125984" top="0.984251968503937" bottom="0.4724409448818898" header="0.5118110236220472" footer="0.5118110236220472"/>
  <pageSetup firstPageNumber="53" useFirstPageNumber="1" horizontalDpi="600" verticalDpi="600" orientation="landscape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Sulewska</cp:lastModifiedBy>
  <cp:lastPrinted>2009-11-13T09:47:47Z</cp:lastPrinted>
  <dcterms:created xsi:type="dcterms:W3CDTF">2009-11-06T14:03:51Z</dcterms:created>
  <dcterms:modified xsi:type="dcterms:W3CDTF">2009-12-18T08:45:57Z</dcterms:modified>
  <cp:category/>
  <cp:version/>
  <cp:contentType/>
  <cp:contentStatus/>
</cp:coreProperties>
</file>