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<sst xmlns="http://schemas.openxmlformats.org/spreadsheetml/2006/main" count="87" uniqueCount="71">
  <si>
    <t>Załącznik nr  2  do Uchwały</t>
  </si>
  <si>
    <t>Nr             /             / 2009</t>
  </si>
  <si>
    <t>Rady Miejskiej w Koszalinie</t>
  </si>
  <si>
    <t>Załącznik nr1</t>
  </si>
  <si>
    <t xml:space="preserve">z dnia 17 grudnia 2009 roku </t>
  </si>
  <si>
    <t>PROGNOZOWANE  DOCHODY  MIASTA  KOSZALINA  NA  2010 ROK</t>
  </si>
  <si>
    <t>WEDŁUG ŹRÓDEŁ POWSTAWANIA</t>
  </si>
  <si>
    <t>w złotych</t>
  </si>
  <si>
    <t>OGÓŁEM</t>
  </si>
  <si>
    <t>GMINA</t>
  </si>
  <si>
    <t>POWIAT</t>
  </si>
  <si>
    <t>Lp.</t>
  </si>
  <si>
    <t>WYSZCZEGÓLNIENIE</t>
  </si>
  <si>
    <t>BUDŻET NA                                         2010 rok</t>
  </si>
  <si>
    <t>%           wyk.           planu</t>
  </si>
  <si>
    <t>Struktura     %</t>
  </si>
  <si>
    <t>Struktura            %</t>
  </si>
  <si>
    <t>BUDŻET NA       2010 rok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</si>
  <si>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</si>
  <si>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</si>
  <si>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</si>
  <si>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</si>
  <si>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</si>
  <si>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Calibri"/>
        <family val="2"/>
      </rPr>
      <t>(od I do V)    z tego:</t>
    </r>
  </si>
  <si>
    <t xml:space="preserve">  -   bieżące</t>
  </si>
  <si>
    <t xml:space="preserve">  -  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</si>
  <si>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</si>
  <si>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</si>
  <si>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</si>
  <si>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</si>
  <si>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</si>
  <si>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</si>
  <si>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</si>
  <si>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</si>
  <si>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</si>
  <si>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</si>
  <si>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</si>
  <si>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</si>
  <si>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</si>
  <si>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 bieżące</t>
  </si>
  <si>
    <t xml:space="preserve"> -   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</si>
  <si>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</si>
  <si>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</si>
  <si>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</si>
  <si>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</si>
  <si>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</si>
  <si>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</si>
  <si>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</si>
  <si>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Calibri"/>
        <family val="2"/>
      </rPr>
      <t>fizycznych</t>
    </r>
  </si>
  <si>
    <r>
      <t xml:space="preserve">Podatek dochodowy od osób </t>
    </r>
    <r>
      <rPr>
        <b/>
        <sz val="8"/>
        <rFont val="Calibri"/>
        <family val="2"/>
      </rPr>
      <t>prawnych</t>
    </r>
  </si>
  <si>
    <t>V</t>
  </si>
  <si>
    <t>POZOSTAŁE DOCHODY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</si>
  <si>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</si>
  <si>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</si>
  <si>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</si>
  <si>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</si>
  <si>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</si>
  <si>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Calibri"/>
        <family val="2"/>
      </rPr>
      <t xml:space="preserve"> </t>
    </r>
  </si>
  <si>
    <t>D</t>
  </si>
  <si>
    <t xml:space="preserve">DOTACJE  CELOWE </t>
  </si>
  <si>
    <r>
      <t xml:space="preserve">Na zadania </t>
    </r>
    <r>
      <rPr>
        <b/>
        <sz val="8"/>
        <rFont val="Calibri"/>
        <family val="2"/>
      </rPr>
      <t xml:space="preserve">własne </t>
    </r>
    <r>
      <rPr>
        <sz val="8"/>
        <rFont val="Calibri"/>
        <family val="2"/>
      </rPr>
      <t xml:space="preserve"> (z budżetu państwa, jednostek samorządu terytorialnego, funduszy celowych)</t>
    </r>
  </si>
  <si>
    <r>
      <t>Na zadania realizowane na podstawie</t>
    </r>
    <r>
      <rPr>
        <b/>
        <sz val="8"/>
        <rFont val="Calibri"/>
        <family val="2"/>
      </rPr>
      <t xml:space="preserve"> porozumień </t>
    </r>
    <r>
      <rPr>
        <sz val="8"/>
        <rFont val="Calibri"/>
        <family val="2"/>
      </rPr>
      <t>z organami administracji rządowej (z budżetu państwa) - bieżące</t>
    </r>
  </si>
  <si>
    <r>
      <t xml:space="preserve">Na zadania </t>
    </r>
    <r>
      <rPr>
        <b/>
        <sz val="8"/>
        <rFont val="Calibri"/>
        <family val="2"/>
      </rPr>
      <t>zlecone</t>
    </r>
    <r>
      <rPr>
        <sz val="8"/>
        <rFont val="Calibri"/>
        <family val="2"/>
      </rPr>
      <t xml:space="preserve"> (z budżetu państwa)</t>
    </r>
    <r>
      <rPr>
        <b/>
        <sz val="8"/>
        <rFont val="Calibri"/>
        <family val="2"/>
      </rPr>
      <t xml:space="preserve"> </t>
    </r>
  </si>
  <si>
    <t xml:space="preserve"> -     bieżące</t>
  </si>
  <si>
    <t xml:space="preserve"> -     majątkowe</t>
  </si>
  <si>
    <r>
      <t xml:space="preserve">DOCHODY OGÓŁEM  </t>
    </r>
    <r>
      <rPr>
        <b/>
        <sz val="8"/>
        <rFont val="Calibri"/>
        <family val="2"/>
      </rPr>
      <t xml:space="preserve"> A+B+C+D</t>
    </r>
  </si>
  <si>
    <t xml:space="preserve">          z tego:     bieżące</t>
  </si>
  <si>
    <t xml:space="preserve">                          majątkowe</t>
  </si>
  <si>
    <t>Wprowadził do BIP: Agnieszka Sulewska</t>
  </si>
  <si>
    <t>Data wprowadzenia do BIP: 26.11.2009 r.</t>
  </si>
  <si>
    <t>Autor dokumentu: Barbara Hombek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</si>
</sst>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6">
    <font>
      <sz val="10"/>
      <name val="Arial CE"/>
      <family val="0"/>
    </font>
    <font>
      <b/>
      <sz val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9"/>
      <name val="Calibri"/>
      <family val="2"/>
    </font>
    <font>
      <i/>
      <sz val="7"/>
      <name val="Calibri"/>
      <family val="2"/>
    </font>
    <font>
      <b/>
      <i/>
      <sz val="9"/>
      <name val="Calibri"/>
      <family val="2"/>
    </font>
    <font>
      <b/>
      <i/>
      <sz val="8"/>
      <name val="Calibri"/>
      <family val="2"/>
    </font>
    <font>
      <b/>
      <i/>
      <sz val="7"/>
      <name val="Calibri"/>
      <family val="2"/>
    </font>
    <font>
      <b/>
      <i/>
      <sz val="11"/>
      <name val="Calibri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 horizontal="fill" wrapText="1"/>
    </xf>
    <xf numFmtId="0" fontId="10" fillId="0" borderId="0" xfId="0" applyFont="1" applyAlignment="1">
      <alignment horizontal="fill" wrapText="1"/>
    </xf>
    <xf numFmtId="0" fontId="11" fillId="0" borderId="0" xfId="0" applyFont="1" applyAlignment="1">
      <alignment horizontal="fill" wrapText="1"/>
    </xf>
    <xf numFmtId="4" fontId="10" fillId="0" borderId="0" xfId="0" applyNumberFormat="1" applyFont="1" applyAlignment="1">
      <alignment horizontal="fill" wrapText="1"/>
    </xf>
    <xf numFmtId="4" fontId="11" fillId="0" borderId="0" xfId="0" applyNumberFormat="1" applyFont="1" applyAlignment="1">
      <alignment horizontal="fill" wrapText="1"/>
    </xf>
    <xf numFmtId="0" fontId="9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 wrapText="1"/>
    </xf>
    <xf numFmtId="0" fontId="11" fillId="0" borderId="0" xfId="0" applyFont="1" applyAlignment="1">
      <alignment horizontal="centerContinuous" wrapText="1"/>
    </xf>
    <xf numFmtId="0" fontId="10" fillId="0" borderId="0" xfId="0" applyFont="1" applyBorder="1" applyAlignment="1">
      <alignment horizontal="centerContinuous" wrapText="1"/>
    </xf>
    <xf numFmtId="4" fontId="10" fillId="0" borderId="0" xfId="0" applyNumberFormat="1" applyFont="1" applyAlignment="1">
      <alignment horizontal="centerContinuous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4" fontId="3" fillId="0" borderId="0" xfId="0" applyNumberFormat="1" applyFont="1" applyAlignment="1">
      <alignment horizontal="centerContinuous" vertical="top"/>
    </xf>
    <xf numFmtId="0" fontId="4" fillId="0" borderId="0" xfId="0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horizontal="centerContinuous" vertical="top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Continuous" vertical="center" wrapText="1"/>
    </xf>
    <xf numFmtId="0" fontId="13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4" fontId="1" fillId="0" borderId="4" xfId="0" applyNumberFormat="1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 wrapText="1"/>
    </xf>
    <xf numFmtId="4" fontId="6" fillId="0" borderId="4" xfId="0" applyNumberFormat="1" applyFont="1" applyBorder="1" applyAlignment="1">
      <alignment horizontal="centerContinuous" vertical="center" wrapText="1"/>
    </xf>
    <xf numFmtId="0" fontId="8" fillId="0" borderId="5" xfId="0" applyFont="1" applyBorder="1" applyAlignment="1">
      <alignment horizontal="centerContinuous" vertical="center" wrapText="1"/>
    </xf>
    <xf numFmtId="0" fontId="14" fillId="0" borderId="6" xfId="0" applyFont="1" applyBorder="1" applyAlignment="1">
      <alignment horizontal="centerContinuous" vertical="center" wrapText="1"/>
    </xf>
    <xf numFmtId="0" fontId="15" fillId="0" borderId="7" xfId="0" applyFont="1" applyBorder="1" applyAlignment="1">
      <alignment horizontal="centerContinuous" vertical="center"/>
    </xf>
    <xf numFmtId="4" fontId="15" fillId="0" borderId="8" xfId="0" applyNumberFormat="1" applyFont="1" applyBorder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6" fillId="0" borderId="11" xfId="0" applyNumberFormat="1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" fontId="19" fillId="0" borderId="17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vertical="center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65" fontId="13" fillId="0" borderId="21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right" vertical="center" wrapText="1"/>
    </xf>
    <xf numFmtId="165" fontId="13" fillId="0" borderId="2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right" vertical="center" wrapText="1"/>
    </xf>
    <xf numFmtId="165" fontId="13" fillId="0" borderId="23" xfId="0" applyNumberFormat="1" applyFont="1" applyBorder="1" applyAlignment="1">
      <alignment vertical="center" wrapText="1"/>
    </xf>
    <xf numFmtId="165" fontId="13" fillId="0" borderId="22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vertical="center"/>
    </xf>
    <xf numFmtId="165" fontId="8" fillId="0" borderId="24" xfId="0" applyNumberFormat="1" applyFont="1" applyBorder="1" applyAlignment="1">
      <alignment horizontal="center" vertical="center" wrapText="1"/>
    </xf>
    <xf numFmtId="165" fontId="7" fillId="0" borderId="25" xfId="0" applyNumberFormat="1" applyFont="1" applyBorder="1" applyAlignment="1">
      <alignment vertical="center" wrapText="1"/>
    </xf>
    <xf numFmtId="3" fontId="18" fillId="0" borderId="26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18" fillId="0" borderId="25" xfId="0" applyNumberFormat="1" applyFont="1" applyBorder="1" applyAlignment="1">
      <alignment horizontal="right" vertical="center" wrapText="1"/>
    </xf>
    <xf numFmtId="164" fontId="18" fillId="0" borderId="25" xfId="0" applyNumberFormat="1" applyFont="1" applyBorder="1" applyAlignment="1">
      <alignment horizontal="center" vertical="center" wrapText="1"/>
    </xf>
    <xf numFmtId="165" fontId="21" fillId="0" borderId="25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18" fillId="0" borderId="26" xfId="0" applyNumberFormat="1" applyFont="1" applyBorder="1" applyAlignment="1">
      <alignment horizontal="right" vertical="center" wrapText="1"/>
    </xf>
    <xf numFmtId="165" fontId="6" fillId="0" borderId="29" xfId="0" applyNumberFormat="1" applyFont="1" applyBorder="1" applyAlignment="1">
      <alignment vertical="center" wrapText="1"/>
    </xf>
    <xf numFmtId="165" fontId="6" fillId="0" borderId="28" xfId="0" applyNumberFormat="1" applyFont="1" applyBorder="1" applyAlignment="1">
      <alignment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20" fillId="0" borderId="30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3" fontId="20" fillId="0" borderId="31" xfId="0" applyNumberFormat="1" applyFont="1" applyBorder="1" applyAlignment="1">
      <alignment horizontal="right" vertical="center" wrapText="1"/>
    </xf>
    <xf numFmtId="165" fontId="22" fillId="0" borderId="32" xfId="0" applyNumberFormat="1" applyFont="1" applyBorder="1" applyAlignment="1">
      <alignment vertical="center" wrapText="1"/>
    </xf>
    <xf numFmtId="165" fontId="20" fillId="0" borderId="14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vertical="center" wrapText="1"/>
    </xf>
    <xf numFmtId="164" fontId="22" fillId="0" borderId="33" xfId="0" applyNumberFormat="1" applyFont="1" applyBorder="1" applyAlignment="1">
      <alignment vertical="center" wrapText="1"/>
    </xf>
    <xf numFmtId="164" fontId="20" fillId="0" borderId="31" xfId="0" applyNumberFormat="1" applyFont="1" applyBorder="1" applyAlignment="1">
      <alignment vertical="center" wrapText="1"/>
    </xf>
    <xf numFmtId="3" fontId="20" fillId="0" borderId="32" xfId="0" applyNumberFormat="1" applyFont="1" applyBorder="1" applyAlignment="1">
      <alignment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0" fontId="1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0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vertical="center" wrapText="1"/>
    </xf>
    <xf numFmtId="3" fontId="20" fillId="0" borderId="37" xfId="0" applyNumberFormat="1" applyFont="1" applyBorder="1" applyAlignment="1">
      <alignment horizontal="right" vertical="center" wrapText="1"/>
    </xf>
    <xf numFmtId="165" fontId="22" fillId="0" borderId="38" xfId="0" applyNumberFormat="1" applyFont="1" applyBorder="1" applyAlignment="1">
      <alignment horizontal="center" vertical="center" wrapText="1"/>
    </xf>
    <xf numFmtId="165" fontId="20" fillId="0" borderId="36" xfId="0" applyNumberFormat="1" applyFont="1" applyBorder="1" applyAlignment="1">
      <alignment horizontal="center" vertical="center" wrapText="1"/>
    </xf>
    <xf numFmtId="164" fontId="7" fillId="0" borderId="36" xfId="0" applyNumberFormat="1" applyFont="1" applyBorder="1" applyAlignment="1">
      <alignment horizontal="center" vertical="center" wrapText="1"/>
    </xf>
    <xf numFmtId="165" fontId="22" fillId="0" borderId="36" xfId="0" applyNumberFormat="1" applyFont="1" applyBorder="1" applyAlignment="1">
      <alignment vertical="center" wrapText="1"/>
    </xf>
    <xf numFmtId="165" fontId="22" fillId="0" borderId="39" xfId="0" applyNumberFormat="1" applyFont="1" applyBorder="1" applyAlignment="1">
      <alignment vertical="center" wrapText="1"/>
    </xf>
    <xf numFmtId="165" fontId="20" fillId="0" borderId="37" xfId="0" applyNumberFormat="1" applyFont="1" applyBorder="1" applyAlignment="1">
      <alignment vertical="center" wrapText="1"/>
    </xf>
    <xf numFmtId="3" fontId="20" fillId="0" borderId="38" xfId="0" applyNumberFormat="1" applyFont="1" applyBorder="1" applyAlignment="1">
      <alignment vertical="center" wrapText="1"/>
    </xf>
    <xf numFmtId="164" fontId="22" fillId="0" borderId="40" xfId="0" applyNumberFormat="1" applyFont="1" applyBorder="1" applyAlignment="1">
      <alignment horizontal="center" vertical="center" wrapText="1"/>
    </xf>
    <xf numFmtId="164" fontId="22" fillId="0" borderId="39" xfId="0" applyNumberFormat="1" applyFont="1" applyBorder="1" applyAlignment="1">
      <alignment vertical="center" wrapText="1"/>
    </xf>
    <xf numFmtId="164" fontId="23" fillId="0" borderId="36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vertical="center" wrapText="1"/>
    </xf>
    <xf numFmtId="165" fontId="6" fillId="0" borderId="27" xfId="0" applyNumberFormat="1" applyFont="1" applyBorder="1" applyAlignment="1">
      <alignment vertical="center" wrapText="1"/>
    </xf>
    <xf numFmtId="165" fontId="8" fillId="0" borderId="25" xfId="0" applyNumberFormat="1" applyFont="1" applyBorder="1" applyAlignment="1">
      <alignment vertical="center" wrapText="1"/>
    </xf>
    <xf numFmtId="164" fontId="6" fillId="0" borderId="25" xfId="0" applyNumberFormat="1" applyFont="1" applyBorder="1" applyAlignment="1">
      <alignment vertical="center" wrapText="1"/>
    </xf>
    <xf numFmtId="164" fontId="6" fillId="0" borderId="28" xfId="0" applyNumberFormat="1" applyFont="1" applyBorder="1" applyAlignment="1">
      <alignment vertical="center" wrapText="1"/>
    </xf>
    <xf numFmtId="164" fontId="8" fillId="0" borderId="26" xfId="0" applyNumberFormat="1" applyFont="1" applyBorder="1" applyAlignment="1">
      <alignment vertical="center" wrapText="1"/>
    </xf>
    <xf numFmtId="3" fontId="8" fillId="0" borderId="27" xfId="0" applyNumberFormat="1" applyFont="1" applyBorder="1" applyAlignment="1">
      <alignment vertical="center" wrapText="1"/>
    </xf>
    <xf numFmtId="164" fontId="6" fillId="0" borderId="41" xfId="0" applyNumberFormat="1" applyFont="1" applyBorder="1" applyAlignment="1">
      <alignment vertical="center" wrapText="1"/>
    </xf>
    <xf numFmtId="164" fontId="22" fillId="0" borderId="36" xfId="0" applyNumberFormat="1" applyFont="1" applyBorder="1" applyAlignment="1">
      <alignment vertical="center" wrapText="1"/>
    </xf>
    <xf numFmtId="164" fontId="20" fillId="0" borderId="37" xfId="0" applyNumberFormat="1" applyFont="1" applyBorder="1" applyAlignment="1">
      <alignment vertical="center" wrapText="1"/>
    </xf>
    <xf numFmtId="3" fontId="20" fillId="0" borderId="38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16" fillId="0" borderId="24" xfId="0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 horizontal="right" vertical="center" wrapText="1"/>
    </xf>
    <xf numFmtId="165" fontId="24" fillId="0" borderId="27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24" fillId="0" borderId="25" xfId="0" applyNumberFormat="1" applyFont="1" applyBorder="1" applyAlignment="1">
      <alignment vertical="center" wrapText="1"/>
    </xf>
    <xf numFmtId="164" fontId="24" fillId="0" borderId="28" xfId="0" applyNumberFormat="1" applyFont="1" applyBorder="1" applyAlignment="1">
      <alignment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vertical="center" wrapText="1"/>
    </xf>
    <xf numFmtId="3" fontId="16" fillId="0" borderId="27" xfId="0" applyNumberFormat="1" applyFont="1" applyBorder="1" applyAlignment="1">
      <alignment horizontal="right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65" fontId="16" fillId="0" borderId="2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8" fillId="0" borderId="4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165" fontId="6" fillId="0" borderId="12" xfId="0" applyNumberFormat="1" applyFont="1" applyBorder="1" applyAlignment="1">
      <alignment vertical="center" wrapText="1"/>
    </xf>
    <xf numFmtId="165" fontId="8" fillId="0" borderId="10" xfId="0" applyNumberFormat="1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164" fontId="8" fillId="0" borderId="15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164" fontId="6" fillId="0" borderId="16" xfId="0" applyNumberFormat="1" applyFont="1" applyBorder="1" applyAlignment="1">
      <alignment vertical="center" wrapText="1"/>
    </xf>
    <xf numFmtId="3" fontId="20" fillId="0" borderId="43" xfId="0" applyNumberFormat="1" applyFont="1" applyBorder="1" applyAlignment="1">
      <alignment horizontal="right" vertical="center" wrapText="1"/>
    </xf>
    <xf numFmtId="164" fontId="7" fillId="0" borderId="44" xfId="0" applyNumberFormat="1" applyFont="1" applyBorder="1" applyAlignment="1">
      <alignment horizontal="center" vertical="center" wrapText="1"/>
    </xf>
    <xf numFmtId="165" fontId="22" fillId="0" borderId="36" xfId="0" applyNumberFormat="1" applyFont="1" applyBorder="1" applyAlignment="1">
      <alignment horizontal="center" vertical="center" wrapText="1"/>
    </xf>
    <xf numFmtId="165" fontId="22" fillId="0" borderId="39" xfId="0" applyNumberFormat="1" applyFont="1" applyBorder="1" applyAlignment="1">
      <alignment horizontal="center" vertical="center" wrapText="1"/>
    </xf>
    <xf numFmtId="165" fontId="20" fillId="0" borderId="37" xfId="0" applyNumberFormat="1" applyFont="1" applyBorder="1" applyAlignment="1">
      <alignment horizontal="center" vertical="center" wrapText="1"/>
    </xf>
    <xf numFmtId="164" fontId="22" fillId="0" borderId="40" xfId="0" applyNumberFormat="1" applyFont="1" applyBorder="1" applyAlignment="1">
      <alignment vertical="center" wrapText="1"/>
    </xf>
    <xf numFmtId="164" fontId="20" fillId="0" borderId="36" xfId="0" applyNumberFormat="1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right" vertical="center" wrapText="1"/>
    </xf>
    <xf numFmtId="165" fontId="6" fillId="0" borderId="46" xfId="0" applyNumberFormat="1" applyFont="1" applyBorder="1" applyAlignment="1">
      <alignment vertical="center" wrapText="1"/>
    </xf>
    <xf numFmtId="165" fontId="8" fillId="0" borderId="44" xfId="0" applyNumberFormat="1" applyFont="1" applyBorder="1" applyAlignment="1">
      <alignment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vertical="center" wrapText="1"/>
    </xf>
    <xf numFmtId="165" fontId="6" fillId="0" borderId="44" xfId="0" applyNumberFormat="1" applyFont="1" applyBorder="1" applyAlignment="1">
      <alignment vertical="center" wrapText="1"/>
    </xf>
    <xf numFmtId="165" fontId="6" fillId="0" borderId="48" xfId="0" applyNumberFormat="1" applyFont="1" applyBorder="1" applyAlignment="1">
      <alignment vertical="center" wrapText="1"/>
    </xf>
    <xf numFmtId="165" fontId="8" fillId="0" borderId="47" xfId="0" applyNumberFormat="1" applyFont="1" applyBorder="1" applyAlignment="1">
      <alignment vertical="center" wrapText="1"/>
    </xf>
    <xf numFmtId="3" fontId="8" fillId="0" borderId="46" xfId="0" applyNumberFormat="1" applyFont="1" applyBorder="1" applyAlignment="1">
      <alignment vertical="center" wrapText="1"/>
    </xf>
    <xf numFmtId="164" fontId="6" fillId="0" borderId="49" xfId="0" applyNumberFormat="1" applyFont="1" applyBorder="1" applyAlignment="1">
      <alignment vertical="center" wrapText="1"/>
    </xf>
    <xf numFmtId="164" fontId="6" fillId="0" borderId="48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3" fontId="8" fillId="0" borderId="50" xfId="0" applyNumberFormat="1" applyFont="1" applyBorder="1" applyAlignment="1">
      <alignment horizontal="right" vertical="center" wrapText="1"/>
    </xf>
    <xf numFmtId="165" fontId="6" fillId="0" borderId="25" xfId="0" applyNumberFormat="1" applyFont="1" applyBorder="1" applyAlignment="1">
      <alignment vertical="center" wrapText="1"/>
    </xf>
    <xf numFmtId="165" fontId="8" fillId="0" borderId="26" xfId="0" applyNumberFormat="1" applyFont="1" applyBorder="1" applyAlignment="1">
      <alignment vertical="center" wrapText="1"/>
    </xf>
    <xf numFmtId="165" fontId="20" fillId="0" borderId="43" xfId="0" applyNumberFormat="1" applyFont="1" applyBorder="1" applyAlignment="1">
      <alignment horizontal="center" vertical="center" wrapText="1"/>
    </xf>
    <xf numFmtId="165" fontId="16" fillId="0" borderId="36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165" fontId="18" fillId="0" borderId="50" xfId="0" applyNumberFormat="1" applyFont="1" applyBorder="1" applyAlignment="1">
      <alignment horizontal="center" vertical="center" wrapText="1"/>
    </xf>
    <xf numFmtId="165" fontId="18" fillId="0" borderId="25" xfId="0" applyNumberFormat="1" applyFont="1" applyBorder="1" applyAlignment="1">
      <alignment vertical="center" wrapText="1"/>
    </xf>
    <xf numFmtId="3" fontId="18" fillId="0" borderId="26" xfId="0" applyNumberFormat="1" applyFont="1" applyBorder="1" applyAlignment="1">
      <alignment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18" fillId="0" borderId="25" xfId="0" applyNumberFormat="1" applyFont="1" applyBorder="1" applyAlignment="1">
      <alignment horizontal="right" vertical="center" wrapText="1"/>
    </xf>
    <xf numFmtId="164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 applyAlignment="1">
      <alignment horizontal="right" vertical="center" wrapText="1"/>
    </xf>
    <xf numFmtId="165" fontId="21" fillId="0" borderId="25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18" fillId="0" borderId="26" xfId="0" applyNumberFormat="1" applyFont="1" applyBorder="1" applyAlignment="1">
      <alignment horizontal="right" vertical="center" wrapText="1"/>
    </xf>
    <xf numFmtId="165" fontId="21" fillId="0" borderId="29" xfId="0" applyNumberFormat="1" applyFont="1" applyBorder="1" applyAlignment="1">
      <alignment vertical="center" wrapText="1"/>
    </xf>
    <xf numFmtId="165" fontId="21" fillId="0" borderId="28" xfId="0" applyNumberFormat="1" applyFont="1" applyBorder="1" applyAlignment="1">
      <alignment vertical="center" wrapText="1"/>
    </xf>
    <xf numFmtId="165" fontId="18" fillId="0" borderId="0" xfId="0" applyNumberFormat="1" applyFont="1" applyBorder="1" applyAlignment="1">
      <alignment vertical="center"/>
    </xf>
    <xf numFmtId="165" fontId="8" fillId="0" borderId="24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vertical="center" wrapText="1"/>
    </xf>
    <xf numFmtId="165" fontId="6" fillId="0" borderId="29" xfId="0" applyNumberFormat="1" applyFont="1" applyBorder="1" applyAlignment="1">
      <alignment vertical="center" wrapText="1"/>
    </xf>
    <xf numFmtId="165" fontId="6" fillId="0" borderId="28" xfId="0" applyNumberFormat="1" applyFont="1" applyBorder="1" applyAlignment="1">
      <alignment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5" fontId="13" fillId="0" borderId="22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164" fontId="25" fillId="0" borderId="6" xfId="0" applyNumberFormat="1" applyFont="1" applyBorder="1" applyAlignment="1">
      <alignment vertical="center" wrapText="1"/>
    </xf>
    <xf numFmtId="164" fontId="25" fillId="0" borderId="5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0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165" fontId="6" fillId="0" borderId="2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0" borderId="52" xfId="0" applyNumberFormat="1" applyFont="1" applyBorder="1" applyAlignment="1">
      <alignment vertical="center" wrapText="1"/>
    </xf>
    <xf numFmtId="165" fontId="6" fillId="0" borderId="53" xfId="0" applyNumberFormat="1" applyFont="1" applyBorder="1" applyAlignment="1">
      <alignment vertical="center" wrapText="1"/>
    </xf>
    <xf numFmtId="165" fontId="6" fillId="0" borderId="54" xfId="0" applyNumberFormat="1" applyFont="1" applyBorder="1" applyAlignment="1">
      <alignment vertical="center" wrapText="1"/>
    </xf>
    <xf numFmtId="164" fontId="8" fillId="0" borderId="53" xfId="0" applyNumberFormat="1" applyFont="1" applyBorder="1" applyAlignment="1">
      <alignment horizontal="center" vertical="center" wrapText="1"/>
    </xf>
    <xf numFmtId="165" fontId="8" fillId="0" borderId="55" xfId="0" applyNumberFormat="1" applyFont="1" applyBorder="1" applyAlignment="1">
      <alignment vertical="center" wrapText="1"/>
    </xf>
    <xf numFmtId="3" fontId="8" fillId="0" borderId="56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3" fontId="1" fillId="0" borderId="57" xfId="0" applyNumberFormat="1" applyFont="1" applyBorder="1" applyAlignment="1">
      <alignment vertical="center" wrapText="1"/>
    </xf>
    <xf numFmtId="165" fontId="1" fillId="0" borderId="32" xfId="0" applyNumberFormat="1" applyFont="1" applyBorder="1" applyAlignment="1">
      <alignment vertical="center" wrapText="1"/>
    </xf>
    <xf numFmtId="165" fontId="1" fillId="0" borderId="14" xfId="0" applyNumberFormat="1" applyFont="1" applyBorder="1" applyAlignment="1">
      <alignment vertical="center" wrapText="1"/>
    </xf>
    <xf numFmtId="3" fontId="1" fillId="0" borderId="31" xfId="0" applyNumberFormat="1" applyFont="1" applyBorder="1" applyAlignment="1">
      <alignment horizontal="right" vertical="center" wrapText="1"/>
    </xf>
    <xf numFmtId="165" fontId="1" fillId="0" borderId="33" xfId="0" applyNumberFormat="1" applyFont="1" applyBorder="1" applyAlignment="1">
      <alignment vertical="center" wrapText="1"/>
    </xf>
    <xf numFmtId="165" fontId="1" fillId="0" borderId="31" xfId="0" applyNumberFormat="1" applyFont="1" applyBorder="1" applyAlignment="1">
      <alignment vertical="center" wrapText="1"/>
    </xf>
    <xf numFmtId="3" fontId="1" fillId="0" borderId="32" xfId="0" applyNumberFormat="1" applyFont="1" applyBorder="1" applyAlignment="1">
      <alignment horizontal="right" vertical="center" wrapText="1"/>
    </xf>
    <xf numFmtId="164" fontId="1" fillId="0" borderId="58" xfId="0" applyNumberFormat="1" applyFont="1" applyBorder="1" applyAlignment="1">
      <alignment vertical="center" wrapText="1"/>
    </xf>
    <xf numFmtId="164" fontId="1" fillId="0" borderId="33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50" xfId="0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vertical="center" wrapText="1"/>
    </xf>
    <xf numFmtId="3" fontId="18" fillId="0" borderId="50" xfId="0" applyNumberFormat="1" applyFont="1" applyBorder="1" applyAlignment="1">
      <alignment vertical="center" wrapText="1"/>
    </xf>
    <xf numFmtId="165" fontId="21" fillId="0" borderId="27" xfId="0" applyNumberFormat="1" applyFont="1" applyBorder="1" applyAlignment="1">
      <alignment horizontal="center" vertical="center" wrapText="1"/>
    </xf>
    <xf numFmtId="165" fontId="18" fillId="0" borderId="25" xfId="0" applyNumberFormat="1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vertical="center" wrapText="1"/>
    </xf>
    <xf numFmtId="164" fontId="21" fillId="0" borderId="28" xfId="0" applyNumberFormat="1" applyFont="1" applyBorder="1" applyAlignment="1">
      <alignment vertical="center" wrapText="1"/>
    </xf>
    <xf numFmtId="164" fontId="18" fillId="0" borderId="26" xfId="0" applyNumberFormat="1" applyFont="1" applyBorder="1" applyAlignment="1">
      <alignment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0" fontId="12" fillId="0" borderId="52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vertical="center" wrapText="1"/>
    </xf>
    <xf numFmtId="165" fontId="21" fillId="0" borderId="12" xfId="0" applyNumberFormat="1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164" fontId="21" fillId="0" borderId="10" xfId="0" applyNumberFormat="1" applyFont="1" applyBorder="1" applyAlignment="1">
      <alignment vertical="center" wrapText="1"/>
    </xf>
    <xf numFmtId="164" fontId="21" fillId="0" borderId="13" xfId="0" applyNumberFormat="1" applyFont="1" applyBorder="1" applyAlignment="1">
      <alignment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15" xfId="0" applyNumberFormat="1" applyFont="1" applyBorder="1" applyAlignment="1">
      <alignment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164" fontId="24" fillId="0" borderId="16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165" fontId="13" fillId="0" borderId="3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165" fontId="13" fillId="0" borderId="4" xfId="0" applyNumberFormat="1" applyFont="1" applyBorder="1" applyAlignment="1">
      <alignment vertical="center" wrapText="1"/>
    </xf>
    <xf numFmtId="165" fontId="13" fillId="0" borderId="5" xfId="0" applyNumberFormat="1" applyFont="1" applyBorder="1" applyAlignment="1">
      <alignment vertical="center" wrapText="1"/>
    </xf>
    <xf numFmtId="165" fontId="1" fillId="0" borderId="18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vertical="center" wrapText="1"/>
    </xf>
    <xf numFmtId="164" fontId="13" fillId="0" borderId="5" xfId="0" applyNumberFormat="1" applyFont="1" applyBorder="1" applyAlignment="1">
      <alignment vertical="center" wrapText="1"/>
    </xf>
    <xf numFmtId="0" fontId="15" fillId="0" borderId="50" xfId="0" applyFont="1" applyBorder="1" applyAlignment="1">
      <alignment horizontal="center" vertical="center" wrapText="1"/>
    </xf>
    <xf numFmtId="164" fontId="21" fillId="0" borderId="4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5" fillId="0" borderId="52" xfId="0" applyFont="1" applyBorder="1" applyAlignment="1">
      <alignment horizontal="center" vertical="center" wrapText="1"/>
    </xf>
    <xf numFmtId="165" fontId="8" fillId="0" borderId="53" xfId="0" applyNumberFormat="1" applyFont="1" applyBorder="1" applyAlignment="1">
      <alignment vertical="center" wrapText="1"/>
    </xf>
    <xf numFmtId="3" fontId="18" fillId="0" borderId="52" xfId="0" applyNumberFormat="1" applyFont="1" applyBorder="1" applyAlignment="1">
      <alignment vertical="center" wrapText="1"/>
    </xf>
    <xf numFmtId="165" fontId="21" fillId="0" borderId="56" xfId="0" applyNumberFormat="1" applyFont="1" applyBorder="1" applyAlignment="1">
      <alignment horizontal="center" vertical="center" wrapText="1"/>
    </xf>
    <xf numFmtId="165" fontId="18" fillId="0" borderId="54" xfId="0" applyNumberFormat="1" applyFont="1" applyBorder="1" applyAlignment="1">
      <alignment horizontal="center" vertical="center" wrapText="1"/>
    </xf>
    <xf numFmtId="3" fontId="18" fillId="0" borderId="55" xfId="0" applyNumberFormat="1" applyFont="1" applyBorder="1" applyAlignment="1">
      <alignment horizontal="right" vertical="center" wrapText="1"/>
    </xf>
    <xf numFmtId="164" fontId="21" fillId="0" borderId="53" xfId="0" applyNumberFormat="1" applyFont="1" applyBorder="1" applyAlignment="1">
      <alignment vertical="center" wrapText="1"/>
    </xf>
    <xf numFmtId="164" fontId="21" fillId="0" borderId="54" xfId="0" applyNumberFormat="1" applyFont="1" applyBorder="1" applyAlignment="1">
      <alignment vertical="center" wrapText="1"/>
    </xf>
    <xf numFmtId="164" fontId="18" fillId="0" borderId="53" xfId="0" applyNumberFormat="1" applyFont="1" applyBorder="1" applyAlignment="1">
      <alignment horizontal="center" vertical="center" wrapText="1"/>
    </xf>
    <xf numFmtId="164" fontId="18" fillId="0" borderId="55" xfId="0" applyNumberFormat="1" applyFont="1" applyBorder="1" applyAlignment="1">
      <alignment vertical="center" wrapText="1"/>
    </xf>
    <xf numFmtId="3" fontId="18" fillId="0" borderId="56" xfId="0" applyNumberFormat="1" applyFont="1" applyBorder="1" applyAlignment="1">
      <alignment horizontal="right" vertical="center" wrapText="1"/>
    </xf>
    <xf numFmtId="164" fontId="21" fillId="0" borderId="59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vertical="center" wrapText="1"/>
    </xf>
    <xf numFmtId="3" fontId="7" fillId="0" borderId="57" xfId="0" applyNumberFormat="1" applyFont="1" applyBorder="1" applyAlignment="1">
      <alignment vertical="center" wrapText="1"/>
    </xf>
    <xf numFmtId="165" fontId="23" fillId="0" borderId="32" xfId="0" applyNumberFormat="1" applyFont="1" applyBorder="1" applyAlignment="1">
      <alignment vertical="center" wrapText="1"/>
    </xf>
    <xf numFmtId="165" fontId="7" fillId="0" borderId="14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165" fontId="23" fillId="0" borderId="14" xfId="0" applyNumberFormat="1" applyFont="1" applyBorder="1" applyAlignment="1">
      <alignment vertical="center" wrapText="1"/>
    </xf>
    <xf numFmtId="165" fontId="23" fillId="0" borderId="33" xfId="0" applyNumberFormat="1" applyFont="1" applyBorder="1" applyAlignment="1">
      <alignment vertical="center" wrapText="1"/>
    </xf>
    <xf numFmtId="165" fontId="7" fillId="0" borderId="61" xfId="0" applyNumberFormat="1" applyFont="1" applyBorder="1" applyAlignment="1">
      <alignment vertical="center" wrapText="1"/>
    </xf>
    <xf numFmtId="164" fontId="6" fillId="0" borderId="58" xfId="0" applyNumberFormat="1" applyFont="1" applyBorder="1" applyAlignment="1">
      <alignment vertical="center" wrapText="1"/>
    </xf>
    <xf numFmtId="164" fontId="6" fillId="0" borderId="33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65" fontId="8" fillId="0" borderId="44" xfId="0" applyNumberFormat="1" applyFont="1" applyBorder="1" applyAlignment="1">
      <alignment vertical="center" wrapText="1"/>
    </xf>
    <xf numFmtId="3" fontId="18" fillId="0" borderId="45" xfId="0" applyNumberFormat="1" applyFont="1" applyBorder="1" applyAlignment="1">
      <alignment vertical="center" wrapText="1"/>
    </xf>
    <xf numFmtId="165" fontId="21" fillId="0" borderId="46" xfId="0" applyNumberFormat="1" applyFont="1" applyBorder="1" applyAlignment="1">
      <alignment horizontal="center" vertical="center" wrapText="1"/>
    </xf>
    <xf numFmtId="165" fontId="18" fillId="0" borderId="44" xfId="0" applyNumberFormat="1" applyFont="1" applyBorder="1" applyAlignment="1">
      <alignment horizontal="center" vertical="center" wrapText="1"/>
    </xf>
    <xf numFmtId="3" fontId="18" fillId="0" borderId="47" xfId="0" applyNumberFormat="1" applyFont="1" applyBorder="1" applyAlignment="1">
      <alignment horizontal="right" vertical="center" wrapText="1"/>
    </xf>
    <xf numFmtId="164" fontId="21" fillId="0" borderId="44" xfId="0" applyNumberFormat="1" applyFont="1" applyBorder="1" applyAlignment="1">
      <alignment vertical="center" wrapText="1"/>
    </xf>
    <xf numFmtId="164" fontId="21" fillId="0" borderId="48" xfId="0" applyNumberFormat="1" applyFont="1" applyBorder="1" applyAlignment="1">
      <alignment vertical="center" wrapText="1"/>
    </xf>
    <xf numFmtId="164" fontId="18" fillId="0" borderId="44" xfId="0" applyNumberFormat="1" applyFont="1" applyBorder="1" applyAlignment="1">
      <alignment horizontal="center" vertical="center" wrapText="1"/>
    </xf>
    <xf numFmtId="164" fontId="18" fillId="0" borderId="47" xfId="0" applyNumberFormat="1" applyFont="1" applyBorder="1" applyAlignment="1">
      <alignment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left" vertical="center" wrapText="1"/>
    </xf>
    <xf numFmtId="3" fontId="7" fillId="0" borderId="43" xfId="0" applyNumberFormat="1" applyFont="1" applyBorder="1" applyAlignment="1">
      <alignment vertical="center" wrapText="1"/>
    </xf>
    <xf numFmtId="165" fontId="7" fillId="0" borderId="38" xfId="0" applyNumberFormat="1" applyFont="1" applyBorder="1" applyAlignment="1">
      <alignment vertical="center" wrapText="1"/>
    </xf>
    <xf numFmtId="165" fontId="7" fillId="0" borderId="36" xfId="0" applyNumberFormat="1" applyFont="1" applyBorder="1" applyAlignment="1">
      <alignment vertical="center" wrapText="1"/>
    </xf>
    <xf numFmtId="3" fontId="7" fillId="0" borderId="37" xfId="0" applyNumberFormat="1" applyFont="1" applyBorder="1" applyAlignment="1">
      <alignment horizontal="right" vertical="center" wrapText="1"/>
    </xf>
    <xf numFmtId="165" fontId="7" fillId="0" borderId="39" xfId="0" applyNumberFormat="1" applyFont="1" applyBorder="1" applyAlignment="1">
      <alignment vertical="center" wrapText="1"/>
    </xf>
    <xf numFmtId="165" fontId="7" fillId="0" borderId="63" xfId="0" applyNumberFormat="1" applyFont="1" applyBorder="1" applyAlignment="1">
      <alignment vertical="center" wrapText="1"/>
    </xf>
    <xf numFmtId="3" fontId="7" fillId="0" borderId="43" xfId="0" applyNumberFormat="1" applyFont="1" applyBorder="1" applyAlignment="1">
      <alignment horizontal="right" vertical="center" wrapText="1"/>
    </xf>
    <xf numFmtId="164" fontId="8" fillId="0" borderId="40" xfId="0" applyNumberFormat="1" applyFont="1" applyBorder="1" applyAlignment="1">
      <alignment vertical="center" wrapText="1"/>
    </xf>
    <xf numFmtId="164" fontId="8" fillId="0" borderId="39" xfId="0" applyNumberFormat="1" applyFont="1" applyBorder="1" applyAlignment="1">
      <alignment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vertical="center" wrapText="1"/>
    </xf>
    <xf numFmtId="3" fontId="7" fillId="0" borderId="50" xfId="0" applyNumberFormat="1" applyFont="1" applyBorder="1" applyAlignment="1">
      <alignment vertical="center" wrapText="1"/>
    </xf>
    <xf numFmtId="165" fontId="7" fillId="0" borderId="27" xfId="0" applyNumberFormat="1" applyFont="1" applyBorder="1" applyAlignment="1">
      <alignment vertical="center" wrapText="1"/>
    </xf>
    <xf numFmtId="165" fontId="7" fillId="0" borderId="25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horizontal="right" vertical="center" wrapText="1"/>
    </xf>
    <xf numFmtId="165" fontId="7" fillId="0" borderId="28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3" fontId="7" fillId="0" borderId="50" xfId="0" applyNumberFormat="1" applyFont="1" applyBorder="1" applyAlignment="1">
      <alignment horizontal="right" vertical="center" wrapText="1"/>
    </xf>
    <xf numFmtId="164" fontId="8" fillId="0" borderId="41" xfId="0" applyNumberFormat="1" applyFont="1" applyBorder="1" applyAlignment="1">
      <alignment vertical="center" wrapText="1"/>
    </xf>
    <xf numFmtId="164" fontId="8" fillId="0" borderId="28" xfId="0" applyNumberFormat="1" applyFont="1" applyBorder="1" applyAlignment="1">
      <alignment vertical="center" wrapText="1"/>
    </xf>
    <xf numFmtId="165" fontId="18" fillId="0" borderId="25" xfId="0" applyNumberFormat="1" applyFont="1" applyBorder="1" applyAlignment="1">
      <alignment vertical="center" wrapText="1"/>
    </xf>
    <xf numFmtId="165" fontId="18" fillId="0" borderId="27" xfId="0" applyNumberFormat="1" applyFont="1" applyBorder="1" applyAlignment="1">
      <alignment vertical="center" wrapText="1"/>
    </xf>
    <xf numFmtId="165" fontId="18" fillId="0" borderId="25" xfId="0" applyNumberFormat="1" applyFont="1" applyBorder="1" applyAlignment="1">
      <alignment vertical="center" wrapText="1"/>
    </xf>
    <xf numFmtId="165" fontId="18" fillId="0" borderId="28" xfId="0" applyNumberFormat="1" applyFont="1" applyBorder="1" applyAlignment="1">
      <alignment vertical="center" wrapText="1"/>
    </xf>
    <xf numFmtId="165" fontId="18" fillId="0" borderId="0" xfId="0" applyNumberFormat="1" applyFont="1" applyBorder="1" applyAlignment="1">
      <alignment vertical="center" wrapText="1"/>
    </xf>
    <xf numFmtId="3" fontId="18" fillId="0" borderId="50" xfId="0" applyNumberFormat="1" applyFont="1" applyBorder="1" applyAlignment="1">
      <alignment horizontal="right" vertical="center" wrapText="1"/>
    </xf>
    <xf numFmtId="164" fontId="16" fillId="0" borderId="41" xfId="0" applyNumberFormat="1" applyFont="1" applyBorder="1" applyAlignment="1">
      <alignment vertical="center" wrapText="1"/>
    </xf>
    <xf numFmtId="164" fontId="16" fillId="0" borderId="28" xfId="0" applyNumberFormat="1" applyFont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5" fontId="13" fillId="0" borderId="66" xfId="0" applyNumberFormat="1" applyFont="1" applyBorder="1" applyAlignment="1">
      <alignment horizontal="center" vertical="center" wrapText="1"/>
    </xf>
    <xf numFmtId="165" fontId="1" fillId="0" borderId="66" xfId="0" applyNumberFormat="1" applyFont="1" applyBorder="1" applyAlignment="1">
      <alignment horizontal="center" vertical="center" wrapText="1"/>
    </xf>
    <xf numFmtId="165" fontId="13" fillId="0" borderId="19" xfId="0" applyNumberFormat="1" applyFont="1" applyBorder="1" applyAlignment="1">
      <alignment horizontal="center" vertical="center" wrapText="1"/>
    </xf>
    <xf numFmtId="165" fontId="1" fillId="0" borderId="67" xfId="0" applyNumberFormat="1" applyFont="1" applyBorder="1" applyAlignment="1">
      <alignment horizontal="center" vertical="center" wrapText="1"/>
    </xf>
    <xf numFmtId="165" fontId="13" fillId="0" borderId="66" xfId="0" applyNumberFormat="1" applyFont="1" applyBorder="1" applyAlignment="1">
      <alignment vertical="center" wrapText="1"/>
    </xf>
    <xf numFmtId="165" fontId="13" fillId="0" borderId="19" xfId="0" applyNumberFormat="1" applyFont="1" applyBorder="1" applyAlignment="1">
      <alignment vertical="center" wrapText="1"/>
    </xf>
    <xf numFmtId="3" fontId="12" fillId="0" borderId="0" xfId="0" applyNumberFormat="1" applyFont="1" applyAlignment="1">
      <alignment vertical="center"/>
    </xf>
    <xf numFmtId="0" fontId="18" fillId="0" borderId="24" xfId="0" applyFont="1" applyBorder="1" applyAlignment="1">
      <alignment horizontal="centerContinuous" vertical="center" wrapText="1"/>
    </xf>
    <xf numFmtId="165" fontId="18" fillId="0" borderId="64" xfId="0" applyNumberFormat="1" applyFont="1" applyBorder="1" applyAlignment="1">
      <alignment vertical="center" wrapText="1"/>
    </xf>
    <xf numFmtId="164" fontId="18" fillId="0" borderId="0" xfId="0" applyNumberFormat="1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68" xfId="0" applyFont="1" applyBorder="1" applyAlignment="1">
      <alignment horizontal="centerContinuous" vertical="center" wrapText="1"/>
    </xf>
    <xf numFmtId="165" fontId="18" fillId="0" borderId="69" xfId="0" applyNumberFormat="1" applyFont="1" applyBorder="1" applyAlignment="1">
      <alignment vertical="center" wrapText="1"/>
    </xf>
    <xf numFmtId="165" fontId="21" fillId="0" borderId="70" xfId="0" applyNumberFormat="1" applyFont="1" applyBorder="1" applyAlignment="1">
      <alignment horizontal="center" vertical="center" wrapText="1"/>
    </xf>
    <xf numFmtId="165" fontId="18" fillId="0" borderId="70" xfId="0" applyNumberFormat="1" applyFont="1" applyBorder="1" applyAlignment="1">
      <alignment horizontal="center" vertical="center" wrapText="1"/>
    </xf>
    <xf numFmtId="3" fontId="18" fillId="0" borderId="52" xfId="0" applyNumberFormat="1" applyFont="1" applyBorder="1" applyAlignment="1">
      <alignment horizontal="right" vertical="center" wrapText="1"/>
    </xf>
    <xf numFmtId="165" fontId="21" fillId="0" borderId="68" xfId="0" applyNumberFormat="1" applyFont="1" applyBorder="1" applyAlignment="1">
      <alignment horizontal="center" vertical="center" wrapText="1"/>
    </xf>
    <xf numFmtId="164" fontId="18" fillId="0" borderId="53" xfId="0" applyNumberFormat="1" applyFont="1" applyBorder="1" applyAlignment="1">
      <alignment horizontal="right" vertical="center" wrapText="1"/>
    </xf>
    <xf numFmtId="165" fontId="18" fillId="0" borderId="71" xfId="0" applyNumberFormat="1" applyFont="1" applyBorder="1" applyAlignment="1">
      <alignment horizontal="center" vertical="center" wrapText="1"/>
    </xf>
    <xf numFmtId="165" fontId="21" fillId="0" borderId="70" xfId="0" applyNumberFormat="1" applyFont="1" applyBorder="1" applyAlignment="1">
      <alignment vertical="center" wrapText="1"/>
    </xf>
    <xf numFmtId="165" fontId="21" fillId="0" borderId="68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HOMBEK\ROK%20-%202010\Doch_BUDZ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ŹRÓDŁA Tab.III"/>
      <sheetName val="ZAŁ. 2"/>
      <sheetName val="Doch. Tab.II"/>
      <sheetName val="Doch.działami zał.3"/>
    </sheetNames>
    <sheetDataSet>
      <sheetData sheetId="2">
        <row r="14">
          <cell r="E14">
            <v>34126480</v>
          </cell>
        </row>
        <row r="15">
          <cell r="E15">
            <v>23066</v>
          </cell>
        </row>
        <row r="16">
          <cell r="E16">
            <v>40748</v>
          </cell>
        </row>
        <row r="17">
          <cell r="E17">
            <v>1682500</v>
          </cell>
        </row>
        <row r="18">
          <cell r="E18">
            <v>600000</v>
          </cell>
        </row>
        <row r="20">
          <cell r="E20">
            <v>9366710</v>
          </cell>
        </row>
        <row r="21">
          <cell r="E21">
            <v>706110</v>
          </cell>
        </row>
        <row r="22">
          <cell r="E22">
            <v>238</v>
          </cell>
        </row>
        <row r="23">
          <cell r="E23">
            <v>802700</v>
          </cell>
        </row>
        <row r="24">
          <cell r="E24">
            <v>200000</v>
          </cell>
        </row>
        <row r="26">
          <cell r="E26">
            <v>460000</v>
          </cell>
        </row>
        <row r="27">
          <cell r="E27">
            <v>700000</v>
          </cell>
        </row>
        <row r="28">
          <cell r="E28">
            <v>400000</v>
          </cell>
        </row>
        <row r="29">
          <cell r="E29">
            <v>5400000</v>
          </cell>
        </row>
        <row r="33">
          <cell r="E33">
            <v>6100000</v>
          </cell>
        </row>
        <row r="34">
          <cell r="E34">
            <v>851000</v>
          </cell>
        </row>
        <row r="35">
          <cell r="E35">
            <v>15925000</v>
          </cell>
        </row>
        <row r="40">
          <cell r="E40">
            <v>600000</v>
          </cell>
        </row>
        <row r="41">
          <cell r="E41">
            <v>150000</v>
          </cell>
        </row>
        <row r="42">
          <cell r="I42">
            <v>825000</v>
          </cell>
        </row>
        <row r="43">
          <cell r="E43">
            <v>100000</v>
          </cell>
        </row>
        <row r="45">
          <cell r="I45">
            <v>71699132</v>
          </cell>
          <cell r="M45">
            <v>19894860</v>
          </cell>
        </row>
        <row r="46">
          <cell r="I46">
            <v>4600000</v>
          </cell>
          <cell r="M46">
            <v>600000</v>
          </cell>
        </row>
        <row r="47">
          <cell r="I47">
            <v>9980265</v>
          </cell>
          <cell r="M47">
            <v>3891285</v>
          </cell>
        </row>
        <row r="71">
          <cell r="I71">
            <v>38839313</v>
          </cell>
          <cell r="M71">
            <v>60263067</v>
          </cell>
        </row>
        <row r="72">
          <cell r="I72">
            <v>271079</v>
          </cell>
          <cell r="M72">
            <v>6109854</v>
          </cell>
        </row>
        <row r="74">
          <cell r="I74">
            <v>22846846</v>
          </cell>
          <cell r="M74">
            <v>11972214</v>
          </cell>
        </row>
        <row r="75">
          <cell r="I75">
            <v>1647231</v>
          </cell>
          <cell r="M75">
            <v>75243</v>
          </cell>
        </row>
        <row r="76">
          <cell r="I76">
            <v>21199615</v>
          </cell>
          <cell r="M76">
            <v>11896971</v>
          </cell>
        </row>
        <row r="77">
          <cell r="I77">
            <v>9434513</v>
          </cell>
          <cell r="M77">
            <v>4316540</v>
          </cell>
        </row>
        <row r="79">
          <cell r="I79">
            <v>4967000</v>
          </cell>
        </row>
        <row r="80">
          <cell r="I80">
            <v>3366000</v>
          </cell>
          <cell r="M80">
            <v>3864000</v>
          </cell>
        </row>
        <row r="82">
          <cell r="M82">
            <v>452540</v>
          </cell>
        </row>
        <row r="83">
          <cell r="I83">
            <v>666000</v>
          </cell>
        </row>
        <row r="84">
          <cell r="I84">
            <v>435513</v>
          </cell>
        </row>
        <row r="88">
          <cell r="I88">
            <v>16600</v>
          </cell>
          <cell r="M88">
            <v>5500</v>
          </cell>
        </row>
        <row r="91">
          <cell r="I91">
            <v>19710877</v>
          </cell>
          <cell r="M91">
            <v>8810200</v>
          </cell>
        </row>
        <row r="92">
          <cell r="I92">
            <v>19710877</v>
          </cell>
          <cell r="M92">
            <v>8810200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34">
      <selection activeCell="A56" sqref="A56:A58"/>
    </sheetView>
  </sheetViews>
  <sheetFormatPr defaultColWidth="9.00390625" defaultRowHeight="12.75"/>
  <cols>
    <col min="1" max="1" width="3.75390625" style="391" customWidth="1"/>
    <col min="2" max="2" width="40.75390625" style="3" customWidth="1"/>
    <col min="3" max="3" width="12.125" style="3" customWidth="1"/>
    <col min="4" max="4" width="5.00390625" style="4" hidden="1" customWidth="1"/>
    <col min="5" max="5" width="0.12890625" style="3" hidden="1" customWidth="1"/>
    <col min="6" max="6" width="5.75390625" style="5" customWidth="1"/>
    <col min="7" max="7" width="10.75390625" style="3" customWidth="1"/>
    <col min="8" max="8" width="6.25390625" style="4" hidden="1" customWidth="1"/>
    <col min="9" max="9" width="6.125" style="4" hidden="1" customWidth="1"/>
    <col min="10" max="10" width="4.875" style="392" customWidth="1"/>
    <col min="11" max="11" width="7.875" style="3" hidden="1" customWidth="1"/>
    <col min="12" max="12" width="10.625" style="3" customWidth="1"/>
    <col min="13" max="13" width="0.2421875" style="4" hidden="1" customWidth="1"/>
    <col min="14" max="14" width="5.875" style="9" hidden="1" customWidth="1"/>
    <col min="15" max="15" width="5.75390625" style="5" customWidth="1"/>
    <col min="16" max="16384" width="10.00390625" style="3" customWidth="1"/>
  </cols>
  <sheetData>
    <row r="1" spans="1:11" ht="12.75" customHeight="1">
      <c r="A1" s="1"/>
      <c r="B1" s="2"/>
      <c r="G1" s="6" t="s">
        <v>0</v>
      </c>
      <c r="J1" s="7"/>
      <c r="K1" s="8"/>
    </row>
    <row r="2" spans="1:11" ht="12.75" customHeight="1">
      <c r="A2" s="10"/>
      <c r="B2" s="8"/>
      <c r="G2" s="11" t="s">
        <v>1</v>
      </c>
      <c r="J2" s="12"/>
      <c r="K2" s="8"/>
    </row>
    <row r="3" spans="1:15" ht="12.75" customHeight="1">
      <c r="A3" s="10"/>
      <c r="B3" s="8"/>
      <c r="G3" s="11" t="s">
        <v>2</v>
      </c>
      <c r="H3" s="13"/>
      <c r="I3" s="13"/>
      <c r="J3" s="12"/>
      <c r="K3" s="14"/>
      <c r="L3" s="15"/>
      <c r="M3" s="13"/>
      <c r="N3" s="16" t="s">
        <v>3</v>
      </c>
      <c r="O3" s="17"/>
    </row>
    <row r="4" spans="1:15" ht="12.75" customHeight="1">
      <c r="A4" s="10"/>
      <c r="B4" s="8"/>
      <c r="G4" s="11" t="s">
        <v>4</v>
      </c>
      <c r="H4" s="13"/>
      <c r="I4" s="13"/>
      <c r="J4" s="12"/>
      <c r="K4" s="14"/>
      <c r="L4" s="15"/>
      <c r="M4" s="13"/>
      <c r="N4" s="16"/>
      <c r="O4" s="17"/>
    </row>
    <row r="5" spans="1:15" s="28" customFormat="1" ht="18.75" customHeight="1">
      <c r="A5" s="18" t="s">
        <v>5</v>
      </c>
      <c r="B5" s="19"/>
      <c r="C5" s="19"/>
      <c r="D5" s="20"/>
      <c r="E5" s="19"/>
      <c r="F5" s="21"/>
      <c r="G5" s="19"/>
      <c r="H5" s="20"/>
      <c r="I5" s="20"/>
      <c r="J5" s="22"/>
      <c r="K5" s="23"/>
      <c r="L5" s="24"/>
      <c r="M5" s="25"/>
      <c r="N5" s="26"/>
      <c r="O5" s="27"/>
    </row>
    <row r="6" spans="1:15" ht="13.5" customHeight="1" thickBot="1">
      <c r="A6" s="29" t="s">
        <v>6</v>
      </c>
      <c r="C6" s="30"/>
      <c r="D6" s="31"/>
      <c r="E6" s="32"/>
      <c r="F6" s="33"/>
      <c r="G6" s="30"/>
      <c r="H6" s="34"/>
      <c r="I6" s="34"/>
      <c r="J6" s="35"/>
      <c r="K6" s="36"/>
      <c r="L6" s="36" t="s">
        <v>7</v>
      </c>
      <c r="M6" s="37"/>
      <c r="N6" s="38"/>
      <c r="O6" s="39"/>
    </row>
    <row r="7" spans="1:15" s="54" customFormat="1" ht="16.5" customHeight="1" thickBot="1" thickTop="1">
      <c r="A7" s="40"/>
      <c r="B7" s="41"/>
      <c r="C7" s="42" t="s">
        <v>8</v>
      </c>
      <c r="D7" s="43"/>
      <c r="E7" s="44"/>
      <c r="F7" s="45"/>
      <c r="G7" s="46" t="s">
        <v>9</v>
      </c>
      <c r="H7" s="47"/>
      <c r="I7" s="48"/>
      <c r="J7" s="49"/>
      <c r="K7" s="50" t="s">
        <v>10</v>
      </c>
      <c r="L7" s="50" t="s">
        <v>10</v>
      </c>
      <c r="M7" s="51"/>
      <c r="N7" s="52"/>
      <c r="O7" s="53"/>
    </row>
    <row r="8" spans="1:15" s="68" customFormat="1" ht="21" customHeight="1" thickBot="1" thickTop="1">
      <c r="A8" s="55" t="s">
        <v>11</v>
      </c>
      <c r="B8" s="56" t="s">
        <v>12</v>
      </c>
      <c r="C8" s="57" t="s">
        <v>13</v>
      </c>
      <c r="D8" s="58" t="s">
        <v>14</v>
      </c>
      <c r="E8" s="59" t="s">
        <v>15</v>
      </c>
      <c r="F8" s="60" t="s">
        <v>16</v>
      </c>
      <c r="G8" s="61" t="s">
        <v>17</v>
      </c>
      <c r="H8" s="62" t="s">
        <v>18</v>
      </c>
      <c r="I8" s="63" t="s">
        <v>19</v>
      </c>
      <c r="J8" s="64" t="s">
        <v>16</v>
      </c>
      <c r="K8" s="65" t="s">
        <v>20</v>
      </c>
      <c r="L8" s="61" t="s">
        <v>17</v>
      </c>
      <c r="M8" s="66" t="s">
        <v>21</v>
      </c>
      <c r="N8" s="63" t="s">
        <v>19</v>
      </c>
      <c r="O8" s="67" t="s">
        <v>16</v>
      </c>
    </row>
    <row r="9" spans="1:15" s="78" customFormat="1" ht="7.5" customHeight="1" thickBot="1" thickTop="1">
      <c r="A9" s="69">
        <v>1</v>
      </c>
      <c r="B9" s="70">
        <v>2</v>
      </c>
      <c r="C9" s="71">
        <v>3</v>
      </c>
      <c r="D9" s="71">
        <v>5</v>
      </c>
      <c r="E9" s="72">
        <v>6</v>
      </c>
      <c r="F9" s="73">
        <v>4</v>
      </c>
      <c r="G9" s="74">
        <v>5</v>
      </c>
      <c r="H9" s="72">
        <v>9</v>
      </c>
      <c r="I9" s="75">
        <v>9</v>
      </c>
      <c r="J9" s="76">
        <v>6</v>
      </c>
      <c r="K9" s="74">
        <v>11</v>
      </c>
      <c r="L9" s="71">
        <v>7</v>
      </c>
      <c r="M9" s="77">
        <v>12</v>
      </c>
      <c r="N9" s="75">
        <v>13</v>
      </c>
      <c r="O9" s="76">
        <v>8</v>
      </c>
    </row>
    <row r="10" spans="1:15" s="91" customFormat="1" ht="15" customHeight="1" thickTop="1">
      <c r="A10" s="79" t="s">
        <v>22</v>
      </c>
      <c r="B10" s="80" t="s">
        <v>23</v>
      </c>
      <c r="C10" s="81">
        <f aca="true" t="shared" si="0" ref="C10:C54">G10+L10</f>
        <v>189725094</v>
      </c>
      <c r="D10" s="82"/>
      <c r="E10" s="83"/>
      <c r="F10" s="84">
        <f>J10+O10</f>
        <v>51.04975124911939</v>
      </c>
      <c r="G10" s="81">
        <f>SUM(G11:G12)</f>
        <v>165338949</v>
      </c>
      <c r="H10" s="85"/>
      <c r="I10" s="86" t="e">
        <f>G10/#REF!*100</f>
        <v>#REF!</v>
      </c>
      <c r="J10" s="87">
        <v>44.5</v>
      </c>
      <c r="K10" s="88" t="e">
        <f>K13+K18+K22+#REF!</f>
        <v>#REF!</v>
      </c>
      <c r="L10" s="81">
        <f>L13+L18+L22+L30+L33</f>
        <v>24386145</v>
      </c>
      <c r="M10" s="89"/>
      <c r="N10" s="90" t="e">
        <f>L10/K10*100</f>
        <v>#REF!</v>
      </c>
      <c r="O10" s="84">
        <f>L10/$C$52*100</f>
        <v>6.549751249119387</v>
      </c>
    </row>
    <row r="11" spans="1:15" s="104" customFormat="1" ht="12" customHeight="1">
      <c r="A11" s="92"/>
      <c r="B11" s="93" t="s">
        <v>24</v>
      </c>
      <c r="C11" s="94">
        <f>C13+C18+C23+C30+C33</f>
        <v>173200094</v>
      </c>
      <c r="D11" s="95"/>
      <c r="E11" s="96"/>
      <c r="F11" s="97"/>
      <c r="G11" s="94">
        <f>G13+G18+G23+G30+G33</f>
        <v>148813949</v>
      </c>
      <c r="H11" s="98"/>
      <c r="I11" s="99"/>
      <c r="J11" s="97"/>
      <c r="K11" s="100"/>
      <c r="L11" s="94">
        <f>L30+L34</f>
        <v>24383945</v>
      </c>
      <c r="M11" s="101"/>
      <c r="N11" s="102"/>
      <c r="O11" s="103"/>
    </row>
    <row r="12" spans="1:17" s="105" customFormat="1" ht="12" customHeight="1" thickBot="1">
      <c r="A12" s="92"/>
      <c r="B12" s="93" t="s">
        <v>25</v>
      </c>
      <c r="C12" s="94">
        <f>G12+L12</f>
        <v>16527200</v>
      </c>
      <c r="D12" s="95"/>
      <c r="E12" s="96"/>
      <c r="F12" s="97"/>
      <c r="G12" s="94">
        <f>G25+G27</f>
        <v>16525000</v>
      </c>
      <c r="H12" s="98"/>
      <c r="I12" s="99"/>
      <c r="J12" s="97"/>
      <c r="K12" s="100"/>
      <c r="L12" s="94">
        <v>2200</v>
      </c>
      <c r="M12" s="101"/>
      <c r="N12" s="102"/>
      <c r="O12" s="103"/>
      <c r="Q12" s="106"/>
    </row>
    <row r="13" spans="1:17" s="118" customFormat="1" ht="18" customHeight="1" thickTop="1">
      <c r="A13" s="107" t="s">
        <v>26</v>
      </c>
      <c r="B13" s="108" t="s">
        <v>27</v>
      </c>
      <c r="C13" s="109">
        <f t="shared" si="0"/>
        <v>47548552</v>
      </c>
      <c r="D13" s="110"/>
      <c r="E13" s="111"/>
      <c r="F13" s="112">
        <f>J13+O13</f>
        <v>12.770824903067629</v>
      </c>
      <c r="G13" s="109">
        <f>SUM(G14:G17)</f>
        <v>47548552</v>
      </c>
      <c r="H13" s="113"/>
      <c r="I13" s="114" t="e">
        <f>G13/#REF!*100</f>
        <v>#REF!</v>
      </c>
      <c r="J13" s="112">
        <f>G13/$C$52*100</f>
        <v>12.770824903067629</v>
      </c>
      <c r="K13" s="115">
        <f>SUM(K14:K17)</f>
        <v>0</v>
      </c>
      <c r="L13" s="116"/>
      <c r="M13" s="117"/>
      <c r="N13" s="114"/>
      <c r="O13" s="112"/>
      <c r="Q13" s="119"/>
    </row>
    <row r="14" spans="1:15" s="127" customFormat="1" ht="12.75" customHeight="1">
      <c r="A14" s="120"/>
      <c r="B14" s="121" t="s">
        <v>28</v>
      </c>
      <c r="C14" s="122">
        <f t="shared" si="0"/>
        <v>43493190</v>
      </c>
      <c r="D14" s="123"/>
      <c r="E14" s="124"/>
      <c r="F14" s="103"/>
      <c r="G14" s="125">
        <f>'[1]Doch. Tab.II'!E14+'[1]Doch. Tab.II'!E20</f>
        <v>43493190</v>
      </c>
      <c r="H14" s="123"/>
      <c r="I14" s="123" t="e">
        <f>G14/#REF!*100</f>
        <v>#REF!</v>
      </c>
      <c r="J14" s="103"/>
      <c r="K14" s="124"/>
      <c r="L14" s="125"/>
      <c r="M14" s="123"/>
      <c r="N14" s="123"/>
      <c r="O14" s="126"/>
    </row>
    <row r="15" spans="1:15" s="127" customFormat="1" ht="12.75" customHeight="1">
      <c r="A15" s="120"/>
      <c r="B15" s="121" t="s">
        <v>29</v>
      </c>
      <c r="C15" s="122">
        <f t="shared" si="0"/>
        <v>770162</v>
      </c>
      <c r="D15" s="123"/>
      <c r="E15" s="124"/>
      <c r="F15" s="103"/>
      <c r="G15" s="125">
        <f>'[1]Doch. Tab.II'!E15+'[1]Doch. Tab.II'!E16+'[1]Doch. Tab.II'!E21+'[1]Doch. Tab.II'!E22</f>
        <v>770162</v>
      </c>
      <c r="H15" s="123"/>
      <c r="I15" s="123" t="e">
        <f>G15/#REF!*100</f>
        <v>#REF!</v>
      </c>
      <c r="J15" s="103"/>
      <c r="K15" s="124"/>
      <c r="L15" s="125"/>
      <c r="M15" s="123"/>
      <c r="N15" s="123"/>
      <c r="O15" s="126"/>
    </row>
    <row r="16" spans="1:15" s="127" customFormat="1" ht="12.75" customHeight="1">
      <c r="A16" s="120"/>
      <c r="B16" s="121" t="s">
        <v>30</v>
      </c>
      <c r="C16" s="122">
        <f t="shared" si="0"/>
        <v>2485200</v>
      </c>
      <c r="D16" s="123"/>
      <c r="E16" s="124"/>
      <c r="F16" s="103"/>
      <c r="G16" s="125">
        <f>'[1]Doch. Tab.II'!E17+'[1]Doch. Tab.II'!E23</f>
        <v>2485200</v>
      </c>
      <c r="H16" s="123"/>
      <c r="I16" s="123" t="e">
        <f>G16/#REF!*100</f>
        <v>#REF!</v>
      </c>
      <c r="J16" s="103"/>
      <c r="K16" s="124"/>
      <c r="L16" s="125"/>
      <c r="M16" s="123"/>
      <c r="N16" s="123"/>
      <c r="O16" s="126"/>
    </row>
    <row r="17" spans="1:15" s="127" customFormat="1" ht="12.75" customHeight="1">
      <c r="A17" s="120"/>
      <c r="B17" s="121" t="s">
        <v>31</v>
      </c>
      <c r="C17" s="122">
        <f t="shared" si="0"/>
        <v>800000</v>
      </c>
      <c r="D17" s="123"/>
      <c r="E17" s="124"/>
      <c r="F17" s="103"/>
      <c r="G17" s="125">
        <f>'[1]Doch. Tab.II'!E18+'[1]Doch. Tab.II'!E24</f>
        <v>800000</v>
      </c>
      <c r="H17" s="123"/>
      <c r="I17" s="123" t="e">
        <f>G17/#REF!*100</f>
        <v>#REF!</v>
      </c>
      <c r="J17" s="103"/>
      <c r="K17" s="124"/>
      <c r="L17" s="125"/>
      <c r="M17" s="123"/>
      <c r="N17" s="123"/>
      <c r="O17" s="126"/>
    </row>
    <row r="18" spans="1:17" s="118" customFormat="1" ht="18.75" customHeight="1">
      <c r="A18" s="128" t="s">
        <v>32</v>
      </c>
      <c r="B18" s="129" t="s">
        <v>33</v>
      </c>
      <c r="C18" s="130">
        <f>G18+L18</f>
        <v>6960000</v>
      </c>
      <c r="D18" s="131"/>
      <c r="E18" s="132"/>
      <c r="F18" s="133">
        <f>J18+O18</f>
        <v>1.8693511702596262</v>
      </c>
      <c r="G18" s="130">
        <f>SUM(G19:G21)</f>
        <v>6960000</v>
      </c>
      <c r="H18" s="134"/>
      <c r="I18" s="135" t="e">
        <f>G18/#REF!*100</f>
        <v>#REF!</v>
      </c>
      <c r="J18" s="133">
        <f>G18/$C$52*100</f>
        <v>1.8693511702596262</v>
      </c>
      <c r="K18" s="136">
        <f>SUM(K19:K20)</f>
        <v>0</v>
      </c>
      <c r="L18" s="137"/>
      <c r="M18" s="138"/>
      <c r="N18" s="139"/>
      <c r="O18" s="140"/>
      <c r="Q18" s="119"/>
    </row>
    <row r="19" spans="1:15" s="127" customFormat="1" ht="14.25" customHeight="1">
      <c r="A19" s="120"/>
      <c r="B19" s="121" t="s">
        <v>34</v>
      </c>
      <c r="C19" s="141">
        <f t="shared" si="0"/>
        <v>460000</v>
      </c>
      <c r="D19" s="142"/>
      <c r="E19" s="143"/>
      <c r="F19" s="103"/>
      <c r="G19" s="141">
        <f>'[1]Doch. Tab.II'!E26</f>
        <v>460000</v>
      </c>
      <c r="H19" s="144"/>
      <c r="I19" s="145" t="e">
        <f>G19/#REF!*100</f>
        <v>#REF!</v>
      </c>
      <c r="J19" s="103"/>
      <c r="K19" s="146"/>
      <c r="L19" s="147"/>
      <c r="M19" s="148"/>
      <c r="N19" s="145"/>
      <c r="O19" s="126"/>
    </row>
    <row r="20" spans="1:15" s="127" customFormat="1" ht="12.75" customHeight="1">
      <c r="A20" s="120"/>
      <c r="B20" s="121" t="s">
        <v>35</v>
      </c>
      <c r="C20" s="141">
        <f t="shared" si="0"/>
        <v>700000</v>
      </c>
      <c r="D20" s="142"/>
      <c r="E20" s="143"/>
      <c r="F20" s="103"/>
      <c r="G20" s="141">
        <f>'[1]Doch. Tab.II'!E27</f>
        <v>700000</v>
      </c>
      <c r="H20" s="144"/>
      <c r="I20" s="145" t="e">
        <f>G20/#REF!*100</f>
        <v>#REF!</v>
      </c>
      <c r="J20" s="103"/>
      <c r="K20" s="146"/>
      <c r="L20" s="147"/>
      <c r="M20" s="148"/>
      <c r="N20" s="145"/>
      <c r="O20" s="126"/>
    </row>
    <row r="21" spans="1:15" s="127" customFormat="1" ht="14.25" customHeight="1">
      <c r="A21" s="120"/>
      <c r="B21" s="121" t="s">
        <v>36</v>
      </c>
      <c r="C21" s="141">
        <f t="shared" si="0"/>
        <v>5800000</v>
      </c>
      <c r="D21" s="142"/>
      <c r="E21" s="143"/>
      <c r="F21" s="103"/>
      <c r="G21" s="141">
        <f>'[1]Doch. Tab.II'!E28+'[1]Doch. Tab.II'!E29</f>
        <v>5800000</v>
      </c>
      <c r="H21" s="144"/>
      <c r="I21" s="145"/>
      <c r="J21" s="103"/>
      <c r="K21" s="146"/>
      <c r="L21" s="147"/>
      <c r="M21" s="148"/>
      <c r="N21" s="145"/>
      <c r="O21" s="126"/>
    </row>
    <row r="22" spans="1:15" s="152" customFormat="1" ht="13.5" customHeight="1">
      <c r="A22" s="128" t="s">
        <v>37</v>
      </c>
      <c r="B22" s="129" t="s">
        <v>38</v>
      </c>
      <c r="C22" s="130">
        <f>G22+L22</f>
        <v>24551000</v>
      </c>
      <c r="D22" s="131"/>
      <c r="E22" s="132"/>
      <c r="F22" s="133">
        <f>J22+O22</f>
        <v>6.59402881911553</v>
      </c>
      <c r="G22" s="130">
        <f>SUM(G25:G29)</f>
        <v>24551000</v>
      </c>
      <c r="H22" s="149"/>
      <c r="I22" s="139" t="e">
        <f>G22/#REF!*100</f>
        <v>#REF!</v>
      </c>
      <c r="J22" s="133">
        <f>G22/$C$52*100</f>
        <v>6.59402881911553</v>
      </c>
      <c r="K22" s="150">
        <f>SUM(K25:K29)</f>
        <v>1000</v>
      </c>
      <c r="L22" s="151"/>
      <c r="M22" s="138"/>
      <c r="N22" s="139">
        <f>L22/K22*100</f>
        <v>0</v>
      </c>
      <c r="O22" s="133"/>
    </row>
    <row r="23" spans="1:15" s="164" customFormat="1" ht="9" customHeight="1">
      <c r="A23" s="153"/>
      <c r="B23" s="93" t="s">
        <v>39</v>
      </c>
      <c r="C23" s="154">
        <f>C26+C28+C29</f>
        <v>8026000</v>
      </c>
      <c r="D23" s="155"/>
      <c r="E23" s="156"/>
      <c r="F23" s="157"/>
      <c r="G23" s="154">
        <f>G26+G28+G29</f>
        <v>8026000</v>
      </c>
      <c r="H23" s="158"/>
      <c r="I23" s="159"/>
      <c r="J23" s="160"/>
      <c r="K23" s="161"/>
      <c r="L23" s="162"/>
      <c r="M23" s="163"/>
      <c r="N23" s="159"/>
      <c r="O23" s="160"/>
    </row>
    <row r="24" spans="1:15" s="164" customFormat="1" ht="10.5" customHeight="1">
      <c r="A24" s="153"/>
      <c r="B24" s="93" t="s">
        <v>40</v>
      </c>
      <c r="C24" s="154">
        <f>C25+C27</f>
        <v>16525000</v>
      </c>
      <c r="D24" s="155"/>
      <c r="E24" s="165"/>
      <c r="F24" s="157"/>
      <c r="G24" s="154">
        <f>G25+G27</f>
        <v>16525000</v>
      </c>
      <c r="H24" s="158"/>
      <c r="I24" s="159"/>
      <c r="J24" s="160"/>
      <c r="K24" s="161"/>
      <c r="L24" s="162"/>
      <c r="M24" s="163"/>
      <c r="N24" s="159"/>
      <c r="O24" s="160"/>
    </row>
    <row r="25" spans="1:15" s="127" customFormat="1" ht="15.75" customHeight="1">
      <c r="A25" s="120"/>
      <c r="B25" s="121" t="s">
        <v>41</v>
      </c>
      <c r="C25" s="141">
        <f t="shared" si="0"/>
        <v>15925000</v>
      </c>
      <c r="D25" s="142"/>
      <c r="E25" s="143"/>
      <c r="F25" s="103"/>
      <c r="G25" s="141">
        <f>'[1]Doch. Tab.II'!E35</f>
        <v>15925000</v>
      </c>
      <c r="H25" s="144"/>
      <c r="I25" s="145" t="e">
        <f>G25/#REF!*100</f>
        <v>#REF!</v>
      </c>
      <c r="J25" s="103"/>
      <c r="K25" s="146"/>
      <c r="L25" s="147"/>
      <c r="M25" s="148"/>
      <c r="N25" s="145"/>
      <c r="O25" s="126"/>
    </row>
    <row r="26" spans="1:15" s="166" customFormat="1" ht="12.75" customHeight="1">
      <c r="A26" s="120"/>
      <c r="B26" s="121" t="s">
        <v>42</v>
      </c>
      <c r="C26" s="141">
        <f t="shared" si="0"/>
        <v>6100000</v>
      </c>
      <c r="D26" s="142"/>
      <c r="E26" s="143"/>
      <c r="F26" s="103"/>
      <c r="G26" s="141">
        <f>'[1]Doch. Tab.II'!E33</f>
        <v>6100000</v>
      </c>
      <c r="H26" s="144"/>
      <c r="I26" s="145" t="e">
        <f>G26/#REF!*100</f>
        <v>#REF!</v>
      </c>
      <c r="J26" s="103"/>
      <c r="K26" s="146"/>
      <c r="L26" s="147"/>
      <c r="M26" s="148"/>
      <c r="N26" s="145"/>
      <c r="O26" s="126"/>
    </row>
    <row r="27" spans="1:15" s="166" customFormat="1" ht="14.25" customHeight="1">
      <c r="A27" s="120"/>
      <c r="B27" s="121" t="s">
        <v>43</v>
      </c>
      <c r="C27" s="141">
        <f t="shared" si="0"/>
        <v>600000</v>
      </c>
      <c r="D27" s="142"/>
      <c r="E27" s="143"/>
      <c r="F27" s="103"/>
      <c r="G27" s="141">
        <f>'[1]Doch. Tab.II'!E40</f>
        <v>600000</v>
      </c>
      <c r="H27" s="144"/>
      <c r="I27" s="145" t="e">
        <f>G27/#REF!*100</f>
        <v>#REF!</v>
      </c>
      <c r="J27" s="103"/>
      <c r="K27" s="146"/>
      <c r="L27" s="147"/>
      <c r="M27" s="148"/>
      <c r="N27" s="145"/>
      <c r="O27" s="126"/>
    </row>
    <row r="28" spans="1:15" s="166" customFormat="1" ht="12" customHeight="1">
      <c r="A28" s="120"/>
      <c r="B28" s="121" t="s">
        <v>44</v>
      </c>
      <c r="C28" s="141">
        <f t="shared" si="0"/>
        <v>851000</v>
      </c>
      <c r="D28" s="142"/>
      <c r="E28" s="143"/>
      <c r="F28" s="103"/>
      <c r="G28" s="141">
        <f>'[1]Doch. Tab.II'!E34</f>
        <v>851000</v>
      </c>
      <c r="H28" s="144"/>
      <c r="I28" s="145" t="e">
        <f>G28/#REF!*100</f>
        <v>#REF!</v>
      </c>
      <c r="J28" s="103"/>
      <c r="K28" s="146"/>
      <c r="L28" s="147"/>
      <c r="M28" s="148"/>
      <c r="N28" s="145"/>
      <c r="O28" s="126"/>
    </row>
    <row r="29" spans="1:15" s="166" customFormat="1" ht="12.75" customHeight="1">
      <c r="A29" s="167"/>
      <c r="B29" s="168" t="s">
        <v>45</v>
      </c>
      <c r="C29" s="169">
        <f t="shared" si="0"/>
        <v>1075000</v>
      </c>
      <c r="D29" s="170"/>
      <c r="E29" s="171"/>
      <c r="F29" s="172"/>
      <c r="G29" s="169">
        <f>'[1]Doch. Tab.II'!E41+'[1]Doch. Tab.II'!E43+'[1]Doch. Tab.II'!I42</f>
        <v>1075000</v>
      </c>
      <c r="H29" s="173"/>
      <c r="I29" s="174" t="e">
        <f>G29/#REF!*100</f>
        <v>#REF!</v>
      </c>
      <c r="J29" s="172"/>
      <c r="K29" s="175">
        <v>1000</v>
      </c>
      <c r="L29" s="176"/>
      <c r="M29" s="177"/>
      <c r="N29" s="174">
        <f>L29/K29*100</f>
        <v>0</v>
      </c>
      <c r="O29" s="103"/>
    </row>
    <row r="30" spans="1:15" s="152" customFormat="1" ht="21.75" customHeight="1">
      <c r="A30" s="128" t="s">
        <v>46</v>
      </c>
      <c r="B30" s="129" t="s">
        <v>47</v>
      </c>
      <c r="C30" s="178">
        <f t="shared" si="0"/>
        <v>96793992</v>
      </c>
      <c r="D30" s="131"/>
      <c r="E30" s="132"/>
      <c r="F30" s="179">
        <f>J30+O30</f>
        <v>25.997408364842087</v>
      </c>
      <c r="G30" s="130">
        <f>SUM(G31:G32)</f>
        <v>76299132</v>
      </c>
      <c r="H30" s="180"/>
      <c r="I30" s="181" t="e">
        <f>G30/#REF!*100</f>
        <v>#REF!</v>
      </c>
      <c r="J30" s="133">
        <f>G30/$C$52*100</f>
        <v>20.492797657183004</v>
      </c>
      <c r="K30" s="182" t="e">
        <f>K32+#REF!</f>
        <v>#REF!</v>
      </c>
      <c r="L30" s="151">
        <f>SUM(L31:L32)</f>
        <v>20494860</v>
      </c>
      <c r="M30" s="183"/>
      <c r="N30" s="139" t="e">
        <f>L30/K30*100</f>
        <v>#REF!</v>
      </c>
      <c r="O30" s="184">
        <f>L30/$C$52*100</f>
        <v>5.504610707659081</v>
      </c>
    </row>
    <row r="31" spans="1:15" s="196" customFormat="1" ht="13.5" customHeight="1">
      <c r="A31" s="120"/>
      <c r="B31" s="121" t="s">
        <v>48</v>
      </c>
      <c r="C31" s="185">
        <f t="shared" si="0"/>
        <v>91593992</v>
      </c>
      <c r="D31" s="186"/>
      <c r="E31" s="187"/>
      <c r="F31" s="188"/>
      <c r="G31" s="189">
        <f>'[1]Doch. Tab.II'!I45</f>
        <v>71699132</v>
      </c>
      <c r="H31" s="190"/>
      <c r="I31" s="191"/>
      <c r="J31" s="188"/>
      <c r="K31" s="192"/>
      <c r="L31" s="193">
        <f>'[1]Doch. Tab.II'!M45</f>
        <v>19894860</v>
      </c>
      <c r="M31" s="194"/>
      <c r="N31" s="195" t="e">
        <f>#REF!/#REF!*100</f>
        <v>#REF!</v>
      </c>
      <c r="O31" s="188"/>
    </row>
    <row r="32" spans="1:15" s="127" customFormat="1" ht="12.75" customHeight="1">
      <c r="A32" s="120"/>
      <c r="B32" s="121" t="s">
        <v>49</v>
      </c>
      <c r="C32" s="197">
        <f t="shared" si="0"/>
        <v>5200000</v>
      </c>
      <c r="D32" s="142"/>
      <c r="E32" s="143"/>
      <c r="F32" s="103"/>
      <c r="G32" s="141">
        <f>'[1]Doch. Tab.II'!I46</f>
        <v>4600000</v>
      </c>
      <c r="H32" s="198"/>
      <c r="I32" s="102"/>
      <c r="J32" s="103"/>
      <c r="K32" s="199"/>
      <c r="L32" s="147">
        <f>'[1]Doch. Tab.II'!M46</f>
        <v>600000</v>
      </c>
      <c r="M32" s="148"/>
      <c r="N32" s="145" t="e">
        <f>L30/K30*100</f>
        <v>#REF!</v>
      </c>
      <c r="O32" s="103"/>
    </row>
    <row r="33" spans="1:15" s="202" customFormat="1" ht="17.25" customHeight="1">
      <c r="A33" s="200" t="s">
        <v>50</v>
      </c>
      <c r="B33" s="201" t="s">
        <v>51</v>
      </c>
      <c r="C33" s="130">
        <f t="shared" si="0"/>
        <v>13871550</v>
      </c>
      <c r="D33" s="131"/>
      <c r="E33" s="132"/>
      <c r="F33" s="133">
        <f>J33+O33</f>
        <v>3.725689400260764</v>
      </c>
      <c r="G33" s="130">
        <f>'[1]Doch. Tab.II'!I47</f>
        <v>9980265</v>
      </c>
      <c r="H33" s="180"/>
      <c r="I33" s="181" t="e">
        <f>G33/#REF!*100</f>
        <v>#REF!</v>
      </c>
      <c r="J33" s="133">
        <f>G33/$C$52*100</f>
        <v>2.6805488588004582</v>
      </c>
      <c r="K33" s="182">
        <v>223</v>
      </c>
      <c r="L33" s="151">
        <f>'[1]Doch. Tab.II'!M47</f>
        <v>3891285</v>
      </c>
      <c r="M33" s="183"/>
      <c r="N33" s="139">
        <f>L33/K33*100</f>
        <v>1744970.852017937</v>
      </c>
      <c r="O33" s="133">
        <f>L33/$C$52*100</f>
        <v>1.045140541460306</v>
      </c>
    </row>
    <row r="34" spans="1:15" s="215" customFormat="1" ht="9.75" customHeight="1">
      <c r="A34" s="203"/>
      <c r="B34" s="204" t="s">
        <v>24</v>
      </c>
      <c r="C34" s="205">
        <f t="shared" si="0"/>
        <v>13869350</v>
      </c>
      <c r="D34" s="206"/>
      <c r="E34" s="207"/>
      <c r="F34" s="208"/>
      <c r="G34" s="209">
        <f>G33</f>
        <v>9980265</v>
      </c>
      <c r="H34" s="210"/>
      <c r="I34" s="211"/>
      <c r="J34" s="208"/>
      <c r="K34" s="212"/>
      <c r="L34" s="209">
        <f>L33-L35</f>
        <v>3889085</v>
      </c>
      <c r="M34" s="213"/>
      <c r="N34" s="214"/>
      <c r="O34" s="208"/>
    </row>
    <row r="35" spans="1:17" s="221" customFormat="1" ht="10.5" customHeight="1" thickBot="1">
      <c r="A35" s="216"/>
      <c r="B35" s="217" t="s">
        <v>25</v>
      </c>
      <c r="C35" s="209">
        <f>G35+L35</f>
        <v>2200</v>
      </c>
      <c r="D35" s="206"/>
      <c r="E35" s="207"/>
      <c r="F35" s="208"/>
      <c r="G35" s="209"/>
      <c r="H35" s="210"/>
      <c r="I35" s="211"/>
      <c r="J35" s="208"/>
      <c r="K35" s="212"/>
      <c r="L35" s="209">
        <v>2200</v>
      </c>
      <c r="M35" s="218"/>
      <c r="N35" s="219"/>
      <c r="O35" s="220"/>
      <c r="Q35" s="222"/>
    </row>
    <row r="36" spans="1:15" s="235" customFormat="1" ht="21" customHeight="1" thickBot="1" thickTop="1">
      <c r="A36" s="223" t="s">
        <v>52</v>
      </c>
      <c r="B36" s="224" t="s">
        <v>53</v>
      </c>
      <c r="C36" s="225">
        <f t="shared" si="0"/>
        <v>105483313</v>
      </c>
      <c r="D36" s="226"/>
      <c r="E36" s="227"/>
      <c r="F36" s="228">
        <f>J36+O36</f>
        <v>28.331229109110986</v>
      </c>
      <c r="G36" s="81">
        <f>SUM(G37:G38)</f>
        <v>39110392</v>
      </c>
      <c r="H36" s="229"/>
      <c r="I36" s="230" t="e">
        <f>G36/#REF!*100</f>
        <v>#REF!</v>
      </c>
      <c r="J36" s="87">
        <f>G36/$C$52*100</f>
        <v>10.504462220475967</v>
      </c>
      <c r="K36" s="231" t="e">
        <f>#REF!+#REF!+K38</f>
        <v>#REF!</v>
      </c>
      <c r="L36" s="232">
        <f>SUM(L37:L38)</f>
        <v>66372921</v>
      </c>
      <c r="M36" s="233"/>
      <c r="N36" s="234" t="e">
        <f>L36/K36*100</f>
        <v>#REF!</v>
      </c>
      <c r="O36" s="228">
        <f>L36/$C$52*100</f>
        <v>17.826766888635017</v>
      </c>
    </row>
    <row r="37" spans="1:15" s="127" customFormat="1" ht="13.5" customHeight="1" thickTop="1">
      <c r="A37" s="120"/>
      <c r="B37" s="121" t="s">
        <v>54</v>
      </c>
      <c r="C37" s="236">
        <f t="shared" si="0"/>
        <v>99102380</v>
      </c>
      <c r="D37" s="142"/>
      <c r="E37" s="143"/>
      <c r="F37" s="103"/>
      <c r="G37" s="237">
        <f>'[1]Doch. Tab.II'!I71</f>
        <v>38839313</v>
      </c>
      <c r="H37" s="238"/>
      <c r="I37" s="239" t="e">
        <f>G37/#REF!*100</f>
        <v>#REF!</v>
      </c>
      <c r="J37" s="240"/>
      <c r="K37" s="241">
        <v>19412</v>
      </c>
      <c r="L37" s="242">
        <f>'[1]Doch. Tab.II'!M71</f>
        <v>60263067</v>
      </c>
      <c r="M37" s="148"/>
      <c r="N37" s="145" t="e">
        <f>#REF!/K37*100</f>
        <v>#REF!</v>
      </c>
      <c r="O37" s="240"/>
    </row>
    <row r="38" spans="1:15" s="166" customFormat="1" ht="12.75" customHeight="1" thickBot="1">
      <c r="A38" s="120"/>
      <c r="B38" s="121" t="s">
        <v>55</v>
      </c>
      <c r="C38" s="236">
        <f t="shared" si="0"/>
        <v>6380933</v>
      </c>
      <c r="D38" s="142"/>
      <c r="E38" s="143"/>
      <c r="F38" s="103"/>
      <c r="G38" s="243">
        <f>'[1]Doch. Tab.II'!I72</f>
        <v>271079</v>
      </c>
      <c r="H38" s="244"/>
      <c r="I38" s="245" t="e">
        <f>G38/#REF!*100</f>
        <v>#REF!</v>
      </c>
      <c r="J38" s="246"/>
      <c r="K38" s="247">
        <v>19412</v>
      </c>
      <c r="L38" s="248">
        <f>'[1]Doch. Tab.II'!M72</f>
        <v>6109854</v>
      </c>
      <c r="M38" s="148"/>
      <c r="N38" s="145" t="e">
        <f>#REF!/K38*100</f>
        <v>#REF!</v>
      </c>
      <c r="O38" s="246"/>
    </row>
    <row r="39" spans="1:15" s="260" customFormat="1" ht="18.75" customHeight="1" thickTop="1">
      <c r="A39" s="249" t="s">
        <v>56</v>
      </c>
      <c r="B39" s="250" t="s">
        <v>57</v>
      </c>
      <c r="C39" s="251">
        <f t="shared" si="0"/>
        <v>34819060</v>
      </c>
      <c r="D39" s="252"/>
      <c r="E39" s="253"/>
      <c r="F39" s="112">
        <f>J39+O39-0.1</f>
        <v>9.351875080221285</v>
      </c>
      <c r="G39" s="254">
        <f>'[1]Doch. Tab.II'!I74</f>
        <v>22846846</v>
      </c>
      <c r="H39" s="253"/>
      <c r="I39" s="255"/>
      <c r="J39" s="112">
        <f>G39/$C$52*100</f>
        <v>6.136318722247337</v>
      </c>
      <c r="K39" s="256">
        <v>8270.5</v>
      </c>
      <c r="L39" s="257">
        <f>'[1]Doch. Tab.II'!M74</f>
        <v>11972214</v>
      </c>
      <c r="M39" s="258"/>
      <c r="N39" s="259"/>
      <c r="O39" s="112">
        <f>L39/$C$52*100+0.1</f>
        <v>3.3155563579739487</v>
      </c>
    </row>
    <row r="40" spans="1:15" s="164" customFormat="1" ht="11.25" customHeight="1">
      <c r="A40" s="261"/>
      <c r="B40" s="262" t="s">
        <v>39</v>
      </c>
      <c r="C40" s="263">
        <f t="shared" si="0"/>
        <v>1722474</v>
      </c>
      <c r="D40" s="264"/>
      <c r="E40" s="265"/>
      <c r="F40" s="103"/>
      <c r="G40" s="94">
        <f>'[1]Doch. Tab.II'!I75</f>
        <v>1647231</v>
      </c>
      <c r="H40" s="266"/>
      <c r="I40" s="267"/>
      <c r="J40" s="97"/>
      <c r="K40" s="268"/>
      <c r="L40" s="269">
        <f>'[1]Doch. Tab.II'!M75</f>
        <v>75243</v>
      </c>
      <c r="M40" s="163"/>
      <c r="N40" s="159"/>
      <c r="O40" s="160"/>
    </row>
    <row r="41" spans="1:15" s="164" customFormat="1" ht="12" customHeight="1" thickBot="1">
      <c r="A41" s="270"/>
      <c r="B41" s="271" t="s">
        <v>40</v>
      </c>
      <c r="C41" s="263">
        <f t="shared" si="0"/>
        <v>33096586</v>
      </c>
      <c r="D41" s="272"/>
      <c r="E41" s="273"/>
      <c r="F41" s="172"/>
      <c r="G41" s="274">
        <f>'[1]Doch. Tab.II'!I76</f>
        <v>21199615</v>
      </c>
      <c r="H41" s="275"/>
      <c r="I41" s="276"/>
      <c r="J41" s="277"/>
      <c r="K41" s="278"/>
      <c r="L41" s="279">
        <f>'[1]Doch. Tab.II'!M76</f>
        <v>11896971</v>
      </c>
      <c r="M41" s="280"/>
      <c r="N41" s="281"/>
      <c r="O41" s="282"/>
    </row>
    <row r="42" spans="1:15" s="235" customFormat="1" ht="16.5" customHeight="1" thickBot="1" thickTop="1">
      <c r="A42" s="283" t="s">
        <v>58</v>
      </c>
      <c r="B42" s="284" t="s">
        <v>59</v>
      </c>
      <c r="C42" s="285">
        <f t="shared" si="0"/>
        <v>42294230</v>
      </c>
      <c r="D42" s="286"/>
      <c r="E42" s="287"/>
      <c r="F42" s="228">
        <f>J42+O42-0.1</f>
        <v>11.259593153122099</v>
      </c>
      <c r="G42" s="288">
        <f>G45+G48+G49</f>
        <v>29161990</v>
      </c>
      <c r="H42" s="289"/>
      <c r="I42" s="290"/>
      <c r="J42" s="228">
        <f>G42/$C$52*100</f>
        <v>7.83247128356315</v>
      </c>
      <c r="K42" s="291"/>
      <c r="L42" s="288">
        <f>L45+L48+L49</f>
        <v>13132240</v>
      </c>
      <c r="M42" s="292"/>
      <c r="N42" s="293"/>
      <c r="O42" s="228">
        <f>L42/$C$52*100</f>
        <v>3.5271218695589477</v>
      </c>
    </row>
    <row r="43" spans="1:15" s="296" customFormat="1" ht="11.25" customHeight="1" thickTop="1">
      <c r="A43" s="294"/>
      <c r="B43" s="262" t="s">
        <v>39</v>
      </c>
      <c r="C43" s="263">
        <f>G43+L43</f>
        <v>34398230</v>
      </c>
      <c r="D43" s="264"/>
      <c r="E43" s="265"/>
      <c r="F43" s="103"/>
      <c r="G43" s="94">
        <f>G46+G48+G50</f>
        <v>25129990</v>
      </c>
      <c r="H43" s="266"/>
      <c r="I43" s="267"/>
      <c r="J43" s="97"/>
      <c r="K43" s="268"/>
      <c r="L43" s="94">
        <f>L46+L48+L50</f>
        <v>9268240</v>
      </c>
      <c r="M43" s="295"/>
      <c r="N43" s="267"/>
      <c r="O43" s="97"/>
    </row>
    <row r="44" spans="1:15" s="296" customFormat="1" ht="13.5" customHeight="1" thickBot="1">
      <c r="A44" s="297"/>
      <c r="B44" s="298" t="s">
        <v>40</v>
      </c>
      <c r="C44" s="299">
        <f>G44+L44</f>
        <v>7896000</v>
      </c>
      <c r="D44" s="300"/>
      <c r="E44" s="301"/>
      <c r="F44" s="246"/>
      <c r="G44" s="302">
        <f>G47+G51</f>
        <v>4032000</v>
      </c>
      <c r="H44" s="303"/>
      <c r="I44" s="304"/>
      <c r="J44" s="305"/>
      <c r="K44" s="306"/>
      <c r="L44" s="307">
        <f>L47+L51</f>
        <v>3864000</v>
      </c>
      <c r="M44" s="308"/>
      <c r="N44" s="304"/>
      <c r="O44" s="305"/>
    </row>
    <row r="45" spans="1:15" s="127" customFormat="1" ht="21.75" customHeight="1" thickTop="1">
      <c r="A45" s="309" t="s">
        <v>26</v>
      </c>
      <c r="B45" s="310" t="s">
        <v>60</v>
      </c>
      <c r="C45" s="311">
        <f t="shared" si="0"/>
        <v>13751053</v>
      </c>
      <c r="D45" s="312"/>
      <c r="E45" s="313"/>
      <c r="F45" s="112"/>
      <c r="G45" s="314">
        <f>'[1]Doch. Tab.II'!I77</f>
        <v>9434513</v>
      </c>
      <c r="H45" s="315"/>
      <c r="I45" s="316"/>
      <c r="J45" s="112"/>
      <c r="K45" s="317"/>
      <c r="L45" s="311">
        <f>'[1]Doch. Tab.II'!M77</f>
        <v>4316540</v>
      </c>
      <c r="M45" s="318"/>
      <c r="N45" s="319"/>
      <c r="O45" s="320"/>
    </row>
    <row r="46" spans="1:15" s="296" customFormat="1" ht="11.25" customHeight="1">
      <c r="A46" s="321"/>
      <c r="B46" s="322" t="s">
        <v>39</v>
      </c>
      <c r="C46" s="323">
        <f t="shared" si="0"/>
        <v>5855053</v>
      </c>
      <c r="D46" s="324"/>
      <c r="E46" s="325"/>
      <c r="F46" s="188"/>
      <c r="G46" s="326">
        <f>'[1]Doch. Tab.II'!I79+'[1]Doch. Tab.II'!I82+'[1]Doch. Tab.II'!I84</f>
        <v>5402513</v>
      </c>
      <c r="H46" s="327"/>
      <c r="I46" s="328"/>
      <c r="J46" s="329"/>
      <c r="K46" s="330"/>
      <c r="L46" s="331">
        <f>'[1]Doch. Tab.II'!M79+'[1]Doch. Tab.II'!M82+'[1]Doch. Tab.II'!M84</f>
        <v>452540</v>
      </c>
      <c r="M46" s="332"/>
      <c r="N46" s="328"/>
      <c r="O46" s="329"/>
    </row>
    <row r="47" spans="1:15" s="296" customFormat="1" ht="12" customHeight="1">
      <c r="A47" s="321"/>
      <c r="B47" s="271" t="s">
        <v>40</v>
      </c>
      <c r="C47" s="333">
        <f t="shared" si="0"/>
        <v>7896000</v>
      </c>
      <c r="D47" s="272"/>
      <c r="E47" s="273"/>
      <c r="F47" s="172"/>
      <c r="G47" s="274">
        <f>'[1]Doch. Tab.II'!I80+'[1]Doch. Tab.II'!I83</f>
        <v>4032000</v>
      </c>
      <c r="H47" s="275"/>
      <c r="I47" s="276"/>
      <c r="J47" s="277"/>
      <c r="K47" s="278"/>
      <c r="L47" s="279">
        <f>'[1]Doch. Tab.II'!M80</f>
        <v>3864000</v>
      </c>
      <c r="M47" s="334"/>
      <c r="N47" s="276"/>
      <c r="O47" s="277"/>
    </row>
    <row r="48" spans="1:15" s="127" customFormat="1" ht="27" customHeight="1">
      <c r="A48" s="335" t="s">
        <v>32</v>
      </c>
      <c r="B48" s="336" t="s">
        <v>61</v>
      </c>
      <c r="C48" s="337">
        <f t="shared" si="0"/>
        <v>22100</v>
      </c>
      <c r="D48" s="338"/>
      <c r="E48" s="339"/>
      <c r="F48" s="133"/>
      <c r="G48" s="340">
        <f>'[1]Doch. Tab.II'!I88</f>
        <v>16600</v>
      </c>
      <c r="H48" s="339"/>
      <c r="I48" s="341"/>
      <c r="J48" s="133"/>
      <c r="K48" s="342"/>
      <c r="L48" s="343">
        <f>'[1]Doch. Tab.II'!M88</f>
        <v>5500</v>
      </c>
      <c r="M48" s="344"/>
      <c r="N48" s="345"/>
      <c r="O48" s="346"/>
    </row>
    <row r="49" spans="1:15" s="127" customFormat="1" ht="17.25" customHeight="1">
      <c r="A49" s="347" t="s">
        <v>37</v>
      </c>
      <c r="B49" s="348" t="s">
        <v>62</v>
      </c>
      <c r="C49" s="349">
        <f t="shared" si="0"/>
        <v>28521077</v>
      </c>
      <c r="D49" s="350"/>
      <c r="E49" s="351"/>
      <c r="F49" s="157"/>
      <c r="G49" s="352">
        <f>'[1]Doch. Tab.II'!I91</f>
        <v>19710877</v>
      </c>
      <c r="H49" s="351"/>
      <c r="I49" s="353"/>
      <c r="J49" s="157"/>
      <c r="K49" s="354">
        <v>8270.5</v>
      </c>
      <c r="L49" s="355">
        <f>'[1]Doch. Tab.II'!M91</f>
        <v>8810200</v>
      </c>
      <c r="M49" s="356"/>
      <c r="N49" s="357"/>
      <c r="O49" s="103"/>
    </row>
    <row r="50" spans="1:15" s="164" customFormat="1" ht="9" customHeight="1">
      <c r="A50" s="347"/>
      <c r="B50" s="358" t="s">
        <v>63</v>
      </c>
      <c r="C50" s="263">
        <f t="shared" si="0"/>
        <v>28521077</v>
      </c>
      <c r="D50" s="359"/>
      <c r="E50" s="360"/>
      <c r="F50" s="97"/>
      <c r="G50" s="94">
        <f>'[1]Doch. Tab.II'!I92</f>
        <v>19710877</v>
      </c>
      <c r="H50" s="360"/>
      <c r="I50" s="361"/>
      <c r="J50" s="97"/>
      <c r="K50" s="362"/>
      <c r="L50" s="363">
        <f>'[1]Doch. Tab.II'!M92</f>
        <v>8810200</v>
      </c>
      <c r="M50" s="364"/>
      <c r="N50" s="365"/>
      <c r="O50" s="160"/>
    </row>
    <row r="51" spans="1:15" s="164" customFormat="1" ht="11.25" customHeight="1" thickBot="1">
      <c r="A51" s="366"/>
      <c r="B51" s="358" t="s">
        <v>64</v>
      </c>
      <c r="C51" s="263"/>
      <c r="D51" s="359"/>
      <c r="E51" s="360"/>
      <c r="F51" s="97"/>
      <c r="G51" s="94"/>
      <c r="H51" s="360"/>
      <c r="I51" s="361"/>
      <c r="J51" s="97"/>
      <c r="K51" s="362"/>
      <c r="L51" s="363"/>
      <c r="M51" s="364"/>
      <c r="N51" s="365"/>
      <c r="O51" s="160"/>
    </row>
    <row r="52" spans="1:17" s="235" customFormat="1" ht="18" customHeight="1" thickTop="1">
      <c r="A52" s="367" t="s">
        <v>65</v>
      </c>
      <c r="B52" s="368"/>
      <c r="C52" s="369">
        <f t="shared" si="0"/>
        <v>372321697</v>
      </c>
      <c r="D52" s="370"/>
      <c r="E52" s="371"/>
      <c r="F52" s="87">
        <f>J52+O52</f>
        <v>99.99999999999999</v>
      </c>
      <c r="G52" s="369">
        <f>G42+G36+G39+G10</f>
        <v>256458177</v>
      </c>
      <c r="H52" s="370"/>
      <c r="I52" s="372" t="e">
        <f>G52/#REF!*100</f>
        <v>#REF!</v>
      </c>
      <c r="J52" s="87">
        <f>G52/$C$52*100</f>
        <v>68.88080363471269</v>
      </c>
      <c r="K52" s="373" t="e">
        <f>#REF!+#REF!+#REF!</f>
        <v>#REF!</v>
      </c>
      <c r="L52" s="369">
        <f>L42+L36+L39+L10</f>
        <v>115863520</v>
      </c>
      <c r="M52" s="374"/>
      <c r="N52" s="375" t="e">
        <f>L52/K52*100</f>
        <v>#REF!</v>
      </c>
      <c r="O52" s="87">
        <f>L52/$C$52*100</f>
        <v>31.119196365287298</v>
      </c>
      <c r="Q52" s="376"/>
    </row>
    <row r="53" spans="1:17" s="296" customFormat="1" ht="11.25" customHeight="1">
      <c r="A53" s="377"/>
      <c r="B53" s="378" t="s">
        <v>66</v>
      </c>
      <c r="C53" s="263">
        <f t="shared" si="0"/>
        <v>314801911</v>
      </c>
      <c r="D53" s="362"/>
      <c r="E53" s="378"/>
      <c r="F53" s="97"/>
      <c r="G53" s="94">
        <f>G11+G36+G40+G46+G48+G50</f>
        <v>214701562</v>
      </c>
      <c r="H53" s="378"/>
      <c r="I53" s="362"/>
      <c r="J53" s="97"/>
      <c r="K53" s="362"/>
      <c r="L53" s="94">
        <f>L11+L36+L40+L46+L48+L50</f>
        <v>100100349</v>
      </c>
      <c r="M53" s="379"/>
      <c r="N53" s="379"/>
      <c r="O53" s="97"/>
      <c r="Q53" s="380"/>
    </row>
    <row r="54" spans="1:15" s="296" customFormat="1" ht="12.75" customHeight="1" thickBot="1">
      <c r="A54" s="381"/>
      <c r="B54" s="382" t="s">
        <v>67</v>
      </c>
      <c r="C54" s="299">
        <f t="shared" si="0"/>
        <v>57519786</v>
      </c>
      <c r="D54" s="383"/>
      <c r="E54" s="384"/>
      <c r="F54" s="305"/>
      <c r="G54" s="385">
        <f>G51+G47+G41+G12</f>
        <v>41756615</v>
      </c>
      <c r="H54" s="383"/>
      <c r="I54" s="386"/>
      <c r="J54" s="387"/>
      <c r="K54" s="388"/>
      <c r="L54" s="385">
        <f>L51+L47+L41+L12</f>
        <v>15763171</v>
      </c>
      <c r="M54" s="389"/>
      <c r="N54" s="390"/>
      <c r="O54" s="305"/>
    </row>
    <row r="55" ht="13.5" thickTop="1"/>
    <row r="56" spans="1:10" ht="12.75">
      <c r="A56" s="3" t="s">
        <v>70</v>
      </c>
      <c r="J56" s="5"/>
    </row>
    <row r="57" spans="1:12" ht="12.75">
      <c r="A57" s="3" t="s">
        <v>68</v>
      </c>
      <c r="C57" s="393"/>
      <c r="G57" s="393"/>
      <c r="L57" s="393"/>
    </row>
    <row r="58" ht="12.75">
      <c r="A58" s="3" t="s">
        <v>69</v>
      </c>
    </row>
  </sheetData>
  <mergeCells count="4">
    <mergeCell ref="A39:A41"/>
    <mergeCell ref="A45:A47"/>
    <mergeCell ref="A49:A51"/>
    <mergeCell ref="A52:B52"/>
  </mergeCells>
  <printOptions horizontalCentered="1"/>
  <pageMargins left="0.24" right="0.25" top="0.29" bottom="0.1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2009-11-26T10:48:39Z</cp:lastPrinted>
  <dcterms:created xsi:type="dcterms:W3CDTF">2009-11-26T10:48:02Z</dcterms:created>
  <dcterms:modified xsi:type="dcterms:W3CDTF">2009-11-26T12:45:45Z</dcterms:modified>
  <cp:category/>
  <cp:version/>
  <cp:contentType/>
  <cp:contentStatus/>
</cp:coreProperties>
</file>