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Tabela XIII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<sst xmlns="http://schemas.openxmlformats.org/spreadsheetml/2006/main" count="39" uniqueCount="30">
  <si>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Filharmonia Koszalińska</t>
  </si>
  <si>
    <t>Bałtycki Teatr Dramatyczny</t>
  </si>
  <si>
    <t>L.p.</t>
  </si>
  <si>
    <t>dotacja na działalność bieżącą</t>
  </si>
  <si>
    <t>dotacje celowe</t>
  </si>
  <si>
    <t>Koszalińska Biblioteka Publiczna  i filie</t>
  </si>
  <si>
    <t>Muzeum w Koszalinie</t>
  </si>
  <si>
    <t>Razem</t>
  </si>
  <si>
    <t xml:space="preserve"> Wynik finansowy                                  na koniec roku</t>
  </si>
  <si>
    <t>WYSZCZEGÓLNIENIE</t>
  </si>
  <si>
    <t>PRZYCHODY WŁANE</t>
  </si>
  <si>
    <t>KOSZTY OGÓŁEM</t>
  </si>
  <si>
    <t>Centrum Kultury 105</t>
  </si>
  <si>
    <t>7 : 3</t>
  </si>
  <si>
    <t>8 : 4</t>
  </si>
  <si>
    <t xml:space="preserve">                             w złotych</t>
  </si>
  <si>
    <t>DYNAMIKA  %</t>
  </si>
  <si>
    <t xml:space="preserve"> PLAN  PRZYCHODÓW  I  KOSZTÓW  INSTYTUCJI   KULTURY  NA  2010 ROK</t>
  </si>
  <si>
    <t>PRZEWIDYWANE WYKONANIE W 2009 ROKU</t>
  </si>
  <si>
    <t>PLAN NA 2010 ROK</t>
  </si>
  <si>
    <t>dot. z Biblioteki Narodowej</t>
  </si>
  <si>
    <t>dotacje celowe ( w tym w 2009 roku:      57 196 zł dotacja "Bezpieczne Wakacje")</t>
  </si>
  <si>
    <t>dotacje celowe ( w tym w 2009 roku:            30 000 zł dotacja "Bezpieczne Wakacje")</t>
  </si>
  <si>
    <t>DOTACJA                                                    Z BUDŻETU MIASTA</t>
  </si>
  <si>
    <t xml:space="preserve">dotacje celowe ( w tym w 2009 roku:              500 000 zł dotacja z Budżetu Marszałaka Woj.) </t>
  </si>
  <si>
    <t>dotacja na podst. umów - Min. Kult.</t>
  </si>
  <si>
    <t>TABELA XIII</t>
  </si>
  <si>
    <t>Autor dokumentu: Kamila Budzyła</t>
  </si>
  <si>
    <t>Wprowadził do BIP: Agnieszka Sulewska</t>
  </si>
  <si>
    <t>Data wprowadzenia do BIP: 18.12.2009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</si>
</sst>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_-* #,##0.0\ _z_ł_-;\-* #,##0.0\ _z_ł_-;_-* &quot;-&quot;?\ _z_ł_-;_-@_-"/>
    <numFmt numFmtId="167" formatCode="#,##0.00_ ;\-#,##0.00\ "/>
    <numFmt numFmtId="168" formatCode="_-* #,##0.0\ _z_ł_-;\-* #,##0.0\ _z_ł_-;_-* &quot;-&quot;\ _z_ł_-;_-@_-"/>
    <numFmt numFmtId="169" formatCode="_-* #,##0.00\ _z_ł_-;\-* #,##0.00\ _z_ł_-;_-* &quot;-&quot;\ _z_ł_-;_-@_-"/>
    <numFmt numFmtId="170" formatCode="_-* #,##0.000\ _z_ł_-;\-* #,##0.000\ _z_ł_-;_-* &quot;-&quot;\ _z_ł_-;_-@_-"/>
    <numFmt numFmtId="171" formatCode="_-* #,##0.0000\ _z_ł_-;\-* #,##0.0000\ _z_ł_-;_-* &quot;-&quot;\ _z_ł_-;_-@_-"/>
    <numFmt numFmtId="172" formatCode="#,##0.0"/>
    <numFmt numFmtId="173" formatCode="#,##0.000"/>
  </numFmts>
  <fonts count="22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73" fontId="5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 horizontal="centerContinuous" vertical="center"/>
    </xf>
    <xf numFmtId="172" fontId="10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fill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Continuous" vertical="top" wrapText="1"/>
    </xf>
    <xf numFmtId="0" fontId="17" fillId="0" borderId="5" xfId="0" applyFont="1" applyBorder="1" applyAlignment="1">
      <alignment horizontal="centerContinuous" vertical="top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72" fontId="10" fillId="0" borderId="1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172" fontId="20" fillId="0" borderId="3" xfId="0" applyNumberFormat="1" applyFont="1" applyBorder="1" applyAlignment="1">
      <alignment vertical="center"/>
    </xf>
    <xf numFmtId="172" fontId="2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172" fontId="14" fillId="0" borderId="2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172" fontId="20" fillId="0" borderId="16" xfId="0" applyNumberFormat="1" applyFont="1" applyBorder="1" applyAlignment="1">
      <alignment vertical="center"/>
    </xf>
    <xf numFmtId="172" fontId="20" fillId="0" borderId="18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3" fontId="20" fillId="0" borderId="21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vertical="center"/>
    </xf>
    <xf numFmtId="172" fontId="14" fillId="0" borderId="7" xfId="0" applyNumberFormat="1" applyFont="1" applyBorder="1" applyAlignment="1">
      <alignment vertical="center"/>
    </xf>
    <xf numFmtId="172" fontId="14" fillId="0" borderId="8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6">
      <selection activeCell="A27" sqref="A27:A29"/>
    </sheetView>
  </sheetViews>
  <sheetFormatPr defaultColWidth="9.00390625" defaultRowHeight="12.75"/>
  <cols>
    <col min="1" max="1" width="3.625" style="0" customWidth="1"/>
    <col min="2" max="2" width="25.25390625" style="0" customWidth="1"/>
    <col min="3" max="3" width="12.25390625" style="0" customWidth="1"/>
    <col min="4" max="4" width="12.125" style="0" customWidth="1"/>
    <col min="5" max="5" width="10.75390625" style="0" customWidth="1"/>
    <col min="6" max="6" width="11.375" style="0" customWidth="1"/>
    <col min="7" max="7" width="11.75390625" style="0" customWidth="1"/>
    <col min="8" max="8" width="12.875" style="0" customWidth="1"/>
    <col min="9" max="9" width="10.25390625" style="0" customWidth="1"/>
    <col min="10" max="10" width="8.375" style="0" customWidth="1"/>
    <col min="11" max="12" width="7.625" style="0" customWidth="1"/>
  </cols>
  <sheetData>
    <row r="1" spans="1:13" ht="3.75" customHeight="1">
      <c r="A1" s="1"/>
      <c r="B1" s="1"/>
      <c r="C1" s="1"/>
      <c r="D1" s="1"/>
      <c r="E1" s="1"/>
      <c r="F1" s="1"/>
      <c r="G1" s="1"/>
      <c r="H1" s="2"/>
      <c r="I1" s="3"/>
      <c r="J1" s="4"/>
      <c r="K1" s="1"/>
      <c r="L1" s="2"/>
      <c r="M1" s="5"/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6"/>
      <c r="J2" s="16"/>
      <c r="K2" s="17" t="s">
        <v>26</v>
      </c>
      <c r="L2" s="15"/>
    </row>
    <row r="3" spans="1:12" s="6" customFormat="1" ht="15.75" customHeight="1">
      <c r="A3" s="18"/>
      <c r="B3" s="83" t="s">
        <v>17</v>
      </c>
      <c r="C3" s="83"/>
      <c r="D3" s="83"/>
      <c r="E3" s="83"/>
      <c r="F3" s="83"/>
      <c r="G3" s="83"/>
      <c r="H3" s="83"/>
      <c r="I3" s="83"/>
      <c r="J3" s="83"/>
      <c r="K3" s="19"/>
      <c r="L3" s="19"/>
    </row>
    <row r="4" spans="1:12" ht="10.5" customHeight="1" thickBot="1">
      <c r="A4" s="15"/>
      <c r="B4" s="20"/>
      <c r="C4" s="20"/>
      <c r="D4" s="20"/>
      <c r="E4" s="20"/>
      <c r="F4" s="20"/>
      <c r="G4" s="20"/>
      <c r="H4" s="20"/>
      <c r="I4" s="20"/>
      <c r="J4" s="21" t="s">
        <v>15</v>
      </c>
      <c r="K4" s="20"/>
      <c r="L4" s="20"/>
    </row>
    <row r="5" spans="1:12" ht="25.5" customHeight="1" thickBot="1" thickTop="1">
      <c r="A5" s="22"/>
      <c r="B5" s="23"/>
      <c r="C5" s="80" t="s">
        <v>18</v>
      </c>
      <c r="D5" s="80"/>
      <c r="E5" s="80"/>
      <c r="F5" s="81"/>
      <c r="G5" s="82" t="s">
        <v>19</v>
      </c>
      <c r="H5" s="80"/>
      <c r="I5" s="80"/>
      <c r="J5" s="81"/>
      <c r="K5" s="82" t="s">
        <v>16</v>
      </c>
      <c r="L5" s="81"/>
    </row>
    <row r="6" spans="1:12" ht="36.75" customHeight="1" thickBot="1" thickTop="1">
      <c r="A6" s="24" t="s">
        <v>2</v>
      </c>
      <c r="B6" s="25" t="s">
        <v>9</v>
      </c>
      <c r="C6" s="26" t="s">
        <v>10</v>
      </c>
      <c r="D6" s="26" t="s">
        <v>23</v>
      </c>
      <c r="E6" s="27" t="s">
        <v>11</v>
      </c>
      <c r="F6" s="28" t="s">
        <v>8</v>
      </c>
      <c r="G6" s="26" t="s">
        <v>10</v>
      </c>
      <c r="H6" s="26" t="s">
        <v>23</v>
      </c>
      <c r="I6" s="27" t="s">
        <v>11</v>
      </c>
      <c r="J6" s="28" t="s">
        <v>8</v>
      </c>
      <c r="K6" s="29" t="s">
        <v>13</v>
      </c>
      <c r="L6" s="30" t="s">
        <v>14</v>
      </c>
    </row>
    <row r="7" spans="1:12" s="7" customFormat="1" ht="9.75" customHeight="1" thickBot="1" thickTop="1">
      <c r="A7" s="31">
        <v>1</v>
      </c>
      <c r="B7" s="32">
        <v>2</v>
      </c>
      <c r="C7" s="33">
        <v>3</v>
      </c>
      <c r="D7" s="33">
        <v>4</v>
      </c>
      <c r="E7" s="34">
        <v>5</v>
      </c>
      <c r="F7" s="35">
        <v>6</v>
      </c>
      <c r="G7" s="34">
        <v>7</v>
      </c>
      <c r="H7" s="36">
        <v>8</v>
      </c>
      <c r="I7" s="37">
        <v>9</v>
      </c>
      <c r="J7" s="35">
        <v>10</v>
      </c>
      <c r="K7" s="38">
        <v>11</v>
      </c>
      <c r="L7" s="35">
        <v>12</v>
      </c>
    </row>
    <row r="8" spans="1:12" s="8" customFormat="1" ht="25.5" customHeight="1" thickTop="1">
      <c r="A8" s="39">
        <v>1</v>
      </c>
      <c r="B8" s="40" t="s">
        <v>12</v>
      </c>
      <c r="C8" s="55">
        <v>2026314</v>
      </c>
      <c r="D8" s="42">
        <f>D9+D10</f>
        <v>3671196</v>
      </c>
      <c r="E8" s="41">
        <v>5697510</v>
      </c>
      <c r="F8" s="43">
        <f>C8+D8-E8</f>
        <v>0</v>
      </c>
      <c r="G8" s="55">
        <v>1768986</v>
      </c>
      <c r="H8" s="42">
        <f>H9+H10</f>
        <v>3251000</v>
      </c>
      <c r="I8" s="41">
        <f>4887986+132000</f>
        <v>5019986</v>
      </c>
      <c r="J8" s="44">
        <f>G8+H8-I8</f>
        <v>0</v>
      </c>
      <c r="K8" s="45">
        <f>G8/C8*100</f>
        <v>87.30068488891652</v>
      </c>
      <c r="L8" s="46">
        <f>H8/D8*100</f>
        <v>88.55424771654796</v>
      </c>
    </row>
    <row r="9" spans="1:12" s="9" customFormat="1" ht="12.75" customHeight="1">
      <c r="A9" s="47"/>
      <c r="B9" s="48" t="s">
        <v>3</v>
      </c>
      <c r="C9" s="59"/>
      <c r="D9" s="49">
        <v>2200000</v>
      </c>
      <c r="E9" s="49"/>
      <c r="F9" s="50"/>
      <c r="G9" s="59"/>
      <c r="H9" s="49">
        <v>2347000</v>
      </c>
      <c r="I9" s="49"/>
      <c r="J9" s="50"/>
      <c r="K9" s="51"/>
      <c r="L9" s="52">
        <f aca="true" t="shared" si="0" ref="L9:L16">H9/D9*100</f>
        <v>106.68181818181819</v>
      </c>
    </row>
    <row r="10" spans="1:12" s="10" customFormat="1" ht="32.25" customHeight="1" thickBot="1">
      <c r="A10" s="47"/>
      <c r="B10" s="76" t="s">
        <v>21</v>
      </c>
      <c r="C10" s="59"/>
      <c r="D10" s="49">
        <f>1414000+57196</f>
        <v>1471196</v>
      </c>
      <c r="E10" s="49"/>
      <c r="F10" s="50"/>
      <c r="G10" s="59"/>
      <c r="H10" s="49">
        <v>904000</v>
      </c>
      <c r="I10" s="49"/>
      <c r="J10" s="50"/>
      <c r="K10" s="51"/>
      <c r="L10" s="52">
        <f t="shared" si="0"/>
        <v>61.44660534694222</v>
      </c>
    </row>
    <row r="11" spans="1:12" ht="36" customHeight="1" thickTop="1">
      <c r="A11" s="53">
        <v>2</v>
      </c>
      <c r="B11" s="54" t="s">
        <v>5</v>
      </c>
      <c r="C11" s="55">
        <f>387936+C14</f>
        <v>417866</v>
      </c>
      <c r="D11" s="56">
        <f>D12+D13+D14</f>
        <v>4073100</v>
      </c>
      <c r="E11" s="57">
        <v>4490966</v>
      </c>
      <c r="F11" s="44">
        <f>C11+D11-E11</f>
        <v>0</v>
      </c>
      <c r="G11" s="55">
        <f>175018+14800</f>
        <v>189818</v>
      </c>
      <c r="H11" s="56">
        <f>H12+H13</f>
        <v>5593400</v>
      </c>
      <c r="I11" s="57">
        <f>2740218+1342400+1700600</f>
        <v>5783218</v>
      </c>
      <c r="J11" s="44">
        <f>G11+H11-I11</f>
        <v>0</v>
      </c>
      <c r="K11" s="45">
        <f>G11/C11*100</f>
        <v>45.42556704780959</v>
      </c>
      <c r="L11" s="58">
        <f t="shared" si="0"/>
        <v>137.32537870418108</v>
      </c>
    </row>
    <row r="12" spans="1:12" s="9" customFormat="1" ht="14.25" customHeight="1">
      <c r="A12" s="47"/>
      <c r="B12" s="48" t="s">
        <v>3</v>
      </c>
      <c r="C12" s="59"/>
      <c r="D12" s="49">
        <v>3759000</v>
      </c>
      <c r="E12" s="49"/>
      <c r="F12" s="50"/>
      <c r="G12" s="59"/>
      <c r="H12" s="49">
        <v>3728000</v>
      </c>
      <c r="I12" s="49"/>
      <c r="J12" s="50"/>
      <c r="K12" s="51"/>
      <c r="L12" s="52">
        <f t="shared" si="0"/>
        <v>99.17531258313382</v>
      </c>
    </row>
    <row r="13" spans="1:12" s="10" customFormat="1" ht="34.5" customHeight="1">
      <c r="A13" s="47"/>
      <c r="B13" s="76" t="s">
        <v>22</v>
      </c>
      <c r="C13" s="59"/>
      <c r="D13" s="49">
        <f>284100+30000</f>
        <v>314100</v>
      </c>
      <c r="E13" s="49"/>
      <c r="F13" s="50"/>
      <c r="G13" s="59"/>
      <c r="H13" s="49">
        <v>1865400</v>
      </c>
      <c r="I13" s="49"/>
      <c r="J13" s="50"/>
      <c r="K13" s="51"/>
      <c r="L13" s="52">
        <f t="shared" si="0"/>
        <v>593.8872970391595</v>
      </c>
    </row>
    <row r="14" spans="1:12" s="10" customFormat="1" ht="16.5" customHeight="1" thickBot="1">
      <c r="A14" s="47"/>
      <c r="B14" s="48" t="s">
        <v>20</v>
      </c>
      <c r="C14" s="60">
        <v>29930</v>
      </c>
      <c r="D14" s="61"/>
      <c r="E14" s="61"/>
      <c r="F14" s="62"/>
      <c r="G14" s="59"/>
      <c r="H14" s="49"/>
      <c r="I14" s="49"/>
      <c r="J14" s="50"/>
      <c r="K14" s="63"/>
      <c r="L14" s="64"/>
    </row>
    <row r="15" spans="1:12" ht="24" customHeight="1" thickTop="1">
      <c r="A15" s="53">
        <v>3</v>
      </c>
      <c r="B15" s="65" t="s">
        <v>1</v>
      </c>
      <c r="C15" s="55">
        <v>1714206</v>
      </c>
      <c r="D15" s="56">
        <f>D16+D17</f>
        <v>3199000</v>
      </c>
      <c r="E15" s="57">
        <v>4913206</v>
      </c>
      <c r="F15" s="44">
        <f>C15+D15-E15</f>
        <v>0</v>
      </c>
      <c r="G15" s="55">
        <v>1771880</v>
      </c>
      <c r="H15" s="56">
        <v>2591000</v>
      </c>
      <c r="I15" s="57">
        <f>G15+H15</f>
        <v>4362880</v>
      </c>
      <c r="J15" s="44">
        <f>G15+H15-I15</f>
        <v>0</v>
      </c>
      <c r="K15" s="45">
        <f>G15/C15*100</f>
        <v>103.3644731146665</v>
      </c>
      <c r="L15" s="58">
        <f t="shared" si="0"/>
        <v>80.99406064395124</v>
      </c>
    </row>
    <row r="16" spans="1:12" s="9" customFormat="1" ht="15" customHeight="1">
      <c r="A16" s="47"/>
      <c r="B16" s="48" t="s">
        <v>3</v>
      </c>
      <c r="C16" s="59"/>
      <c r="D16" s="49">
        <v>2591000</v>
      </c>
      <c r="E16" s="49"/>
      <c r="F16" s="50"/>
      <c r="G16" s="59"/>
      <c r="H16" s="49">
        <v>2591000</v>
      </c>
      <c r="I16" s="49"/>
      <c r="J16" s="50"/>
      <c r="K16" s="51"/>
      <c r="L16" s="52">
        <f t="shared" si="0"/>
        <v>100</v>
      </c>
    </row>
    <row r="17" spans="1:12" s="10" customFormat="1" ht="34.5" customHeight="1" thickBot="1">
      <c r="A17" s="47"/>
      <c r="B17" s="76" t="s">
        <v>24</v>
      </c>
      <c r="C17" s="59"/>
      <c r="D17" s="49">
        <f>40000+68000+500000</f>
        <v>608000</v>
      </c>
      <c r="E17" s="49"/>
      <c r="F17" s="50"/>
      <c r="G17" s="59"/>
      <c r="H17" s="49"/>
      <c r="I17" s="49"/>
      <c r="J17" s="50"/>
      <c r="K17" s="51"/>
      <c r="L17" s="52"/>
    </row>
    <row r="18" spans="1:15" ht="26.25" customHeight="1" thickTop="1">
      <c r="A18" s="53">
        <v>4</v>
      </c>
      <c r="B18" s="65" t="s">
        <v>0</v>
      </c>
      <c r="C18" s="55">
        <f>500700+50000</f>
        <v>550700</v>
      </c>
      <c r="D18" s="56">
        <f>D19+D20</f>
        <v>3402000</v>
      </c>
      <c r="E18" s="57">
        <f>3872700+80000</f>
        <v>3952700</v>
      </c>
      <c r="F18" s="44">
        <f>C18+D18-E18</f>
        <v>0</v>
      </c>
      <c r="G18" s="55">
        <v>505000</v>
      </c>
      <c r="H18" s="56">
        <f>H19+H20</f>
        <v>3450600</v>
      </c>
      <c r="I18" s="57">
        <f>G18+H18</f>
        <v>3955600</v>
      </c>
      <c r="J18" s="44">
        <f>G18+H18-I18</f>
        <v>0</v>
      </c>
      <c r="K18" s="45">
        <f>G18/C18*100</f>
        <v>91.7014708552751</v>
      </c>
      <c r="L18" s="58">
        <f>H18/D18*100</f>
        <v>101.42857142857142</v>
      </c>
      <c r="N18" s="13"/>
      <c r="O18" s="13"/>
    </row>
    <row r="19" spans="1:12" s="9" customFormat="1" ht="13.5" customHeight="1">
      <c r="A19" s="47"/>
      <c r="B19" s="48" t="s">
        <v>3</v>
      </c>
      <c r="C19" s="59"/>
      <c r="D19" s="49">
        <v>3110000</v>
      </c>
      <c r="E19" s="49"/>
      <c r="F19" s="50"/>
      <c r="G19" s="59"/>
      <c r="H19" s="49">
        <v>3263600</v>
      </c>
      <c r="I19" s="49"/>
      <c r="J19" s="50"/>
      <c r="K19" s="51"/>
      <c r="L19" s="52">
        <f aca="true" t="shared" si="1" ref="L19:L25">H19/D19*100</f>
        <v>104.93890675241158</v>
      </c>
    </row>
    <row r="20" spans="1:15" s="10" customFormat="1" ht="18.75" customHeight="1">
      <c r="A20" s="47"/>
      <c r="B20" s="48" t="s">
        <v>4</v>
      </c>
      <c r="C20" s="59"/>
      <c r="D20" s="49">
        <f>212000+80000</f>
        <v>292000</v>
      </c>
      <c r="E20" s="49"/>
      <c r="F20" s="50"/>
      <c r="G20" s="59"/>
      <c r="H20" s="49">
        <v>187000</v>
      </c>
      <c r="I20" s="49"/>
      <c r="J20" s="50"/>
      <c r="K20" s="51"/>
      <c r="L20" s="52">
        <f t="shared" si="1"/>
        <v>64.04109589041096</v>
      </c>
      <c r="O20" s="14"/>
    </row>
    <row r="21" spans="1:15" s="10" customFormat="1" ht="18.75" customHeight="1" thickBot="1">
      <c r="A21" s="47"/>
      <c r="B21" s="66" t="s">
        <v>25</v>
      </c>
      <c r="C21" s="60">
        <v>50000</v>
      </c>
      <c r="D21" s="61"/>
      <c r="E21" s="61"/>
      <c r="F21" s="62"/>
      <c r="G21" s="60"/>
      <c r="H21" s="61"/>
      <c r="I21" s="61"/>
      <c r="J21" s="62"/>
      <c r="K21" s="51"/>
      <c r="L21" s="52"/>
      <c r="O21" s="14"/>
    </row>
    <row r="22" spans="1:12" ht="22.5" customHeight="1" thickTop="1">
      <c r="A22" s="53">
        <v>5</v>
      </c>
      <c r="B22" s="65" t="s">
        <v>6</v>
      </c>
      <c r="C22" s="55">
        <v>208125</v>
      </c>
      <c r="D22" s="56">
        <f>D23+D24</f>
        <v>2283300</v>
      </c>
      <c r="E22" s="57">
        <f>C22+D22</f>
        <v>2491425</v>
      </c>
      <c r="F22" s="44">
        <f>C22+D22-E22</f>
        <v>0</v>
      </c>
      <c r="G22" s="79">
        <v>319932</v>
      </c>
      <c r="H22" s="67">
        <f>H23+H24</f>
        <v>2583600</v>
      </c>
      <c r="I22" s="68">
        <f>3673737-770205</f>
        <v>2903532</v>
      </c>
      <c r="J22" s="43">
        <f>G22+H22-I22</f>
        <v>0</v>
      </c>
      <c r="K22" s="45">
        <f>G22/C22*100</f>
        <v>153.72108108108108</v>
      </c>
      <c r="L22" s="58">
        <f t="shared" si="1"/>
        <v>113.15201681776377</v>
      </c>
    </row>
    <row r="23" spans="1:12" s="9" customFormat="1" ht="13.5" customHeight="1">
      <c r="A23" s="47"/>
      <c r="B23" s="48" t="s">
        <v>3</v>
      </c>
      <c r="C23" s="59"/>
      <c r="D23" s="49">
        <v>1810000</v>
      </c>
      <c r="E23" s="49"/>
      <c r="F23" s="50"/>
      <c r="G23" s="59"/>
      <c r="H23" s="49">
        <v>2109600</v>
      </c>
      <c r="I23" s="49"/>
      <c r="J23" s="50"/>
      <c r="K23" s="51"/>
      <c r="L23" s="52">
        <f t="shared" si="1"/>
        <v>116.5524861878453</v>
      </c>
    </row>
    <row r="24" spans="1:12" s="10" customFormat="1" ht="18" customHeight="1" thickBot="1">
      <c r="A24" s="69"/>
      <c r="B24" s="66" t="s">
        <v>4</v>
      </c>
      <c r="C24" s="78"/>
      <c r="D24" s="70">
        <v>473300</v>
      </c>
      <c r="E24" s="70"/>
      <c r="F24" s="50"/>
      <c r="G24" s="78"/>
      <c r="H24" s="70">
        <v>474000</v>
      </c>
      <c r="I24" s="70"/>
      <c r="J24" s="62"/>
      <c r="K24" s="63"/>
      <c r="L24" s="64">
        <f t="shared" si="1"/>
        <v>100.14789773927741</v>
      </c>
    </row>
    <row r="25" spans="1:12" ht="30.75" customHeight="1" thickBot="1" thickTop="1">
      <c r="A25" s="71"/>
      <c r="B25" s="72" t="s">
        <v>7</v>
      </c>
      <c r="C25" s="77">
        <f>SUM(C8:C24)</f>
        <v>4997141</v>
      </c>
      <c r="D25" s="73">
        <f>D22+D18+D15+D11+D8</f>
        <v>16628596</v>
      </c>
      <c r="E25" s="73">
        <f>E22+E18+E15+E11+E8</f>
        <v>21545807</v>
      </c>
      <c r="F25" s="74">
        <f>C22+D22-E22</f>
        <v>0</v>
      </c>
      <c r="G25" s="77">
        <f>G22+G18+G15+G11+G8</f>
        <v>4555616</v>
      </c>
      <c r="H25" s="73">
        <f>H22+H18+H15+H11+H8</f>
        <v>17469600</v>
      </c>
      <c r="I25" s="73">
        <f>I22+I18+I15+I11+I8</f>
        <v>22025216</v>
      </c>
      <c r="J25" s="74">
        <f>G25+H25-I25</f>
        <v>0</v>
      </c>
      <c r="K25" s="75">
        <f>G25/C25*100</f>
        <v>91.16444783126992</v>
      </c>
      <c r="L25" s="74">
        <f t="shared" si="1"/>
        <v>105.05757671904472</v>
      </c>
    </row>
    <row r="26" ht="13.5" thickTop="1">
      <c r="A26" s="11"/>
    </row>
    <row r="27" spans="1:6" ht="12.75">
      <c r="A27" s="84" t="s">
        <v>27</v>
      </c>
      <c r="F27" s="12"/>
    </row>
    <row r="28" ht="12.75">
      <c r="A28" s="84" t="s">
        <v>28</v>
      </c>
    </row>
    <row r="29" ht="12.75">
      <c r="A29" s="84" t="s">
        <v>29</v>
      </c>
    </row>
  </sheetData>
  <mergeCells count="4">
    <mergeCell ref="C5:F5"/>
    <mergeCell ref="G5:J5"/>
    <mergeCell ref="K5:L5"/>
    <mergeCell ref="B3:J3"/>
  </mergeCells>
  <printOptions horizontalCentered="1"/>
  <pageMargins left="0" right="0" top="0.28" bottom="0.16" header="0.2" footer="0.5118110236220472"/>
  <pageSetup firstPageNumber="198" useFirstPageNumber="1" horizontalDpi="600" verticalDpi="600" orientation="landscape" paperSize="9" r:id="rId1"/>
  <headerFooter alignWithMargins="0">
    <oddHeader>&amp;C&amp;"Times New Roman CE,Normalny"&amp;9&amp;P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2009-12-18T12:13:43Z</cp:lastPrinted>
  <dcterms:created xsi:type="dcterms:W3CDTF">2002-01-08T11:38:19Z</dcterms:created>
  <dcterms:modified xsi:type="dcterms:W3CDTF">2009-12-18T12:13:48Z</dcterms:modified>
  <cp:category/>
  <cp:version/>
  <cp:contentType/>
  <cp:contentStatus/>
</cp:coreProperties>
</file>