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540" windowWidth="19515" windowHeight="87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<sst xmlns="http://schemas.openxmlformats.org/spreadsheetml/2006/main" count="114" uniqueCount="77">
  <si>
    <t xml:space="preserve">   </t>
  </si>
  <si>
    <t>Tabela nr 2</t>
  </si>
  <si>
    <t xml:space="preserve">                                                                                                         </t>
  </si>
  <si>
    <t xml:space="preserve">REALIZACJA  PLANU  DOCHODÓW  MIASTA  KOSZALINA  ZA  2009  ROK   </t>
  </si>
  <si>
    <t>wg działów klasyfikacji budżetowej z podziałem na zadania własne, zlecone i porozumienia z organami administracji rządowej</t>
  </si>
  <si>
    <t xml:space="preserve">                </t>
  </si>
  <si>
    <t xml:space="preserve">                               w złotych</t>
  </si>
  <si>
    <t>Wykonanie
2008 r.</t>
  </si>
  <si>
    <t>OGÓŁEM</t>
  </si>
  <si>
    <t xml:space="preserve">GMINA </t>
  </si>
  <si>
    <t>POWIAT</t>
  </si>
  <si>
    <t xml:space="preserve">Dział </t>
  </si>
  <si>
    <t>Wyszczególnienie</t>
  </si>
  <si>
    <t>Plan 
po zmianach</t>
  </si>
  <si>
    <t xml:space="preserve">Wykonanie                    </t>
  </si>
  <si>
    <r>
      <t>%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 xml:space="preserve"> 
wyk.</t>
    </r>
  </si>
  <si>
    <t>Struktura 
%</t>
  </si>
  <si>
    <t xml:space="preserve">Wykonanie                 </t>
  </si>
  <si>
    <t>%
wyk.</t>
  </si>
  <si>
    <t>Wykonanie</t>
  </si>
  <si>
    <t>%     
wyk.</t>
  </si>
  <si>
    <t>010</t>
  </si>
  <si>
    <t>ROLNICTWO I ŁOWIECTWO</t>
  </si>
  <si>
    <t xml:space="preserve"> - zlecone</t>
  </si>
  <si>
    <t>600</t>
  </si>
  <si>
    <t>TRANSPORT I ŁĄCZNOŚĆ</t>
  </si>
  <si>
    <t xml:space="preserve"> - własne</t>
  </si>
  <si>
    <t xml:space="preserve"> - porozumienia z organami
   administracji rządowej</t>
  </si>
  <si>
    <t>630</t>
  </si>
  <si>
    <t>TURYSTYKA</t>
  </si>
  <si>
    <t>700</t>
  </si>
  <si>
    <t>GOSPODARKA MIESZKANIOWA</t>
  </si>
  <si>
    <t>710</t>
  </si>
  <si>
    <t>DZIAŁALNOŚĆ USŁUGOWA</t>
  </si>
  <si>
    <t>750</t>
  </si>
  <si>
    <t>ADMINISTRACJA PUBLICZNA</t>
  </si>
  <si>
    <t xml:space="preserve"> - własne </t>
  </si>
  <si>
    <t xml:space="preserve"> - porozumienia z organami 
   administracji rządowej</t>
  </si>
  <si>
    <t>751</t>
  </si>
  <si>
    <t>URZĘDY NACZELNYCH ORGANÓW WŁADZY PAŃSTWOWEJ, KONTROLI I OCHRONY PRAWA ORAZ SĄDOWNICTWA</t>
  </si>
  <si>
    <t>752</t>
  </si>
  <si>
    <t>OBRONA NARODOWA</t>
  </si>
  <si>
    <t>754</t>
  </si>
  <si>
    <t>BEZPIECZEŃSTWO PUBLICZNE I OCHRONA PRZECIWPOŻAROWA</t>
  </si>
  <si>
    <t>756</t>
  </si>
  <si>
    <t>DOCHODY OD OSÓB PRAWNYCH, OD OSÓB FIZYCZNYCH I OD INNYCH JEDNOSTEK NIEPOSIADAJĄCYCH OSOBOWOŚCI PRAWNEJ</t>
  </si>
  <si>
    <t>zlecone</t>
  </si>
  <si>
    <t>758</t>
  </si>
  <si>
    <t>RÓŻNE ROZLICZENIA</t>
  </si>
  <si>
    <t>801</t>
  </si>
  <si>
    <t>OŚWIATA I WYCHOWANIE</t>
  </si>
  <si>
    <t>851</t>
  </si>
  <si>
    <t>OCHRONA ZDROWIA</t>
  </si>
  <si>
    <t>na podstawie porozumień</t>
  </si>
  <si>
    <t>852</t>
  </si>
  <si>
    <t>POMOC SPOŁECZNA</t>
  </si>
  <si>
    <t xml:space="preserve"> - własne, w tym:</t>
  </si>
  <si>
    <t xml:space="preserve">   porozumienia z jednostkami
   samorządu terytorialnego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</si>
  <si>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</si>
  <si>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</si>
  <si>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</si>
  <si>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</si>
  <si>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</si>
  <si>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</si>
  <si>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</si>
  <si>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</si>
  <si>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</si>
  <si>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</si>
  <si>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z tego:</t>
  </si>
  <si>
    <t>*</t>
  </si>
  <si>
    <t xml:space="preserve">dochody na zadania własne </t>
  </si>
  <si>
    <t>w tym: na podstawie porozumień z j.s.t.</t>
  </si>
  <si>
    <t>dochody na zadania zlecone</t>
  </si>
  <si>
    <t>dochody na zadania realizowane na podstawie porozumień z organami administracji rządowej</t>
  </si>
  <si>
    <t>Wprowadził do BIP: Agnieszka Sulewska</t>
  </si>
  <si>
    <t>Data wprowadzenia do BIP: 27.04.2010 r.</t>
  </si>
  <si>
    <t>Autor dokumentu: Sylwia Szpak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</si>
</sst>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0.0"/>
    <numFmt numFmtId="166" formatCode="#,##0.0"/>
  </numFmts>
  <fonts count="22">
    <font>
      <sz val="10"/>
      <name val="Calibri"/>
      <family val="0"/>
    </font>
    <font>
      <i/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5"/>
      <name val="Calibri"/>
      <family val="2"/>
    </font>
    <font>
      <i/>
      <sz val="15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i/>
      <sz val="16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i/>
      <sz val="8"/>
      <name val="Calibri"/>
      <family val="2"/>
    </font>
    <font>
      <i/>
      <sz val="9"/>
      <name val="Calibri"/>
      <family val="2"/>
    </font>
    <font>
      <i/>
      <sz val="11"/>
      <name val="Calibri"/>
      <family val="2"/>
    </font>
    <font>
      <b/>
      <i/>
      <sz val="9"/>
      <name val="Calibri"/>
      <family val="2"/>
    </font>
    <font>
      <b/>
      <sz val="13"/>
      <name val="Calibri"/>
      <family val="2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ont="1" applyAlignment="1">
      <alignment/>
    </xf>
    <xf numFmtId="164" fontId="1" fillId="0" borderId="0" xfId="0" applyFont="1" applyAlignment="1">
      <alignment/>
    </xf>
    <xf numFmtId="165" fontId="0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6" fontId="3" fillId="0" borderId="0" xfId="0" applyFont="1" applyAlignment="1">
      <alignment horizontal="centerContinuous" vertical="center" wrapText="1"/>
    </xf>
    <xf numFmtId="166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5" fillId="0" borderId="0" xfId="0" applyFont="1" applyAlignment="1">
      <alignment horizontal="centerContinuous" vertical="center" wrapText="1"/>
    </xf>
    <xf numFmtId="164" fontId="6" fillId="0" borderId="0" xfId="0" applyFont="1" applyAlignment="1">
      <alignment horizontal="centerContinuous" vertical="center" wrapText="1"/>
    </xf>
    <xf numFmtId="0" fontId="5" fillId="0" borderId="0" xfId="0" applyFont="1" applyAlignment="1">
      <alignment vertical="center" wrapText="1"/>
    </xf>
    <xf numFmtId="166" fontId="4" fillId="0" borderId="0" xfId="0" applyFont="1" applyAlignment="1">
      <alignment horizontal="centerContinuous" vertical="center" wrapText="1"/>
    </xf>
    <xf numFmtId="166" fontId="7" fillId="0" borderId="0" xfId="0" applyFont="1" applyAlignment="1">
      <alignment horizontal="centerContinuous" vertical="center" wrapText="1"/>
    </xf>
    <xf numFmtId="166" fontId="8" fillId="0" borderId="0" xfId="0" applyFont="1" applyAlignment="1">
      <alignment horizontal="centerContinuous" vertical="center" wrapText="1"/>
    </xf>
    <xf numFmtId="164" fontId="9" fillId="0" borderId="0" xfId="0" applyFont="1" applyAlignment="1">
      <alignment horizontal="centerContinuous" vertical="center" wrapText="1"/>
    </xf>
    <xf numFmtId="165" fontId="8" fillId="0" borderId="0" xfId="0" applyNumberFormat="1" applyFont="1" applyAlignment="1">
      <alignment horizontal="centerContinuous" vertical="center" wrapText="1"/>
    </xf>
    <xf numFmtId="166" fontId="2" fillId="0" borderId="0" xfId="0" applyFont="1" applyAlignment="1">
      <alignment horizontal="centerContinuous" vertical="center" wrapText="1"/>
    </xf>
    <xf numFmtId="166" fontId="0" fillId="0" borderId="0" xfId="0" applyFont="1" applyAlignment="1">
      <alignment horizontal="centerContinuous"/>
    </xf>
    <xf numFmtId="166" fontId="0" fillId="0" borderId="0" xfId="0" applyFont="1" applyBorder="1" applyAlignment="1">
      <alignment horizontal="centerContinuous"/>
    </xf>
    <xf numFmtId="166" fontId="0" fillId="0" borderId="0" xfId="0" applyFont="1" applyAlignment="1">
      <alignment horizontal="centerContinuous"/>
    </xf>
    <xf numFmtId="164" fontId="1" fillId="0" borderId="0" xfId="0" applyFont="1" applyAlignment="1">
      <alignment horizontal="centerContinuous"/>
    </xf>
    <xf numFmtId="165" fontId="0" fillId="0" borderId="0" xfId="0" applyNumberFormat="1" applyFont="1" applyAlignment="1">
      <alignment horizontal="centerContinuous" vertical="top"/>
    </xf>
    <xf numFmtId="164" fontId="1" fillId="0" borderId="0" xfId="0" applyFont="1" applyBorder="1" applyAlignment="1">
      <alignment horizontal="centerContinuous"/>
    </xf>
    <xf numFmtId="164" fontId="10" fillId="0" borderId="0" xfId="0" applyFont="1" applyBorder="1" applyAlignment="1">
      <alignment horizontal="center"/>
    </xf>
    <xf numFmtId="166" fontId="11" fillId="0" borderId="1" xfId="0" applyFont="1" applyBorder="1" applyAlignment="1">
      <alignment horizontal="center" vertical="center"/>
    </xf>
    <xf numFmtId="166" fontId="11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6" fontId="11" fillId="0" borderId="4" xfId="0" applyFont="1" applyBorder="1" applyAlignment="1">
      <alignment horizontal="centerContinuous" vertical="center"/>
    </xf>
    <xf numFmtId="166" fontId="11" fillId="0" borderId="4" xfId="0" applyFont="1" applyBorder="1" applyAlignment="1">
      <alignment horizontal="centerContinuous" vertical="center" wrapText="1"/>
    </xf>
    <xf numFmtId="164" fontId="13" fillId="0" borderId="4" xfId="0" applyFont="1" applyBorder="1" applyAlignment="1">
      <alignment horizontal="centerContinuous" vertical="center" wrapText="1"/>
    </xf>
    <xf numFmtId="165" fontId="11" fillId="0" borderId="5" xfId="0" applyNumberFormat="1" applyFont="1" applyBorder="1" applyAlignment="1">
      <alignment horizontal="centerContinuous" vertical="center" wrapText="1"/>
    </xf>
    <xf numFmtId="166" fontId="11" fillId="0" borderId="6" xfId="0" applyFont="1" applyBorder="1" applyAlignment="1">
      <alignment horizontal="centerContinuous" vertical="center" wrapText="1"/>
    </xf>
    <xf numFmtId="164" fontId="13" fillId="0" borderId="7" xfId="0" applyFont="1" applyBorder="1" applyAlignment="1">
      <alignment horizontal="centerContinuous" vertical="center" wrapText="1"/>
    </xf>
    <xf numFmtId="166" fontId="11" fillId="0" borderId="8" xfId="0" applyFont="1" applyBorder="1" applyAlignment="1">
      <alignment horizontal="centerContinuous" vertical="center" wrapText="1"/>
    </xf>
    <xf numFmtId="166" fontId="11" fillId="0" borderId="6" xfId="0" applyFont="1" applyBorder="1" applyAlignment="1">
      <alignment horizontal="centerContinuous" vertical="center" wrapText="1"/>
    </xf>
    <xf numFmtId="164" fontId="13" fillId="0" borderId="9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/>
    </xf>
    <xf numFmtId="49" fontId="1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>
      <alignment horizontal="center" vertical="center"/>
    </xf>
    <xf numFmtId="166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65" fontId="15" fillId="0" borderId="16" xfId="0" applyNumberFormat="1" applyFont="1" applyBorder="1" applyAlignment="1">
      <alignment horizontal="center" vertical="center" wrapText="1"/>
    </xf>
    <xf numFmtId="166" fontId="12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3" fontId="15" fillId="0" borderId="18" xfId="0" applyFont="1" applyBorder="1" applyAlignment="1">
      <alignment horizontal="center" vertical="center"/>
    </xf>
    <xf numFmtId="3" fontId="15" fillId="0" borderId="19" xfId="0" applyFont="1" applyBorder="1" applyAlignment="1">
      <alignment horizontal="center" vertical="center"/>
    </xf>
    <xf numFmtId="3" fontId="15" fillId="0" borderId="20" xfId="0" applyFont="1" applyBorder="1" applyAlignment="1">
      <alignment horizontal="center" vertical="center"/>
    </xf>
    <xf numFmtId="3" fontId="15" fillId="0" borderId="21" xfId="0" applyFont="1" applyBorder="1" applyAlignment="1">
      <alignment horizontal="center" vertical="center"/>
    </xf>
    <xf numFmtId="3" fontId="15" fillId="0" borderId="14" xfId="0" applyFont="1" applyBorder="1" applyAlignment="1">
      <alignment horizontal="center" vertical="center"/>
    </xf>
    <xf numFmtId="3" fontId="15" fillId="0" borderId="14" xfId="0" applyFont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/>
    </xf>
    <xf numFmtId="3" fontId="15" fillId="0" borderId="19" xfId="0" applyFont="1" applyBorder="1" applyAlignment="1">
      <alignment horizontal="center" vertical="center"/>
    </xf>
    <xf numFmtId="3" fontId="15" fillId="0" borderId="22" xfId="0" applyFont="1" applyBorder="1" applyAlignment="1">
      <alignment horizontal="center" vertical="center"/>
    </xf>
    <xf numFmtId="3" fontId="15" fillId="0" borderId="23" xfId="0" applyFont="1" applyBorder="1" applyAlignment="1">
      <alignment horizontal="center" vertical="center"/>
    </xf>
    <xf numFmtId="3" fontId="15" fillId="0" borderId="0" xfId="0" applyFont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3" fontId="2" fillId="0" borderId="11" xfId="0" applyFont="1" applyBorder="1" applyAlignment="1">
      <alignment horizontal="left" vertical="center"/>
    </xf>
    <xf numFmtId="3" fontId="2" fillId="0" borderId="25" xfId="0" applyFont="1" applyBorder="1" applyAlignment="1">
      <alignment horizontal="right" vertical="center"/>
    </xf>
    <xf numFmtId="3" fontId="2" fillId="0" borderId="26" xfId="0" applyNumberFormat="1" applyFont="1" applyBorder="1" applyAlignment="1">
      <alignment vertical="center" wrapText="1"/>
    </xf>
    <xf numFmtId="3" fontId="2" fillId="0" borderId="27" xfId="0" applyFont="1" applyBorder="1" applyAlignment="1">
      <alignment vertical="center" wrapText="1"/>
    </xf>
    <xf numFmtId="166" fontId="16" fillId="0" borderId="27" xfId="0" applyNumberFormat="1" applyFont="1" applyBorder="1" applyAlignment="1">
      <alignment vertical="center" wrapText="1"/>
    </xf>
    <xf numFmtId="165" fontId="2" fillId="0" borderId="28" xfId="0" applyNumberFormat="1" applyFont="1" applyBorder="1" applyAlignment="1">
      <alignment vertical="center" wrapText="1"/>
    </xf>
    <xf numFmtId="3" fontId="2" fillId="0" borderId="29" xfId="0" applyFont="1" applyBorder="1" applyAlignment="1">
      <alignment horizontal="right" vertical="center"/>
    </xf>
    <xf numFmtId="166" fontId="16" fillId="0" borderId="28" xfId="0" applyNumberFormat="1" applyFont="1" applyBorder="1" applyAlignment="1">
      <alignment vertical="center"/>
    </xf>
    <xf numFmtId="3" fontId="2" fillId="0" borderId="30" xfId="0" applyFont="1" applyBorder="1" applyAlignment="1">
      <alignment horizontal="center" vertical="center"/>
    </xf>
    <xf numFmtId="3" fontId="16" fillId="0" borderId="31" xfId="0" applyFont="1" applyBorder="1" applyAlignment="1">
      <alignment horizontal="center" vertical="center"/>
    </xf>
    <xf numFmtId="3" fontId="2" fillId="0" borderId="0" xfId="0" applyFont="1" applyAlignment="1">
      <alignment horizontal="center" vertical="center"/>
    </xf>
    <xf numFmtId="3" fontId="0" fillId="0" borderId="24" xfId="0" applyFont="1" applyBorder="1" applyAlignment="1">
      <alignment horizontal="center" vertical="center"/>
    </xf>
    <xf numFmtId="3" fontId="0" fillId="0" borderId="11" xfId="0" applyFont="1" applyBorder="1" applyAlignment="1">
      <alignment horizontal="left" vertical="center"/>
    </xf>
    <xf numFmtId="3" fontId="0" fillId="0" borderId="25" xfId="0" applyFont="1" applyBorder="1" applyAlignment="1">
      <alignment horizontal="right" vertical="center"/>
    </xf>
    <xf numFmtId="3" fontId="0" fillId="0" borderId="32" xfId="0" applyNumberFormat="1" applyFont="1" applyBorder="1" applyAlignment="1">
      <alignment vertical="center"/>
    </xf>
    <xf numFmtId="3" fontId="0" fillId="0" borderId="29" xfId="0" applyFont="1" applyBorder="1" applyAlignment="1">
      <alignment vertical="center"/>
    </xf>
    <xf numFmtId="166" fontId="1" fillId="0" borderId="33" xfId="0" applyNumberFormat="1" applyFont="1" applyBorder="1" applyAlignment="1">
      <alignment vertical="center" wrapText="1"/>
    </xf>
    <xf numFmtId="165" fontId="0" fillId="0" borderId="11" xfId="0" applyNumberFormat="1" applyFont="1" applyBorder="1" applyAlignment="1">
      <alignment horizontal="center" vertical="center"/>
    </xf>
    <xf numFmtId="3" fontId="0" fillId="0" borderId="29" xfId="0" applyFont="1" applyBorder="1" applyAlignment="1">
      <alignment horizontal="right" vertical="center"/>
    </xf>
    <xf numFmtId="166" fontId="1" fillId="0" borderId="34" xfId="0" applyNumberFormat="1" applyFont="1" applyBorder="1" applyAlignment="1">
      <alignment vertical="center"/>
    </xf>
    <xf numFmtId="3" fontId="0" fillId="0" borderId="30" xfId="0" applyFont="1" applyBorder="1" applyAlignment="1">
      <alignment horizontal="center" vertical="center"/>
    </xf>
    <xf numFmtId="3" fontId="1" fillId="0" borderId="31" xfId="0" applyFont="1" applyBorder="1" applyAlignment="1">
      <alignment horizontal="center" vertical="center"/>
    </xf>
    <xf numFmtId="3" fontId="0" fillId="0" borderId="0" xfId="0" applyFont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3" fontId="2" fillId="0" borderId="36" xfId="0" applyNumberFormat="1" applyFont="1" applyBorder="1" applyAlignment="1">
      <alignment vertical="center" wrapText="1"/>
    </xf>
    <xf numFmtId="3" fontId="2" fillId="0" borderId="27" xfId="0" applyNumberFormat="1" applyFont="1" applyBorder="1" applyAlignment="1">
      <alignment vertical="center" wrapText="1"/>
    </xf>
    <xf numFmtId="3" fontId="2" fillId="0" borderId="27" xfId="0" applyNumberFormat="1" applyFont="1" applyBorder="1" applyAlignment="1">
      <alignment vertical="center" wrapText="1"/>
    </xf>
    <xf numFmtId="3" fontId="2" fillId="0" borderId="37" xfId="0" applyNumberFormat="1" applyFont="1" applyBorder="1" applyAlignment="1">
      <alignment vertical="center"/>
    </xf>
    <xf numFmtId="166" fontId="16" fillId="0" borderId="38" xfId="0" applyNumberFormat="1" applyFont="1" applyBorder="1" applyAlignment="1">
      <alignment vertical="center" wrapText="1"/>
    </xf>
    <xf numFmtId="3" fontId="2" fillId="0" borderId="0" xfId="0" applyFont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166" fontId="1" fillId="0" borderId="29" xfId="0" applyNumberFormat="1" applyFont="1" applyBorder="1" applyAlignment="1">
      <alignment vertical="center" wrapText="1"/>
    </xf>
    <xf numFmtId="165" fontId="0" fillId="0" borderId="11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166" fontId="17" fillId="0" borderId="11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166" fontId="1" fillId="0" borderId="31" xfId="0" applyNumberFormat="1" applyFont="1" applyBorder="1" applyAlignment="1">
      <alignment vertical="center"/>
    </xf>
    <xf numFmtId="3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3" fontId="0" fillId="0" borderId="33" xfId="0" applyFont="1" applyBorder="1" applyAlignment="1">
      <alignment vertical="center"/>
    </xf>
    <xf numFmtId="166" fontId="0" fillId="0" borderId="40" xfId="0" applyNumberFormat="1" applyFont="1" applyBorder="1" applyAlignment="1">
      <alignment vertical="center"/>
    </xf>
    <xf numFmtId="166" fontId="1" fillId="0" borderId="41" xfId="0" applyNumberFormat="1" applyFont="1" applyBorder="1" applyAlignment="1">
      <alignment vertical="center"/>
    </xf>
    <xf numFmtId="166" fontId="1" fillId="0" borderId="38" xfId="0" applyNumberFormat="1" applyFont="1" applyBorder="1" applyAlignment="1">
      <alignment vertical="center"/>
    </xf>
    <xf numFmtId="166" fontId="1" fillId="0" borderId="42" xfId="0" applyNumberFormat="1" applyFont="1" applyBorder="1" applyAlignment="1">
      <alignment vertical="center"/>
    </xf>
    <xf numFmtId="166" fontId="16" fillId="0" borderId="27" xfId="0" applyNumberFormat="1" applyFont="1" applyBorder="1" applyAlignment="1">
      <alignment vertical="center" wrapText="1"/>
    </xf>
    <xf numFmtId="166" fontId="16" fillId="0" borderId="28" xfId="0" applyNumberFormat="1" applyFont="1" applyBorder="1" applyAlignment="1">
      <alignment vertical="center"/>
    </xf>
    <xf numFmtId="3" fontId="2" fillId="0" borderId="37" xfId="0" applyNumberFormat="1" applyFont="1" applyBorder="1" applyAlignment="1">
      <alignment vertical="center" wrapText="1"/>
    </xf>
    <xf numFmtId="166" fontId="1" fillId="0" borderId="11" xfId="0" applyNumberFormat="1" applyFont="1" applyBorder="1" applyAlignment="1">
      <alignment vertical="center"/>
    </xf>
    <xf numFmtId="166" fontId="1" fillId="0" borderId="31" xfId="0" applyNumberFormat="1" applyFont="1" applyBorder="1" applyAlignment="1">
      <alignment vertical="center"/>
    </xf>
    <xf numFmtId="49" fontId="2" fillId="0" borderId="4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3" fontId="0" fillId="0" borderId="44" xfId="0" applyNumberFormat="1" applyFont="1" applyBorder="1" applyAlignment="1">
      <alignment vertical="center"/>
    </xf>
    <xf numFmtId="3" fontId="0" fillId="0" borderId="45" xfId="0" applyNumberFormat="1" applyFont="1" applyBorder="1" applyAlignment="1">
      <alignment vertical="center"/>
    </xf>
    <xf numFmtId="165" fontId="0" fillId="0" borderId="34" xfId="0" applyNumberFormat="1" applyFont="1" applyBorder="1" applyAlignment="1">
      <alignment vertical="center"/>
    </xf>
    <xf numFmtId="3" fontId="0" fillId="0" borderId="33" xfId="0" applyNumberFormat="1" applyFont="1" applyBorder="1" applyAlignment="1">
      <alignment vertical="center"/>
    </xf>
    <xf numFmtId="3" fontId="0" fillId="0" borderId="46" xfId="0" applyNumberFormat="1" applyFont="1" applyBorder="1" applyAlignment="1">
      <alignment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3" fontId="2" fillId="0" borderId="36" xfId="0" applyNumberFormat="1" applyFont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165" fontId="2" fillId="0" borderId="28" xfId="0" applyNumberFormat="1" applyFont="1" applyBorder="1" applyAlignment="1">
      <alignment vertical="center" wrapText="1"/>
    </xf>
    <xf numFmtId="3" fontId="2" fillId="0" borderId="27" xfId="0" applyNumberFormat="1" applyFont="1" applyBorder="1" applyAlignment="1">
      <alignment vertical="center"/>
    </xf>
    <xf numFmtId="166" fontId="16" fillId="0" borderId="38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2" fillId="0" borderId="11" xfId="0" applyNumberFormat="1" applyFont="1" applyBorder="1" applyAlignment="1">
      <alignment vertical="center" wrapText="1"/>
    </xf>
    <xf numFmtId="166" fontId="0" fillId="0" borderId="11" xfId="0" applyNumberFormat="1" applyFont="1" applyBorder="1" applyAlignment="1">
      <alignment vertical="center"/>
    </xf>
    <xf numFmtId="166" fontId="0" fillId="0" borderId="42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166" fontId="1" fillId="0" borderId="11" xfId="0" applyNumberFormat="1" applyFont="1" applyBorder="1" applyAlignment="1">
      <alignment vertical="center"/>
    </xf>
    <xf numFmtId="165" fontId="2" fillId="0" borderId="28" xfId="0" applyNumberFormat="1" applyFont="1" applyBorder="1" applyAlignment="1">
      <alignment vertical="center"/>
    </xf>
    <xf numFmtId="166" fontId="1" fillId="0" borderId="4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3" fontId="2" fillId="0" borderId="29" xfId="0" applyFont="1" applyBorder="1" applyAlignment="1">
      <alignment vertical="center"/>
    </xf>
    <xf numFmtId="166" fontId="16" fillId="0" borderId="29" xfId="0" applyNumberFormat="1" applyFont="1" applyBorder="1" applyAlignment="1">
      <alignment vertical="center" wrapText="1"/>
    </xf>
    <xf numFmtId="165" fontId="2" fillId="0" borderId="11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166" fontId="16" fillId="0" borderId="31" xfId="0" applyNumberFormat="1" applyFont="1" applyBorder="1" applyAlignment="1">
      <alignment vertical="center"/>
    </xf>
    <xf numFmtId="3" fontId="12" fillId="0" borderId="0" xfId="0" applyFont="1" applyBorder="1" applyAlignment="1">
      <alignment horizontal="center" vertical="center"/>
    </xf>
    <xf numFmtId="3" fontId="10" fillId="0" borderId="44" xfId="0" applyNumberFormat="1" applyFont="1" applyBorder="1" applyAlignment="1">
      <alignment vertical="center"/>
    </xf>
    <xf numFmtId="166" fontId="1" fillId="0" borderId="48" xfId="0" applyNumberFormat="1" applyFont="1" applyBorder="1" applyAlignment="1">
      <alignment vertical="center"/>
    </xf>
    <xf numFmtId="3" fontId="10" fillId="0" borderId="0" xfId="0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vertical="center" wrapText="1"/>
    </xf>
    <xf numFmtId="3" fontId="2" fillId="0" borderId="51" xfId="0" applyNumberFormat="1" applyFont="1" applyBorder="1" applyAlignment="1">
      <alignment vertical="center"/>
    </xf>
    <xf numFmtId="3" fontId="2" fillId="0" borderId="52" xfId="0" applyNumberFormat="1" applyFont="1" applyBorder="1" applyAlignment="1">
      <alignment vertical="center"/>
    </xf>
    <xf numFmtId="3" fontId="2" fillId="0" borderId="53" xfId="0" applyNumberFormat="1" applyFont="1" applyBorder="1" applyAlignment="1">
      <alignment vertical="center"/>
    </xf>
    <xf numFmtId="166" fontId="16" fillId="0" borderId="53" xfId="0" applyNumberFormat="1" applyFont="1" applyBorder="1" applyAlignment="1">
      <alignment vertical="center" wrapText="1"/>
    </xf>
    <xf numFmtId="165" fontId="2" fillId="0" borderId="50" xfId="0" applyNumberFormat="1" applyFont="1" applyBorder="1" applyAlignment="1">
      <alignment vertical="center"/>
    </xf>
    <xf numFmtId="3" fontId="2" fillId="0" borderId="53" xfId="0" applyNumberFormat="1" applyFont="1" applyBorder="1" applyAlignment="1">
      <alignment vertical="center"/>
    </xf>
    <xf numFmtId="166" fontId="16" fillId="0" borderId="50" xfId="0" applyNumberFormat="1" applyFont="1" applyBorder="1" applyAlignment="1">
      <alignment vertical="center"/>
    </xf>
    <xf numFmtId="166" fontId="16" fillId="0" borderId="54" xfId="0" applyNumberFormat="1" applyFont="1" applyBorder="1" applyAlignment="1">
      <alignment vertical="center"/>
    </xf>
    <xf numFmtId="3" fontId="1" fillId="0" borderId="0" xfId="0" applyFont="1" applyBorder="1" applyAlignment="1">
      <alignment horizontal="center" vertical="center"/>
    </xf>
    <xf numFmtId="165" fontId="0" fillId="0" borderId="40" xfId="0" applyNumberFormat="1" applyFont="1" applyBorder="1" applyAlignment="1">
      <alignment vertical="center"/>
    </xf>
    <xf numFmtId="166" fontId="1" fillId="0" borderId="40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165" fontId="2" fillId="0" borderId="28" xfId="0" applyNumberFormat="1" applyFont="1" applyBorder="1" applyAlignment="1">
      <alignment vertical="center"/>
    </xf>
    <xf numFmtId="49" fontId="12" fillId="0" borderId="43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vertical="center"/>
    </xf>
    <xf numFmtId="3" fontId="10" fillId="0" borderId="45" xfId="0" applyNumberFormat="1" applyFont="1" applyBorder="1" applyAlignment="1">
      <alignment vertical="center"/>
    </xf>
    <xf numFmtId="3" fontId="10" fillId="0" borderId="33" xfId="0" applyFont="1" applyBorder="1" applyAlignment="1">
      <alignment vertical="center"/>
    </xf>
    <xf numFmtId="166" fontId="18" fillId="0" borderId="33" xfId="0" applyNumberFormat="1" applyFont="1" applyBorder="1" applyAlignment="1">
      <alignment vertical="center" wrapText="1"/>
    </xf>
    <xf numFmtId="165" fontId="10" fillId="0" borderId="34" xfId="0" applyNumberFormat="1" applyFont="1" applyBorder="1" applyAlignment="1">
      <alignment vertical="center"/>
    </xf>
    <xf numFmtId="3" fontId="10" fillId="0" borderId="33" xfId="0" applyNumberFormat="1" applyFont="1" applyBorder="1" applyAlignment="1">
      <alignment vertical="center"/>
    </xf>
    <xf numFmtId="166" fontId="18" fillId="0" borderId="34" xfId="0" applyNumberFormat="1" applyFont="1" applyBorder="1" applyAlignment="1">
      <alignment vertical="center"/>
    </xf>
    <xf numFmtId="166" fontId="18" fillId="0" borderId="41" xfId="0" applyNumberFormat="1" applyFont="1" applyBorder="1" applyAlignment="1">
      <alignment vertical="center"/>
    </xf>
    <xf numFmtId="3" fontId="10" fillId="0" borderId="0" xfId="0" applyFont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0" fontId="19" fillId="0" borderId="34" xfId="0" applyFont="1" applyBorder="1" applyAlignment="1">
      <alignment vertical="center"/>
    </xf>
    <xf numFmtId="3" fontId="19" fillId="0" borderId="44" xfId="0" applyNumberFormat="1" applyFont="1" applyBorder="1" applyAlignment="1">
      <alignment vertical="center"/>
    </xf>
    <xf numFmtId="3" fontId="19" fillId="0" borderId="45" xfId="0" applyNumberFormat="1" applyFont="1" applyBorder="1" applyAlignment="1">
      <alignment vertical="center"/>
    </xf>
    <xf numFmtId="3" fontId="19" fillId="0" borderId="29" xfId="0" applyFont="1" applyBorder="1" applyAlignment="1">
      <alignment vertical="center"/>
    </xf>
    <xf numFmtId="166" fontId="16" fillId="0" borderId="29" xfId="0" applyNumberFormat="1" applyFont="1" applyBorder="1" applyAlignment="1">
      <alignment vertical="center" wrapText="1"/>
    </xf>
    <xf numFmtId="165" fontId="1" fillId="0" borderId="34" xfId="0" applyNumberFormat="1" applyFont="1" applyBorder="1" applyAlignment="1">
      <alignment vertical="center"/>
    </xf>
    <xf numFmtId="3" fontId="19" fillId="0" borderId="33" xfId="0" applyNumberFormat="1" applyFont="1" applyBorder="1" applyAlignment="1">
      <alignment vertical="center"/>
    </xf>
    <xf numFmtId="166" fontId="19" fillId="0" borderId="34" xfId="0" applyNumberFormat="1" applyFont="1" applyBorder="1" applyAlignment="1">
      <alignment vertical="center"/>
    </xf>
    <xf numFmtId="166" fontId="19" fillId="0" borderId="41" xfId="0" applyNumberFormat="1" applyFont="1" applyBorder="1" applyAlignment="1">
      <alignment vertical="center"/>
    </xf>
    <xf numFmtId="3" fontId="19" fillId="0" borderId="0" xfId="0" applyFont="1" applyAlignment="1">
      <alignment horizontal="center" vertical="center"/>
    </xf>
    <xf numFmtId="3" fontId="19" fillId="0" borderId="32" xfId="0" applyNumberFormat="1" applyFont="1" applyBorder="1" applyAlignment="1">
      <alignment vertical="center"/>
    </xf>
    <xf numFmtId="166" fontId="18" fillId="0" borderId="41" xfId="0" applyNumberFormat="1" applyFont="1" applyBorder="1" applyAlignment="1">
      <alignment vertical="center"/>
    </xf>
    <xf numFmtId="165" fontId="0" fillId="0" borderId="11" xfId="0" applyNumberFormat="1" applyFont="1" applyBorder="1" applyAlignment="1">
      <alignment vertical="center"/>
    </xf>
    <xf numFmtId="166" fontId="0" fillId="0" borderId="29" xfId="0" applyNumberFormat="1" applyFont="1" applyBorder="1" applyAlignment="1">
      <alignment vertical="center" wrapText="1"/>
    </xf>
    <xf numFmtId="3" fontId="2" fillId="0" borderId="36" xfId="0" applyNumberFormat="1" applyFont="1" applyBorder="1" applyAlignment="1">
      <alignment vertical="center"/>
    </xf>
    <xf numFmtId="166" fontId="16" fillId="0" borderId="38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0" fillId="0" borderId="44" xfId="0" applyNumberFormat="1" applyFont="1" applyBorder="1" applyAlignment="1">
      <alignment vertical="center"/>
    </xf>
    <xf numFmtId="49" fontId="13" fillId="0" borderId="39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3" fontId="19" fillId="0" borderId="25" xfId="0" applyNumberFormat="1" applyFont="1" applyBorder="1" applyAlignment="1">
      <alignment vertical="center"/>
    </xf>
    <xf numFmtId="165" fontId="1" fillId="0" borderId="11" xfId="0" applyNumberFormat="1" applyFont="1" applyBorder="1" applyAlignment="1">
      <alignment vertical="center"/>
    </xf>
    <xf numFmtId="3" fontId="19" fillId="0" borderId="29" xfId="0" applyNumberFormat="1" applyFont="1" applyBorder="1" applyAlignment="1">
      <alignment vertical="center"/>
    </xf>
    <xf numFmtId="166" fontId="19" fillId="0" borderId="11" xfId="0" applyNumberFormat="1" applyFont="1" applyBorder="1" applyAlignment="1">
      <alignment vertical="center"/>
    </xf>
    <xf numFmtId="166" fontId="18" fillId="0" borderId="31" xfId="0" applyNumberFormat="1" applyFont="1" applyBorder="1" applyAlignment="1">
      <alignment vertical="center"/>
    </xf>
    <xf numFmtId="3" fontId="19" fillId="0" borderId="0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vertical="center"/>
    </xf>
    <xf numFmtId="3" fontId="14" fillId="0" borderId="0" xfId="0" applyFont="1" applyBorder="1" applyAlignment="1">
      <alignment horizontal="center" vertical="center"/>
    </xf>
    <xf numFmtId="49" fontId="20" fillId="0" borderId="39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3" fontId="18" fillId="0" borderId="25" xfId="0" applyNumberFormat="1" applyFont="1" applyBorder="1" applyAlignment="1">
      <alignment vertical="center"/>
    </xf>
    <xf numFmtId="3" fontId="18" fillId="0" borderId="32" xfId="0" applyNumberFormat="1" applyFont="1" applyBorder="1" applyAlignment="1">
      <alignment vertical="center"/>
    </xf>
    <xf numFmtId="3" fontId="18" fillId="0" borderId="29" xfId="0" applyFont="1" applyBorder="1" applyAlignment="1">
      <alignment vertical="center"/>
    </xf>
    <xf numFmtId="166" fontId="18" fillId="0" borderId="29" xfId="0" applyNumberFormat="1" applyFont="1" applyBorder="1" applyAlignment="1">
      <alignment vertical="center" wrapText="1"/>
    </xf>
    <xf numFmtId="165" fontId="18" fillId="0" borderId="11" xfId="0" applyNumberFormat="1" applyFont="1" applyBorder="1" applyAlignment="1">
      <alignment vertical="center"/>
    </xf>
    <xf numFmtId="3" fontId="18" fillId="0" borderId="29" xfId="0" applyNumberFormat="1" applyFont="1" applyBorder="1" applyAlignment="1">
      <alignment vertical="center"/>
    </xf>
    <xf numFmtId="166" fontId="18" fillId="0" borderId="11" xfId="0" applyNumberFormat="1" applyFont="1" applyBorder="1" applyAlignment="1">
      <alignment vertical="center"/>
    </xf>
    <xf numFmtId="166" fontId="18" fillId="0" borderId="31" xfId="0" applyNumberFormat="1" applyFont="1" applyBorder="1" applyAlignment="1">
      <alignment vertical="center"/>
    </xf>
    <xf numFmtId="3" fontId="18" fillId="0" borderId="0" xfId="0" applyFont="1" applyBorder="1" applyAlignment="1">
      <alignment horizontal="center" vertical="center"/>
    </xf>
    <xf numFmtId="166" fontId="0" fillId="0" borderId="31" xfId="0" applyNumberFormat="1" applyFont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166" fontId="1" fillId="0" borderId="34" xfId="0" applyNumberFormat="1" applyFont="1" applyBorder="1" applyAlignment="1">
      <alignment vertical="center"/>
    </xf>
    <xf numFmtId="0" fontId="2" fillId="0" borderId="11" xfId="0" applyNumberFormat="1" applyFont="1" applyFill="1" applyBorder="1" applyAlignment="1" applyProtection="1">
      <alignment vertical="center" wrapText="1"/>
      <protection locked="0"/>
    </xf>
    <xf numFmtId="166" fontId="16" fillId="0" borderId="11" xfId="0" applyNumberFormat="1" applyFont="1" applyBorder="1" applyAlignment="1">
      <alignment vertical="center"/>
    </xf>
    <xf numFmtId="165" fontId="0" fillId="0" borderId="34" xfId="0" applyNumberFormat="1" applyFont="1" applyBorder="1" applyAlignment="1">
      <alignment vertical="center"/>
    </xf>
    <xf numFmtId="0" fontId="18" fillId="0" borderId="34" xfId="0" applyFont="1" applyBorder="1" applyAlignment="1">
      <alignment vertical="center" wrapText="1"/>
    </xf>
    <xf numFmtId="3" fontId="18" fillId="0" borderId="45" xfId="0" applyNumberFormat="1" applyFont="1" applyBorder="1" applyAlignment="1">
      <alignment vertical="center"/>
    </xf>
    <xf numFmtId="3" fontId="18" fillId="0" borderId="33" xfId="0" applyFont="1" applyBorder="1" applyAlignment="1">
      <alignment vertical="center"/>
    </xf>
    <xf numFmtId="165" fontId="18" fillId="0" borderId="34" xfId="0" applyNumberFormat="1" applyFont="1" applyBorder="1" applyAlignment="1">
      <alignment vertical="center"/>
    </xf>
    <xf numFmtId="3" fontId="18" fillId="0" borderId="33" xfId="0" applyNumberFormat="1" applyFont="1" applyBorder="1" applyAlignment="1">
      <alignment vertical="center"/>
    </xf>
    <xf numFmtId="166" fontId="18" fillId="0" borderId="34" xfId="0" applyNumberFormat="1" applyFont="1" applyBorder="1" applyAlignment="1">
      <alignment vertical="center"/>
    </xf>
    <xf numFmtId="166" fontId="18" fillId="0" borderId="55" xfId="0" applyNumberFormat="1" applyFont="1" applyBorder="1" applyAlignment="1">
      <alignment vertical="center"/>
    </xf>
    <xf numFmtId="165" fontId="2" fillId="0" borderId="34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165" fontId="20" fillId="0" borderId="40" xfId="0" applyNumberFormat="1" applyFont="1" applyBorder="1" applyAlignment="1">
      <alignment vertical="center"/>
    </xf>
    <xf numFmtId="166" fontId="18" fillId="0" borderId="4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65" fontId="2" fillId="0" borderId="40" xfId="0" applyNumberFormat="1" applyFont="1" applyBorder="1" applyAlignment="1">
      <alignment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vertical="center" wrapText="1"/>
    </xf>
    <xf numFmtId="3" fontId="2" fillId="0" borderId="57" xfId="0" applyNumberFormat="1" applyFont="1" applyBorder="1" applyAlignment="1">
      <alignment vertical="center"/>
    </xf>
    <xf numFmtId="166" fontId="20" fillId="0" borderId="38" xfId="0" applyNumberFormat="1" applyFont="1" applyBorder="1" applyAlignment="1">
      <alignment vertical="center"/>
    </xf>
    <xf numFmtId="49" fontId="11" fillId="0" borderId="58" xfId="0" applyNumberFormat="1" applyFont="1" applyBorder="1" applyAlignment="1">
      <alignment horizontal="center" vertical="center"/>
    </xf>
    <xf numFmtId="0" fontId="11" fillId="0" borderId="59" xfId="0" applyFont="1" applyBorder="1" applyAlignment="1">
      <alignment vertical="center"/>
    </xf>
    <xf numFmtId="3" fontId="11" fillId="0" borderId="60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166" fontId="13" fillId="0" borderId="14" xfId="0" applyNumberFormat="1" applyFont="1" applyBorder="1" applyAlignment="1">
      <alignment vertical="center" wrapText="1"/>
    </xf>
    <xf numFmtId="165" fontId="11" fillId="0" borderId="19" xfId="0" applyNumberFormat="1" applyFont="1" applyBorder="1" applyAlignment="1">
      <alignment vertical="center" wrapText="1"/>
    </xf>
    <xf numFmtId="166" fontId="16" fillId="0" borderId="59" xfId="0" applyNumberFormat="1" applyFont="1" applyBorder="1" applyAlignment="1">
      <alignment vertical="center"/>
    </xf>
    <xf numFmtId="3" fontId="11" fillId="0" borderId="21" xfId="0" applyNumberFormat="1" applyFont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166" fontId="16" fillId="0" borderId="61" xfId="0" applyNumberFormat="1" applyFont="1" applyBorder="1" applyAlignment="1">
      <alignment vertical="center"/>
    </xf>
    <xf numFmtId="3" fontId="11" fillId="0" borderId="0" xfId="0" applyFont="1" applyBorder="1" applyAlignment="1">
      <alignment horizontal="center" vertical="center"/>
    </xf>
    <xf numFmtId="49" fontId="0" fillId="0" borderId="62" xfId="0" applyNumberFormat="1" applyFont="1" applyBorder="1" applyAlignment="1">
      <alignment horizontal="center" vertical="center"/>
    </xf>
    <xf numFmtId="0" fontId="21" fillId="0" borderId="40" xfId="0" applyFont="1" applyBorder="1" applyAlignment="1">
      <alignment vertical="center" wrapText="1"/>
    </xf>
    <xf numFmtId="3" fontId="11" fillId="0" borderId="63" xfId="0" applyNumberFormat="1" applyFont="1" applyBorder="1" applyAlignment="1">
      <alignment vertical="center"/>
    </xf>
    <xf numFmtId="3" fontId="11" fillId="0" borderId="29" xfId="0" applyNumberFormat="1" applyFont="1" applyBorder="1" applyAlignment="1">
      <alignment vertical="center"/>
    </xf>
    <xf numFmtId="166" fontId="13" fillId="0" borderId="29" xfId="0" applyNumberFormat="1" applyFont="1" applyBorder="1" applyAlignment="1">
      <alignment vertical="center" wrapText="1"/>
    </xf>
    <xf numFmtId="165" fontId="11" fillId="0" borderId="40" xfId="0" applyNumberFormat="1" applyFont="1" applyBorder="1" applyAlignment="1">
      <alignment vertical="center" wrapText="1"/>
    </xf>
    <xf numFmtId="3" fontId="11" fillId="0" borderId="64" xfId="0" applyNumberFormat="1" applyFont="1" applyBorder="1" applyAlignment="1">
      <alignment vertical="center"/>
    </xf>
    <xf numFmtId="3" fontId="11" fillId="0" borderId="30" xfId="0" applyNumberFormat="1" applyFont="1" applyBorder="1" applyAlignment="1">
      <alignment vertical="center"/>
    </xf>
    <xf numFmtId="166" fontId="16" fillId="0" borderId="40" xfId="0" applyNumberFormat="1" applyFont="1" applyBorder="1" applyAlignment="1">
      <alignment vertical="center"/>
    </xf>
    <xf numFmtId="166" fontId="20" fillId="0" borderId="42" xfId="0" applyNumberFormat="1" applyFont="1" applyBorder="1" applyAlignment="1">
      <alignment vertical="center"/>
    </xf>
    <xf numFmtId="49" fontId="1" fillId="0" borderId="24" xfId="0" applyNumberFormat="1" applyFont="1" applyBorder="1" applyAlignment="1">
      <alignment horizontal="center" vertical="center"/>
    </xf>
    <xf numFmtId="0" fontId="13" fillId="0" borderId="40" xfId="0" applyFont="1" applyBorder="1" applyAlignment="1">
      <alignment vertical="center" wrapText="1"/>
    </xf>
    <xf numFmtId="3" fontId="2" fillId="0" borderId="0" xfId="0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0" fontId="18" fillId="0" borderId="40" xfId="0" applyFont="1" applyBorder="1" applyAlignment="1">
      <alignment vertical="center" wrapText="1"/>
    </xf>
    <xf numFmtId="3" fontId="18" fillId="0" borderId="63" xfId="0" applyNumberFormat="1" applyFont="1" applyBorder="1" applyAlignment="1">
      <alignment vertical="center"/>
    </xf>
    <xf numFmtId="3" fontId="18" fillId="0" borderId="29" xfId="0" applyNumberFormat="1" applyFont="1" applyBorder="1" applyAlignment="1">
      <alignment vertical="center"/>
    </xf>
    <xf numFmtId="165" fontId="18" fillId="0" borderId="11" xfId="0" applyNumberFormat="1" applyFont="1" applyBorder="1" applyAlignment="1">
      <alignment vertical="center"/>
    </xf>
    <xf numFmtId="166" fontId="18" fillId="0" borderId="11" xfId="0" applyNumberFormat="1" applyFont="1" applyBorder="1" applyAlignment="1">
      <alignment vertical="center"/>
    </xf>
    <xf numFmtId="49" fontId="13" fillId="0" borderId="24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vertical="center"/>
    </xf>
    <xf numFmtId="166" fontId="16" fillId="0" borderId="11" xfId="0" applyNumberFormat="1" applyFont="1" applyBorder="1" applyAlignment="1">
      <alignment vertical="center"/>
    </xf>
    <xf numFmtId="166" fontId="20" fillId="0" borderId="31" xfId="0" applyNumberFormat="1" applyFont="1" applyBorder="1" applyAlignment="1">
      <alignment vertical="center"/>
    </xf>
    <xf numFmtId="49" fontId="1" fillId="0" borderId="65" xfId="0" applyNumberFormat="1" applyFont="1" applyBorder="1" applyAlignment="1">
      <alignment horizontal="center" vertical="center"/>
    </xf>
    <xf numFmtId="0" fontId="13" fillId="0" borderId="66" xfId="0" applyFont="1" applyBorder="1" applyAlignment="1">
      <alignment vertical="center" wrapText="1"/>
    </xf>
    <xf numFmtId="3" fontId="2" fillId="0" borderId="67" xfId="0" applyNumberFormat="1" applyFont="1" applyBorder="1" applyAlignment="1">
      <alignment vertical="center"/>
    </xf>
    <xf numFmtId="3" fontId="2" fillId="0" borderId="68" xfId="0" applyNumberFormat="1" applyFont="1" applyBorder="1" applyAlignment="1">
      <alignment vertical="center"/>
    </xf>
    <xf numFmtId="3" fontId="2" fillId="0" borderId="69" xfId="0" applyNumberFormat="1" applyFont="1" applyBorder="1" applyAlignment="1">
      <alignment vertical="center"/>
    </xf>
    <xf numFmtId="166" fontId="16" fillId="0" borderId="69" xfId="0" applyNumberFormat="1" applyFont="1" applyBorder="1" applyAlignment="1">
      <alignment vertical="center" wrapText="1"/>
    </xf>
    <xf numFmtId="165" fontId="2" fillId="0" borderId="70" xfId="0" applyNumberFormat="1" applyFont="1" applyBorder="1" applyAlignment="1">
      <alignment vertical="center"/>
    </xf>
    <xf numFmtId="166" fontId="16" fillId="0" borderId="70" xfId="0" applyNumberFormat="1" applyFont="1" applyBorder="1" applyAlignment="1">
      <alignment vertical="center"/>
    </xf>
    <xf numFmtId="166" fontId="20" fillId="0" borderId="71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M225"/>
  <sheetViews>
    <sheetView tabSelected="1" workbookViewId="0" topLeftCell="A65">
      <selection activeCell="A74" sqref="A74:A76"/>
    </sheetView>
  </sheetViews>
  <sheetFormatPr defaultColWidth="9.140625" defaultRowHeight="12.75"/>
  <cols>
    <col min="1" max="1" width="5.7109375" style="1" customWidth="1"/>
    <col min="2" max="2" width="26.28125" style="1" customWidth="1"/>
    <col min="3" max="3" width="12.28125" style="1" customWidth="1"/>
    <col min="4" max="4" width="13.00390625" style="1" customWidth="1"/>
    <col min="5" max="5" width="13.140625" style="1" customWidth="1"/>
    <col min="6" max="6" width="6.57421875" style="2" customWidth="1"/>
    <col min="7" max="7" width="6.28125" style="3" customWidth="1"/>
    <col min="8" max="9" width="12.57421875" style="1" customWidth="1"/>
    <col min="10" max="10" width="5.57421875" style="2" customWidth="1"/>
    <col min="11" max="12" width="12.7109375" style="1" customWidth="1"/>
    <col min="13" max="13" width="6.140625" style="2" customWidth="1"/>
    <col min="14" max="16384" width="10.00390625" style="1" customWidth="1"/>
  </cols>
  <sheetData>
    <row r="1" spans="2:12" ht="12.75">
      <c r="B1" s="1" t="s">
        <v>0</v>
      </c>
      <c r="L1" s="4" t="s">
        <v>1</v>
      </c>
    </row>
    <row r="2" spans="1:13" s="10" customFormat="1" ht="19.5" customHeight="1">
      <c r="A2" s="5" t="s">
        <v>2</v>
      </c>
      <c r="B2" s="6" t="s">
        <v>3</v>
      </c>
      <c r="C2" s="7"/>
      <c r="D2" s="7"/>
      <c r="E2" s="7"/>
      <c r="F2" s="7"/>
      <c r="G2" s="7"/>
      <c r="H2" s="7"/>
      <c r="I2" s="7"/>
      <c r="J2" s="7"/>
      <c r="K2" s="7"/>
      <c r="L2" s="8"/>
      <c r="M2" s="9"/>
    </row>
    <row r="3" spans="1:13" s="10" customFormat="1" ht="18.75" customHeight="1">
      <c r="A3" s="5" t="s">
        <v>4</v>
      </c>
      <c r="B3" s="11"/>
      <c r="C3" s="12"/>
      <c r="D3" s="12"/>
      <c r="E3" s="13"/>
      <c r="F3" s="14"/>
      <c r="G3" s="15"/>
      <c r="H3" s="12"/>
      <c r="I3" s="13"/>
      <c r="J3" s="14"/>
      <c r="K3" s="12"/>
      <c r="L3" s="16" t="s">
        <v>5</v>
      </c>
      <c r="M3" s="9"/>
    </row>
    <row r="4" spans="1:13" ht="17.25" customHeight="1" thickBot="1">
      <c r="A4" s="17"/>
      <c r="B4" s="17"/>
      <c r="C4" s="17"/>
      <c r="D4" s="18"/>
      <c r="E4" s="19"/>
      <c r="F4" s="20"/>
      <c r="G4" s="21"/>
      <c r="H4" s="19"/>
      <c r="I4" s="19"/>
      <c r="J4" s="22"/>
      <c r="K4" s="18"/>
      <c r="L4" s="23" t="s">
        <v>6</v>
      </c>
      <c r="M4" s="22"/>
    </row>
    <row r="5" spans="1:13" s="36" customFormat="1" ht="19.5" customHeight="1" thickBot="1">
      <c r="A5" s="24"/>
      <c r="B5" s="25"/>
      <c r="C5" s="26" t="s">
        <v>7</v>
      </c>
      <c r="D5" s="27" t="s">
        <v>8</v>
      </c>
      <c r="E5" s="28"/>
      <c r="F5" s="29"/>
      <c r="G5" s="30"/>
      <c r="H5" s="31" t="s">
        <v>9</v>
      </c>
      <c r="I5" s="31"/>
      <c r="J5" s="32"/>
      <c r="K5" s="33" t="s">
        <v>10</v>
      </c>
      <c r="L5" s="34"/>
      <c r="M5" s="35"/>
    </row>
    <row r="6" spans="1:13" s="47" customFormat="1" ht="30" customHeight="1" thickBot="1" thickTop="1">
      <c r="A6" s="37" t="s">
        <v>11</v>
      </c>
      <c r="B6" s="38" t="s">
        <v>12</v>
      </c>
      <c r="C6" s="39"/>
      <c r="D6" s="40" t="s">
        <v>13</v>
      </c>
      <c r="E6" s="41" t="s">
        <v>14</v>
      </c>
      <c r="F6" s="42" t="s">
        <v>15</v>
      </c>
      <c r="G6" s="43" t="s">
        <v>16</v>
      </c>
      <c r="H6" s="44" t="s">
        <v>13</v>
      </c>
      <c r="I6" s="41" t="s">
        <v>17</v>
      </c>
      <c r="J6" s="45" t="s">
        <v>18</v>
      </c>
      <c r="K6" s="44" t="s">
        <v>13</v>
      </c>
      <c r="L6" s="41" t="s">
        <v>19</v>
      </c>
      <c r="M6" s="46" t="s">
        <v>20</v>
      </c>
    </row>
    <row r="7" spans="1:13" s="58" customFormat="1" ht="11.25" customHeight="1" thickBot="1" thickTop="1">
      <c r="A7" s="48">
        <v>1</v>
      </c>
      <c r="B7" s="49">
        <v>2</v>
      </c>
      <c r="C7" s="50">
        <v>3</v>
      </c>
      <c r="D7" s="51">
        <v>4</v>
      </c>
      <c r="E7" s="52">
        <v>5</v>
      </c>
      <c r="F7" s="53">
        <v>6</v>
      </c>
      <c r="G7" s="54">
        <v>7</v>
      </c>
      <c r="H7" s="53">
        <v>8</v>
      </c>
      <c r="I7" s="53">
        <v>9</v>
      </c>
      <c r="J7" s="55">
        <v>10</v>
      </c>
      <c r="K7" s="56">
        <v>11</v>
      </c>
      <c r="L7" s="53">
        <v>12</v>
      </c>
      <c r="M7" s="57">
        <v>13</v>
      </c>
    </row>
    <row r="8" spans="1:13" s="70" customFormat="1" ht="14.25" customHeight="1" thickTop="1">
      <c r="A8" s="59" t="s">
        <v>21</v>
      </c>
      <c r="B8" s="60" t="s">
        <v>22</v>
      </c>
      <c r="C8" s="61">
        <f>SUM(C9)</f>
        <v>15192</v>
      </c>
      <c r="D8" s="62">
        <f>SUM(D9:D9)</f>
        <v>25138.18</v>
      </c>
      <c r="E8" s="63">
        <f>SUM(E9:E9)</f>
        <v>25138</v>
      </c>
      <c r="F8" s="64">
        <f>E8/D8*100</f>
        <v>99.99928395770895</v>
      </c>
      <c r="G8" s="65">
        <f>E8/E68*100</f>
        <v>0.007436775398093801</v>
      </c>
      <c r="H8" s="66">
        <f>H9</f>
        <v>25138.18</v>
      </c>
      <c r="I8" s="66">
        <f>I9</f>
        <v>25138</v>
      </c>
      <c r="J8" s="67">
        <f aca="true" t="shared" si="0" ref="J8:J15">I8/H8*100</f>
        <v>99.99928395770895</v>
      </c>
      <c r="K8" s="68"/>
      <c r="L8" s="68"/>
      <c r="M8" s="69"/>
    </row>
    <row r="9" spans="1:13" s="82" customFormat="1" ht="11.25" customHeight="1">
      <c r="A9" s="71"/>
      <c r="B9" s="72" t="s">
        <v>23</v>
      </c>
      <c r="C9" s="73">
        <v>15192</v>
      </c>
      <c r="D9" s="74">
        <f aca="true" t="shared" si="1" ref="D9:E11">H9+K9</f>
        <v>25138.18</v>
      </c>
      <c r="E9" s="75">
        <f t="shared" si="1"/>
        <v>25138</v>
      </c>
      <c r="F9" s="76"/>
      <c r="G9" s="77"/>
      <c r="H9" s="78">
        <v>25138.18</v>
      </c>
      <c r="I9" s="78">
        <v>25138</v>
      </c>
      <c r="J9" s="79">
        <f t="shared" si="0"/>
        <v>99.99928395770895</v>
      </c>
      <c r="K9" s="80"/>
      <c r="L9" s="80"/>
      <c r="M9" s="81"/>
    </row>
    <row r="10" spans="1:13" s="90" customFormat="1" ht="16.5" customHeight="1">
      <c r="A10" s="83" t="s">
        <v>24</v>
      </c>
      <c r="B10" s="84" t="s">
        <v>25</v>
      </c>
      <c r="C10" s="85">
        <f>C11+C12</f>
        <v>2273673</v>
      </c>
      <c r="D10" s="62">
        <f t="shared" si="1"/>
        <v>18030</v>
      </c>
      <c r="E10" s="86">
        <f t="shared" si="1"/>
        <v>81858</v>
      </c>
      <c r="F10" s="64">
        <f>E10/D10*100</f>
        <v>454.0099833610649</v>
      </c>
      <c r="G10" s="65">
        <f>E10/E68*100</f>
        <v>0.024216706203244582</v>
      </c>
      <c r="H10" s="87">
        <f>SUM(H11:H11)</f>
        <v>14030</v>
      </c>
      <c r="I10" s="87">
        <f>SUM(I11:I11)</f>
        <v>69411</v>
      </c>
      <c r="J10" s="67">
        <f t="shared" si="0"/>
        <v>494.7327156094084</v>
      </c>
      <c r="K10" s="88">
        <f>K11+K12</f>
        <v>4000</v>
      </c>
      <c r="L10" s="88">
        <f>L11+L12</f>
        <v>12447</v>
      </c>
      <c r="M10" s="89">
        <f>L10/K10*100</f>
        <v>311.17499999999995</v>
      </c>
    </row>
    <row r="11" spans="1:13" s="100" customFormat="1" ht="9.75" customHeight="1">
      <c r="A11" s="91"/>
      <c r="B11" s="92" t="s">
        <v>26</v>
      </c>
      <c r="C11" s="93">
        <v>757685</v>
      </c>
      <c r="D11" s="74">
        <f t="shared" si="1"/>
        <v>18030</v>
      </c>
      <c r="E11" s="75">
        <f t="shared" si="1"/>
        <v>81858</v>
      </c>
      <c r="F11" s="94"/>
      <c r="G11" s="95"/>
      <c r="H11" s="96">
        <v>14030</v>
      </c>
      <c r="I11" s="96">
        <v>69411</v>
      </c>
      <c r="J11" s="97"/>
      <c r="K11" s="98">
        <v>4000</v>
      </c>
      <c r="L11" s="96">
        <v>12447</v>
      </c>
      <c r="M11" s="99"/>
    </row>
    <row r="12" spans="1:13" s="100" customFormat="1" ht="24.75" customHeight="1">
      <c r="A12" s="91"/>
      <c r="B12" s="101" t="s">
        <v>27</v>
      </c>
      <c r="C12" s="93">
        <v>1515988</v>
      </c>
      <c r="D12" s="74"/>
      <c r="E12" s="102"/>
      <c r="F12" s="94"/>
      <c r="G12" s="95"/>
      <c r="H12" s="96"/>
      <c r="I12" s="96"/>
      <c r="J12" s="103"/>
      <c r="K12" s="98"/>
      <c r="L12" s="96"/>
      <c r="M12" s="104"/>
    </row>
    <row r="13" spans="1:13" s="100" customFormat="1" ht="19.5" customHeight="1">
      <c r="A13" s="83" t="s">
        <v>28</v>
      </c>
      <c r="B13" s="84" t="s">
        <v>29</v>
      </c>
      <c r="C13" s="85">
        <f>C14</f>
        <v>35303</v>
      </c>
      <c r="D13" s="62"/>
      <c r="E13" s="86"/>
      <c r="F13" s="64"/>
      <c r="G13" s="65"/>
      <c r="H13" s="87"/>
      <c r="I13" s="87"/>
      <c r="J13" s="67"/>
      <c r="K13" s="88"/>
      <c r="L13" s="88"/>
      <c r="M13" s="105"/>
    </row>
    <row r="14" spans="1:13" s="100" customFormat="1" ht="12" customHeight="1">
      <c r="A14" s="91"/>
      <c r="B14" s="92" t="s">
        <v>26</v>
      </c>
      <c r="C14" s="93">
        <v>35303</v>
      </c>
      <c r="D14" s="74"/>
      <c r="E14" s="102"/>
      <c r="F14" s="94"/>
      <c r="G14" s="95"/>
      <c r="H14" s="96"/>
      <c r="I14" s="96"/>
      <c r="J14" s="97"/>
      <c r="K14" s="98"/>
      <c r="L14" s="96"/>
      <c r="M14" s="106"/>
    </row>
    <row r="15" spans="1:13" s="90" customFormat="1" ht="23.25" customHeight="1">
      <c r="A15" s="83" t="s">
        <v>30</v>
      </c>
      <c r="B15" s="84" t="s">
        <v>31</v>
      </c>
      <c r="C15" s="85">
        <f>SUM(C16:C17)</f>
        <v>27291996</v>
      </c>
      <c r="D15" s="62">
        <f aca="true" t="shared" si="2" ref="D15:E21">H15+K15</f>
        <v>30354000</v>
      </c>
      <c r="E15" s="63">
        <f>SUM(E16:E17)</f>
        <v>22728507</v>
      </c>
      <c r="F15" s="107">
        <f aca="true" t="shared" si="3" ref="F15:F73">E15/D15*100</f>
        <v>74.87812808855506</v>
      </c>
      <c r="G15" s="65">
        <f>E15/E68*100</f>
        <v>6.723955831530063</v>
      </c>
      <c r="H15" s="87">
        <f>SUM(H16:H17)</f>
        <v>29365000</v>
      </c>
      <c r="I15" s="87">
        <f>SUM(I16:I17)</f>
        <v>21681347</v>
      </c>
      <c r="J15" s="108">
        <f t="shared" si="0"/>
        <v>73.83397582155628</v>
      </c>
      <c r="K15" s="109">
        <f>SUM(K16:K17)</f>
        <v>989000</v>
      </c>
      <c r="L15" s="87">
        <f>SUM(L16:L17)</f>
        <v>1047160</v>
      </c>
      <c r="M15" s="89">
        <f>L15/K15*100</f>
        <v>105.88068756319515</v>
      </c>
    </row>
    <row r="16" spans="1:13" s="100" customFormat="1" ht="13.5" customHeight="1">
      <c r="A16" s="91"/>
      <c r="B16" s="92" t="s">
        <v>26</v>
      </c>
      <c r="C16" s="93">
        <v>27253386</v>
      </c>
      <c r="D16" s="74">
        <f t="shared" si="2"/>
        <v>30315000</v>
      </c>
      <c r="E16" s="75">
        <f t="shared" si="2"/>
        <v>22689554</v>
      </c>
      <c r="F16" s="94">
        <f t="shared" si="3"/>
        <v>74.84596404420255</v>
      </c>
      <c r="G16" s="95"/>
      <c r="H16" s="96">
        <v>29365000</v>
      </c>
      <c r="I16" s="96">
        <v>21681347</v>
      </c>
      <c r="J16" s="110"/>
      <c r="K16" s="98">
        <v>950000</v>
      </c>
      <c r="L16" s="96">
        <v>1008207</v>
      </c>
      <c r="M16" s="111">
        <f>L16/K16*100</f>
        <v>106.12705263157895</v>
      </c>
    </row>
    <row r="17" spans="1:13" s="82" customFormat="1" ht="12" customHeight="1">
      <c r="A17" s="112"/>
      <c r="B17" s="113" t="s">
        <v>23</v>
      </c>
      <c r="C17" s="114">
        <v>38610</v>
      </c>
      <c r="D17" s="115">
        <f t="shared" si="2"/>
        <v>39000</v>
      </c>
      <c r="E17" s="102">
        <f t="shared" si="2"/>
        <v>38953</v>
      </c>
      <c r="F17" s="76">
        <f t="shared" si="3"/>
        <v>99.87948717948719</v>
      </c>
      <c r="G17" s="116"/>
      <c r="H17" s="117"/>
      <c r="I17" s="117"/>
      <c r="J17" s="79"/>
      <c r="K17" s="118">
        <v>39000</v>
      </c>
      <c r="L17" s="117">
        <v>38953</v>
      </c>
      <c r="M17" s="111">
        <f>L17/K17*100</f>
        <v>99.87948717948719</v>
      </c>
    </row>
    <row r="18" spans="1:13" s="127" customFormat="1" ht="17.25" customHeight="1">
      <c r="A18" s="119" t="s">
        <v>32</v>
      </c>
      <c r="B18" s="120" t="s">
        <v>33</v>
      </c>
      <c r="C18" s="121">
        <f>SUM(C19:C21)</f>
        <v>1884973</v>
      </c>
      <c r="D18" s="122">
        <f t="shared" si="2"/>
        <v>1944266</v>
      </c>
      <c r="E18" s="123">
        <f t="shared" si="2"/>
        <v>2046984</v>
      </c>
      <c r="F18" s="107">
        <f t="shared" si="3"/>
        <v>105.28312483991388</v>
      </c>
      <c r="G18" s="124">
        <f>E18/E68*100</f>
        <v>0.6055756325678908</v>
      </c>
      <c r="H18" s="88">
        <f>SUM(H19:H21)</f>
        <v>1516600</v>
      </c>
      <c r="I18" s="125">
        <f>I19+I21</f>
        <v>1619327</v>
      </c>
      <c r="J18" s="67">
        <f>I18/H18*100</f>
        <v>106.77350652775945</v>
      </c>
      <c r="K18" s="88">
        <f>SUM(K19:K21)</f>
        <v>427666</v>
      </c>
      <c r="L18" s="125">
        <f>L19+L20</f>
        <v>427657</v>
      </c>
      <c r="M18" s="126">
        <f>L18/K18*100</f>
        <v>99.9978955540071</v>
      </c>
    </row>
    <row r="19" spans="1:13" s="82" customFormat="1" ht="11.25" customHeight="1">
      <c r="A19" s="91"/>
      <c r="B19" s="92" t="s">
        <v>26</v>
      </c>
      <c r="C19" s="93">
        <v>1353264</v>
      </c>
      <c r="D19" s="74">
        <f t="shared" si="2"/>
        <v>1500000</v>
      </c>
      <c r="E19" s="75">
        <f t="shared" si="2"/>
        <v>1602732</v>
      </c>
      <c r="F19" s="94">
        <f t="shared" si="3"/>
        <v>106.84880000000001</v>
      </c>
      <c r="G19" s="128"/>
      <c r="H19" s="98">
        <v>1500000</v>
      </c>
      <c r="I19" s="96">
        <v>1602732</v>
      </c>
      <c r="J19" s="110">
        <f>I19/H19*100</f>
        <v>106.84880000000001</v>
      </c>
      <c r="K19" s="98"/>
      <c r="L19" s="96"/>
      <c r="M19" s="111"/>
    </row>
    <row r="20" spans="1:13" s="82" customFormat="1" ht="13.5" customHeight="1">
      <c r="A20" s="91"/>
      <c r="B20" s="92" t="s">
        <v>23</v>
      </c>
      <c r="C20" s="93">
        <v>515110</v>
      </c>
      <c r="D20" s="74">
        <f t="shared" si="2"/>
        <v>427666</v>
      </c>
      <c r="E20" s="75">
        <f t="shared" si="2"/>
        <v>427657</v>
      </c>
      <c r="F20" s="94">
        <f t="shared" si="3"/>
        <v>99.9978955540071</v>
      </c>
      <c r="G20" s="128"/>
      <c r="H20" s="98"/>
      <c r="I20" s="96"/>
      <c r="J20" s="129"/>
      <c r="K20" s="98">
        <v>427666</v>
      </c>
      <c r="L20" s="96">
        <v>427657</v>
      </c>
      <c r="M20" s="130"/>
    </row>
    <row r="21" spans="1:13" s="100" customFormat="1" ht="26.25" customHeight="1">
      <c r="A21" s="91"/>
      <c r="B21" s="101" t="s">
        <v>27</v>
      </c>
      <c r="C21" s="93">
        <v>16599</v>
      </c>
      <c r="D21" s="74">
        <f t="shared" si="2"/>
        <v>16600</v>
      </c>
      <c r="E21" s="102">
        <f t="shared" si="2"/>
        <v>16595</v>
      </c>
      <c r="F21" s="94">
        <f t="shared" si="3"/>
        <v>99.96987951807229</v>
      </c>
      <c r="G21" s="128"/>
      <c r="H21" s="98">
        <v>16600</v>
      </c>
      <c r="I21" s="96">
        <v>16595</v>
      </c>
      <c r="J21" s="110">
        <f>I21/H21*100</f>
        <v>99.96987951807229</v>
      </c>
      <c r="K21" s="98"/>
      <c r="L21" s="96"/>
      <c r="M21" s="99"/>
    </row>
    <row r="22" spans="1:13" s="127" customFormat="1" ht="24" customHeight="1">
      <c r="A22" s="119" t="s">
        <v>34</v>
      </c>
      <c r="B22" s="120" t="s">
        <v>35</v>
      </c>
      <c r="C22" s="121">
        <f>SUM(C23:C25)</f>
        <v>1461084</v>
      </c>
      <c r="D22" s="131">
        <f>H22+K22</f>
        <v>1402275</v>
      </c>
      <c r="E22" s="123">
        <f>I22+L22</f>
        <v>1584091</v>
      </c>
      <c r="F22" s="107">
        <f t="shared" si="3"/>
        <v>112.96578773778324</v>
      </c>
      <c r="G22" s="65">
        <f>E22/E68*100</f>
        <v>0.46863429776202586</v>
      </c>
      <c r="H22" s="88">
        <f>SUM(H23:H25)</f>
        <v>1120643</v>
      </c>
      <c r="I22" s="88">
        <f>SUM(I23:I25)</f>
        <v>1301199</v>
      </c>
      <c r="J22" s="108">
        <f>I22/H22*100</f>
        <v>116.1118215167542</v>
      </c>
      <c r="K22" s="88">
        <f>SUM(K23:K25)</f>
        <v>281632</v>
      </c>
      <c r="L22" s="88">
        <f>SUM(L23:L25)</f>
        <v>282892</v>
      </c>
      <c r="M22" s="126">
        <f>L22/K22*100</f>
        <v>100.44739234177935</v>
      </c>
    </row>
    <row r="23" spans="1:13" s="82" customFormat="1" ht="14.25" customHeight="1">
      <c r="A23" s="91"/>
      <c r="B23" s="92" t="s">
        <v>36</v>
      </c>
      <c r="C23" s="93">
        <v>382066</v>
      </c>
      <c r="D23" s="74">
        <f aca="true" t="shared" si="4" ref="D23:E25">H23+K23</f>
        <v>364743</v>
      </c>
      <c r="E23" s="75">
        <f t="shared" si="4"/>
        <v>546559</v>
      </c>
      <c r="F23" s="94">
        <f t="shared" si="3"/>
        <v>149.8477009839805</v>
      </c>
      <c r="G23" s="95"/>
      <c r="H23" s="96">
        <v>362743</v>
      </c>
      <c r="I23" s="96">
        <v>543299</v>
      </c>
      <c r="J23" s="132">
        <f>I23/H23*100</f>
        <v>149.77518518620622</v>
      </c>
      <c r="K23" s="98">
        <v>2000</v>
      </c>
      <c r="L23" s="96">
        <v>3260</v>
      </c>
      <c r="M23" s="111">
        <f>L23/K23*100</f>
        <v>163</v>
      </c>
    </row>
    <row r="24" spans="1:13" s="82" customFormat="1" ht="12" customHeight="1">
      <c r="A24" s="91"/>
      <c r="B24" s="92" t="s">
        <v>23</v>
      </c>
      <c r="C24" s="93">
        <v>1074553</v>
      </c>
      <c r="D24" s="74">
        <f t="shared" si="4"/>
        <v>1033098</v>
      </c>
      <c r="E24" s="75">
        <f t="shared" si="4"/>
        <v>1033098</v>
      </c>
      <c r="F24" s="94">
        <f>E24/D24*100</f>
        <v>100</v>
      </c>
      <c r="G24" s="95"/>
      <c r="H24" s="96">
        <v>757900</v>
      </c>
      <c r="I24" s="96">
        <v>757900</v>
      </c>
      <c r="J24" s="132">
        <f>I24/H24*100</f>
        <v>100</v>
      </c>
      <c r="K24" s="98">
        <v>275198</v>
      </c>
      <c r="L24" s="96">
        <v>275198</v>
      </c>
      <c r="M24" s="111">
        <f>L24/K24*100</f>
        <v>100</v>
      </c>
    </row>
    <row r="25" spans="1:13" s="100" customFormat="1" ht="24" customHeight="1">
      <c r="A25" s="91"/>
      <c r="B25" s="101" t="s">
        <v>37</v>
      </c>
      <c r="C25" s="93">
        <v>4465</v>
      </c>
      <c r="D25" s="74">
        <f t="shared" si="4"/>
        <v>4434</v>
      </c>
      <c r="E25" s="75">
        <f t="shared" si="4"/>
        <v>4434</v>
      </c>
      <c r="F25" s="94">
        <f t="shared" si="3"/>
        <v>100</v>
      </c>
      <c r="G25" s="95"/>
      <c r="H25" s="96"/>
      <c r="I25" s="96"/>
      <c r="J25" s="132"/>
      <c r="K25" s="98">
        <v>4434</v>
      </c>
      <c r="L25" s="96">
        <v>4434</v>
      </c>
      <c r="M25" s="111">
        <f>L25/K25*100</f>
        <v>100</v>
      </c>
    </row>
    <row r="26" spans="1:13" s="127" customFormat="1" ht="63.75" customHeight="1">
      <c r="A26" s="119" t="s">
        <v>38</v>
      </c>
      <c r="B26" s="120" t="s">
        <v>39</v>
      </c>
      <c r="C26" s="121">
        <f>C27</f>
        <v>15664</v>
      </c>
      <c r="D26" s="131">
        <f>H26+K26</f>
        <v>132897</v>
      </c>
      <c r="E26" s="123">
        <f>E27</f>
        <v>132112</v>
      </c>
      <c r="F26" s="107">
        <f t="shared" si="3"/>
        <v>99.40931698984929</v>
      </c>
      <c r="G26" s="133">
        <f>E26/E68*100</f>
        <v>0.03908374856364739</v>
      </c>
      <c r="H26" s="125">
        <f>SUM(H27:H27)</f>
        <v>132897</v>
      </c>
      <c r="I26" s="125">
        <f>SUM(I27:I27)</f>
        <v>132112</v>
      </c>
      <c r="J26" s="108">
        <f>I26/H26*100</f>
        <v>99.40931698984929</v>
      </c>
      <c r="K26" s="88"/>
      <c r="L26" s="125"/>
      <c r="M26" s="126"/>
    </row>
    <row r="27" spans="1:13" s="100" customFormat="1" ht="12" customHeight="1">
      <c r="A27" s="112"/>
      <c r="B27" s="113" t="s">
        <v>23</v>
      </c>
      <c r="C27" s="114">
        <v>15664</v>
      </c>
      <c r="D27" s="115">
        <f>H27+K27</f>
        <v>132897</v>
      </c>
      <c r="E27" s="102">
        <f>I27+L27</f>
        <v>132112</v>
      </c>
      <c r="F27" s="76"/>
      <c r="G27" s="116"/>
      <c r="H27" s="117">
        <v>132897</v>
      </c>
      <c r="I27" s="117">
        <v>132112</v>
      </c>
      <c r="J27" s="79"/>
      <c r="K27" s="118"/>
      <c r="L27" s="117"/>
      <c r="M27" s="134"/>
    </row>
    <row r="28" spans="1:13" s="144" customFormat="1" ht="20.25" customHeight="1" hidden="1">
      <c r="A28" s="91" t="s">
        <v>40</v>
      </c>
      <c r="B28" s="135" t="s">
        <v>41</v>
      </c>
      <c r="C28" s="136">
        <v>0</v>
      </c>
      <c r="D28" s="137"/>
      <c r="E28" s="138"/>
      <c r="F28" s="139"/>
      <c r="G28" s="140"/>
      <c r="H28" s="141"/>
      <c r="I28" s="141"/>
      <c r="J28" s="67"/>
      <c r="K28" s="142"/>
      <c r="L28" s="141"/>
      <c r="M28" s="143"/>
    </row>
    <row r="29" spans="1:13" s="147" customFormat="1" ht="12" customHeight="1" hidden="1">
      <c r="A29" s="112"/>
      <c r="B29" s="113" t="s">
        <v>23</v>
      </c>
      <c r="C29" s="145">
        <v>0</v>
      </c>
      <c r="D29" s="115"/>
      <c r="E29" s="102"/>
      <c r="F29" s="76"/>
      <c r="G29" s="116"/>
      <c r="H29" s="117"/>
      <c r="I29" s="117"/>
      <c r="J29" s="146"/>
      <c r="K29" s="118"/>
      <c r="L29" s="117"/>
      <c r="M29" s="134"/>
    </row>
    <row r="30" spans="1:13" s="127" customFormat="1" ht="34.5" customHeight="1">
      <c r="A30" s="148" t="s">
        <v>42</v>
      </c>
      <c r="B30" s="149" t="s">
        <v>43</v>
      </c>
      <c r="C30" s="150">
        <f>C31+C32</f>
        <v>8194938</v>
      </c>
      <c r="D30" s="151">
        <f aca="true" t="shared" si="5" ref="D30:E32">H30+K30</f>
        <v>8634946</v>
      </c>
      <c r="E30" s="152">
        <f t="shared" si="5"/>
        <v>8635625</v>
      </c>
      <c r="F30" s="153">
        <f t="shared" si="3"/>
        <v>100.00786339601892</v>
      </c>
      <c r="G30" s="154">
        <f>E30/E68*100</f>
        <v>2.5547459442741576</v>
      </c>
      <c r="H30" s="155">
        <f>H31+H32</f>
        <v>10000</v>
      </c>
      <c r="I30" s="155">
        <f>I31+I32</f>
        <v>9979</v>
      </c>
      <c r="J30" s="156">
        <f>I30/H30*100</f>
        <v>99.79</v>
      </c>
      <c r="K30" s="155">
        <f>SUM(K31:K33)</f>
        <v>8624946</v>
      </c>
      <c r="L30" s="155">
        <f>SUM(L31:L33)</f>
        <v>8625646</v>
      </c>
      <c r="M30" s="157">
        <f>L30/K30*100</f>
        <v>100.00811599284216</v>
      </c>
    </row>
    <row r="31" spans="1:13" s="158" customFormat="1" ht="12" customHeight="1">
      <c r="A31" s="91"/>
      <c r="B31" s="92" t="s">
        <v>26</v>
      </c>
      <c r="C31" s="93">
        <v>843</v>
      </c>
      <c r="D31" s="74">
        <f t="shared" si="5"/>
        <v>0</v>
      </c>
      <c r="E31" s="75">
        <f t="shared" si="5"/>
        <v>770</v>
      </c>
      <c r="F31" s="94"/>
      <c r="G31" s="95"/>
      <c r="H31" s="96"/>
      <c r="I31" s="96"/>
      <c r="J31" s="110"/>
      <c r="K31" s="96"/>
      <c r="L31" s="96">
        <v>770</v>
      </c>
      <c r="M31" s="99"/>
    </row>
    <row r="32" spans="1:13" s="100" customFormat="1" ht="12.75" customHeight="1">
      <c r="A32" s="91"/>
      <c r="B32" s="92" t="s">
        <v>23</v>
      </c>
      <c r="C32" s="93">
        <v>8194095</v>
      </c>
      <c r="D32" s="74">
        <f t="shared" si="5"/>
        <v>8583810</v>
      </c>
      <c r="E32" s="75">
        <f t="shared" si="5"/>
        <v>8583735</v>
      </c>
      <c r="F32" s="94"/>
      <c r="G32" s="95"/>
      <c r="H32" s="96">
        <v>10000</v>
      </c>
      <c r="I32" s="96">
        <v>9979</v>
      </c>
      <c r="J32" s="132"/>
      <c r="K32" s="96">
        <v>8573810</v>
      </c>
      <c r="L32" s="96">
        <v>8573756</v>
      </c>
      <c r="M32" s="111"/>
    </row>
    <row r="33" spans="1:13" s="100" customFormat="1" ht="26.25" customHeight="1">
      <c r="A33" s="91"/>
      <c r="B33" s="101" t="s">
        <v>37</v>
      </c>
      <c r="C33" s="93"/>
      <c r="D33" s="74">
        <f>K33</f>
        <v>51136</v>
      </c>
      <c r="E33" s="102">
        <f>L33</f>
        <v>51120</v>
      </c>
      <c r="F33" s="94"/>
      <c r="G33" s="159"/>
      <c r="H33" s="96"/>
      <c r="I33" s="96"/>
      <c r="J33" s="160"/>
      <c r="K33" s="96">
        <v>51136</v>
      </c>
      <c r="L33" s="96">
        <v>51120</v>
      </c>
      <c r="M33" s="111"/>
    </row>
    <row r="34" spans="1:13" s="127" customFormat="1" ht="69.75" customHeight="1">
      <c r="A34" s="119" t="s">
        <v>44</v>
      </c>
      <c r="B34" s="120" t="s">
        <v>45</v>
      </c>
      <c r="C34" s="121">
        <f>C35</f>
        <v>159258580</v>
      </c>
      <c r="D34" s="131">
        <f>H34+K34</f>
        <v>170953575</v>
      </c>
      <c r="E34" s="161">
        <f>E35</f>
        <v>163933270</v>
      </c>
      <c r="F34" s="107">
        <f t="shared" si="3"/>
        <v>95.89344358548804</v>
      </c>
      <c r="G34" s="162">
        <f>E34/E68*100</f>
        <v>48.49768912662377</v>
      </c>
      <c r="H34" s="125">
        <f>H35</f>
        <v>144794869</v>
      </c>
      <c r="I34" s="125">
        <f>I35</f>
        <v>139887201</v>
      </c>
      <c r="J34" s="108">
        <f>I34/H34*100</f>
        <v>96.61060641589447</v>
      </c>
      <c r="K34" s="125">
        <f>K35</f>
        <v>26158706</v>
      </c>
      <c r="L34" s="125">
        <f>L35</f>
        <v>24046069</v>
      </c>
      <c r="M34" s="126">
        <f>L34/K34*100</f>
        <v>91.92377099998754</v>
      </c>
    </row>
    <row r="35" spans="1:13" s="172" customFormat="1" ht="15.75" customHeight="1">
      <c r="A35" s="163"/>
      <c r="B35" s="164" t="s">
        <v>26</v>
      </c>
      <c r="C35" s="145">
        <v>159258580</v>
      </c>
      <c r="D35" s="165">
        <f>H35+K35</f>
        <v>170953575</v>
      </c>
      <c r="E35" s="166">
        <f>I35+L35</f>
        <v>163933270</v>
      </c>
      <c r="F35" s="167"/>
      <c r="G35" s="168"/>
      <c r="H35" s="169">
        <v>144794869</v>
      </c>
      <c r="I35" s="169">
        <v>139887201</v>
      </c>
      <c r="J35" s="170"/>
      <c r="K35" s="169">
        <v>26158706</v>
      </c>
      <c r="L35" s="169">
        <v>24046069</v>
      </c>
      <c r="M35" s="171"/>
    </row>
    <row r="36" spans="1:13" s="183" customFormat="1" ht="17.25" customHeight="1" hidden="1">
      <c r="A36" s="173"/>
      <c r="B36" s="174" t="s">
        <v>46</v>
      </c>
      <c r="C36" s="175"/>
      <c r="D36" s="176"/>
      <c r="E36" s="177"/>
      <c r="F36" s="178" t="e">
        <f t="shared" si="3"/>
        <v>#DIV/0!</v>
      </c>
      <c r="G36" s="179"/>
      <c r="H36" s="180"/>
      <c r="I36" s="180"/>
      <c r="J36" s="181"/>
      <c r="K36" s="180"/>
      <c r="L36" s="180"/>
      <c r="M36" s="182"/>
    </row>
    <row r="37" spans="1:13" s="127" customFormat="1" ht="13.5" customHeight="1">
      <c r="A37" s="119" t="s">
        <v>47</v>
      </c>
      <c r="B37" s="120" t="s">
        <v>48</v>
      </c>
      <c r="C37" s="121">
        <f>C38</f>
        <v>93146100</v>
      </c>
      <c r="D37" s="131">
        <f aca="true" t="shared" si="6" ref="D37:D45">H37+K37</f>
        <v>103479812</v>
      </c>
      <c r="E37" s="123">
        <f>E38</f>
        <v>103652444</v>
      </c>
      <c r="F37" s="107">
        <f t="shared" si="3"/>
        <v>100.16682674297863</v>
      </c>
      <c r="G37" s="162">
        <f>E37/E68*100</f>
        <v>30.66433071411788</v>
      </c>
      <c r="H37" s="125">
        <f>SUM(H38:H39)</f>
        <v>42954789</v>
      </c>
      <c r="I37" s="125">
        <f>SUM(I38:I39)</f>
        <v>43125686</v>
      </c>
      <c r="J37" s="108">
        <f aca="true" t="shared" si="7" ref="J37:J42">I37/H37*100</f>
        <v>100.39785319397099</v>
      </c>
      <c r="K37" s="125">
        <f>SUM(K38:K39)</f>
        <v>60525023</v>
      </c>
      <c r="L37" s="125">
        <f>SUM(L38:L39)</f>
        <v>60526758</v>
      </c>
      <c r="M37" s="126">
        <f>L37/K37*100</f>
        <v>100.00286658296685</v>
      </c>
    </row>
    <row r="38" spans="1:13" s="82" customFormat="1" ht="16.5" customHeight="1">
      <c r="A38" s="91"/>
      <c r="B38" s="92" t="s">
        <v>26</v>
      </c>
      <c r="C38" s="93">
        <v>93146100</v>
      </c>
      <c r="D38" s="74">
        <f t="shared" si="6"/>
        <v>103479812</v>
      </c>
      <c r="E38" s="102">
        <f>I38+L38</f>
        <v>103652444</v>
      </c>
      <c r="F38" s="76"/>
      <c r="G38" s="95"/>
      <c r="H38" s="96">
        <v>42954789</v>
      </c>
      <c r="I38" s="96">
        <v>43125686</v>
      </c>
      <c r="J38" s="132"/>
      <c r="K38" s="96">
        <v>60525023</v>
      </c>
      <c r="L38" s="96">
        <v>60526758</v>
      </c>
      <c r="M38" s="99"/>
    </row>
    <row r="39" spans="1:13" s="183" customFormat="1" ht="15" hidden="1">
      <c r="A39" s="173"/>
      <c r="B39" s="174" t="s">
        <v>46</v>
      </c>
      <c r="C39" s="175"/>
      <c r="D39" s="184">
        <f t="shared" si="6"/>
        <v>0</v>
      </c>
      <c r="E39" s="177"/>
      <c r="F39" s="64" t="e">
        <f t="shared" si="3"/>
        <v>#DIV/0!</v>
      </c>
      <c r="G39" s="179"/>
      <c r="H39" s="180"/>
      <c r="I39" s="180"/>
      <c r="J39" s="181"/>
      <c r="K39" s="180"/>
      <c r="L39" s="180"/>
      <c r="M39" s="185"/>
    </row>
    <row r="40" spans="1:13" s="127" customFormat="1" ht="12.75">
      <c r="A40" s="119" t="s">
        <v>49</v>
      </c>
      <c r="B40" s="120" t="s">
        <v>50</v>
      </c>
      <c r="C40" s="121">
        <f>SUM(C41:C42)</f>
        <v>2415111</v>
      </c>
      <c r="D40" s="131">
        <f t="shared" si="6"/>
        <v>2798303</v>
      </c>
      <c r="E40" s="123">
        <f>I40+L40</f>
        <v>2425541</v>
      </c>
      <c r="F40" s="107">
        <f t="shared" si="3"/>
        <v>86.67899794982887</v>
      </c>
      <c r="G40" s="133">
        <f>E40/E68*100</f>
        <v>0.7175671746307516</v>
      </c>
      <c r="H40" s="125">
        <f>SUM(H41:H42)</f>
        <v>1613197</v>
      </c>
      <c r="I40" s="125">
        <f>SUM(I41:I42)</f>
        <v>1306860</v>
      </c>
      <c r="J40" s="108">
        <f t="shared" si="7"/>
        <v>81.01056473573904</v>
      </c>
      <c r="K40" s="125">
        <f>K41</f>
        <v>1185106</v>
      </c>
      <c r="L40" s="125">
        <f>L41</f>
        <v>1118681</v>
      </c>
      <c r="M40" s="126">
        <f>L40/K40*100</f>
        <v>94.39501614201599</v>
      </c>
    </row>
    <row r="41" spans="1:13" s="82" customFormat="1" ht="13.5" customHeight="1">
      <c r="A41" s="91"/>
      <c r="B41" s="92" t="s">
        <v>26</v>
      </c>
      <c r="C41" s="93">
        <v>2408011</v>
      </c>
      <c r="D41" s="74">
        <f t="shared" si="6"/>
        <v>2795803</v>
      </c>
      <c r="E41" s="75">
        <f>I41+L41</f>
        <v>2423041</v>
      </c>
      <c r="F41" s="94">
        <f t="shared" si="3"/>
        <v>86.66708634335109</v>
      </c>
      <c r="G41" s="186"/>
      <c r="H41" s="96">
        <v>1610697</v>
      </c>
      <c r="I41" s="96">
        <v>1304360</v>
      </c>
      <c r="J41" s="110">
        <f t="shared" si="7"/>
        <v>80.98109079485465</v>
      </c>
      <c r="K41" s="96">
        <v>1185106</v>
      </c>
      <c r="L41" s="96">
        <v>1118681</v>
      </c>
      <c r="M41" s="99"/>
    </row>
    <row r="42" spans="1:13" s="82" customFormat="1" ht="28.5" customHeight="1">
      <c r="A42" s="91"/>
      <c r="B42" s="101" t="s">
        <v>37</v>
      </c>
      <c r="C42" s="93">
        <v>7100</v>
      </c>
      <c r="D42" s="74">
        <f t="shared" si="6"/>
        <v>2500</v>
      </c>
      <c r="E42" s="102">
        <f>I42+L42</f>
        <v>2500</v>
      </c>
      <c r="F42" s="187">
        <f t="shared" si="3"/>
        <v>100</v>
      </c>
      <c r="G42" s="159"/>
      <c r="H42" s="96">
        <v>2500</v>
      </c>
      <c r="I42" s="96">
        <v>2500</v>
      </c>
      <c r="J42" s="129">
        <f t="shared" si="7"/>
        <v>100</v>
      </c>
      <c r="K42" s="96"/>
      <c r="L42" s="96"/>
      <c r="M42" s="130"/>
    </row>
    <row r="43" spans="1:13" s="127" customFormat="1" ht="13.5" customHeight="1">
      <c r="A43" s="119" t="s">
        <v>51</v>
      </c>
      <c r="B43" s="120" t="s">
        <v>52</v>
      </c>
      <c r="C43" s="188">
        <f>SUM(C44:C45)</f>
        <v>18175</v>
      </c>
      <c r="D43" s="131">
        <f t="shared" si="6"/>
        <v>9900</v>
      </c>
      <c r="E43" s="123">
        <f>SUM(E44:E45)</f>
        <v>14528</v>
      </c>
      <c r="F43" s="107">
        <f t="shared" si="3"/>
        <v>146.74747474747474</v>
      </c>
      <c r="G43" s="133">
        <f>E43/E68*100</f>
        <v>0.004297934321883473</v>
      </c>
      <c r="H43" s="125"/>
      <c r="I43" s="125">
        <f>SUM(I44:I45)</f>
        <v>6266</v>
      </c>
      <c r="J43" s="108"/>
      <c r="K43" s="125">
        <f>SUM(K44:K45)</f>
        <v>9900</v>
      </c>
      <c r="L43" s="125">
        <f>SUM(L44:L45)</f>
        <v>8262</v>
      </c>
      <c r="M43" s="189">
        <f>L43/K43*100</f>
        <v>83.45454545454545</v>
      </c>
    </row>
    <row r="44" spans="1:13" s="82" customFormat="1" ht="12" customHeight="1">
      <c r="A44" s="91"/>
      <c r="B44" s="92" t="s">
        <v>26</v>
      </c>
      <c r="C44" s="190">
        <v>9207</v>
      </c>
      <c r="D44" s="74">
        <f t="shared" si="6"/>
        <v>0</v>
      </c>
      <c r="E44" s="75">
        <f>I44+L44</f>
        <v>6266</v>
      </c>
      <c r="F44" s="94"/>
      <c r="G44" s="186"/>
      <c r="H44" s="96"/>
      <c r="I44" s="96">
        <v>6266</v>
      </c>
      <c r="J44" s="110"/>
      <c r="K44" s="96"/>
      <c r="L44" s="96"/>
      <c r="M44" s="111"/>
    </row>
    <row r="45" spans="1:13" s="82" customFormat="1" ht="12" customHeight="1">
      <c r="A45" s="112"/>
      <c r="B45" s="113" t="s">
        <v>23</v>
      </c>
      <c r="C45" s="191">
        <v>8968</v>
      </c>
      <c r="D45" s="115">
        <f t="shared" si="6"/>
        <v>9900</v>
      </c>
      <c r="E45" s="102">
        <f>I45+L45</f>
        <v>8262</v>
      </c>
      <c r="F45" s="76">
        <f t="shared" si="3"/>
        <v>83.45454545454545</v>
      </c>
      <c r="G45" s="95"/>
      <c r="H45" s="117"/>
      <c r="I45" s="117"/>
      <c r="J45" s="110"/>
      <c r="K45" s="117">
        <v>9900</v>
      </c>
      <c r="L45" s="117">
        <v>8262</v>
      </c>
      <c r="M45" s="99"/>
    </row>
    <row r="46" spans="1:13" s="199" customFormat="1" ht="17.25" customHeight="1" hidden="1">
      <c r="A46" s="192"/>
      <c r="B46" s="193" t="s">
        <v>53</v>
      </c>
      <c r="C46" s="194"/>
      <c r="D46" s="184"/>
      <c r="E46" s="177"/>
      <c r="F46" s="64" t="e">
        <f t="shared" si="3"/>
        <v>#DIV/0!</v>
      </c>
      <c r="G46" s="195"/>
      <c r="H46" s="196"/>
      <c r="I46" s="196"/>
      <c r="J46" s="197"/>
      <c r="K46" s="196"/>
      <c r="L46" s="196"/>
      <c r="M46" s="198"/>
    </row>
    <row r="47" spans="1:13" s="201" customFormat="1" ht="16.5" customHeight="1">
      <c r="A47" s="91" t="s">
        <v>54</v>
      </c>
      <c r="B47" s="135" t="s">
        <v>55</v>
      </c>
      <c r="C47" s="200">
        <f>C48+C50+C51</f>
        <v>25244436</v>
      </c>
      <c r="D47" s="131">
        <f>H47+K47</f>
        <v>25251664</v>
      </c>
      <c r="E47" s="123">
        <f>I47+L47</f>
        <v>25297145</v>
      </c>
      <c r="F47" s="107">
        <f t="shared" si="3"/>
        <v>100.1801109027904</v>
      </c>
      <c r="G47" s="133">
        <f>E47/E68*100</f>
        <v>7.483856535047003</v>
      </c>
      <c r="H47" s="141">
        <f>H48+H50+H51</f>
        <v>24800483</v>
      </c>
      <c r="I47" s="141">
        <f>I48+I50+I51</f>
        <v>24771164</v>
      </c>
      <c r="J47" s="108">
        <f>I47/H47*100</f>
        <v>99.881780528226</v>
      </c>
      <c r="K47" s="141">
        <f>K48+K50+K51</f>
        <v>451181</v>
      </c>
      <c r="L47" s="141">
        <f>L48+L50+L51</f>
        <v>525981</v>
      </c>
      <c r="M47" s="189">
        <f>L47/K47*100</f>
        <v>116.57871231279687</v>
      </c>
    </row>
    <row r="48" spans="1:13" s="158" customFormat="1" ht="12" customHeight="1">
      <c r="A48" s="91"/>
      <c r="B48" s="92" t="s">
        <v>56</v>
      </c>
      <c r="C48" s="93">
        <v>5401016</v>
      </c>
      <c r="D48" s="74">
        <f aca="true" t="shared" si="8" ref="D48:E50">H48+K48</f>
        <v>6314725</v>
      </c>
      <c r="E48" s="75">
        <f t="shared" si="8"/>
        <v>6423195</v>
      </c>
      <c r="F48" s="94">
        <f t="shared" si="3"/>
        <v>101.71773117594194</v>
      </c>
      <c r="G48" s="95"/>
      <c r="H48" s="96">
        <v>5880044</v>
      </c>
      <c r="I48" s="96">
        <v>5913714</v>
      </c>
      <c r="J48" s="110">
        <f>I48/H48*100</f>
        <v>100.57261476274668</v>
      </c>
      <c r="K48" s="96">
        <v>434681</v>
      </c>
      <c r="L48" s="96">
        <v>509481</v>
      </c>
      <c r="M48" s="99">
        <f>L48/K48*100</f>
        <v>117.20802151462797</v>
      </c>
    </row>
    <row r="49" spans="1:13" s="212" customFormat="1" ht="23.25" customHeight="1">
      <c r="A49" s="202"/>
      <c r="B49" s="203" t="s">
        <v>57</v>
      </c>
      <c r="C49" s="204">
        <v>432381</v>
      </c>
      <c r="D49" s="205">
        <f t="shared" si="8"/>
        <v>395000</v>
      </c>
      <c r="E49" s="206">
        <f t="shared" si="8"/>
        <v>468306</v>
      </c>
      <c r="F49" s="207">
        <f t="shared" si="3"/>
        <v>118.55848101265822</v>
      </c>
      <c r="G49" s="208"/>
      <c r="H49" s="209"/>
      <c r="I49" s="209"/>
      <c r="J49" s="210"/>
      <c r="K49" s="209">
        <v>395000</v>
      </c>
      <c r="L49" s="209">
        <v>468306</v>
      </c>
      <c r="M49" s="211">
        <f>L49/K49*100</f>
        <v>118.55848101265822</v>
      </c>
    </row>
    <row r="50" spans="1:13" s="100" customFormat="1" ht="12" customHeight="1">
      <c r="A50" s="91"/>
      <c r="B50" s="92" t="s">
        <v>23</v>
      </c>
      <c r="C50" s="93">
        <v>19821188</v>
      </c>
      <c r="D50" s="74">
        <f t="shared" si="8"/>
        <v>18936939</v>
      </c>
      <c r="E50" s="75">
        <f t="shared" si="8"/>
        <v>18873950</v>
      </c>
      <c r="F50" s="187">
        <f>E50/D50*100</f>
        <v>99.66737496487684</v>
      </c>
      <c r="G50" s="95"/>
      <c r="H50" s="96">
        <v>18920439</v>
      </c>
      <c r="I50" s="96">
        <v>18857450</v>
      </c>
      <c r="J50" s="110">
        <f>I50/H50*100</f>
        <v>99.66708489163491</v>
      </c>
      <c r="K50" s="96">
        <v>16500</v>
      </c>
      <c r="L50" s="96">
        <v>16500</v>
      </c>
      <c r="M50" s="213">
        <f>L50/K50*100</f>
        <v>100</v>
      </c>
    </row>
    <row r="51" spans="1:13" s="158" customFormat="1" ht="24.75" customHeight="1">
      <c r="A51" s="112"/>
      <c r="B51" s="214" t="s">
        <v>37</v>
      </c>
      <c r="C51" s="114">
        <v>22232</v>
      </c>
      <c r="D51" s="115"/>
      <c r="E51" s="102"/>
      <c r="F51" s="76"/>
      <c r="G51" s="116"/>
      <c r="H51" s="117"/>
      <c r="I51" s="117"/>
      <c r="J51" s="215"/>
      <c r="K51" s="117"/>
      <c r="L51" s="117"/>
      <c r="M51" s="104"/>
    </row>
    <row r="52" spans="1:13" s="127" customFormat="1" ht="32.25" customHeight="1">
      <c r="A52" s="91" t="s">
        <v>58</v>
      </c>
      <c r="B52" s="216" t="s">
        <v>59</v>
      </c>
      <c r="C52" s="136">
        <f>C53+C55</f>
        <v>1166859</v>
      </c>
      <c r="D52" s="137">
        <f aca="true" t="shared" si="9" ref="D52:E55">H52+K52</f>
        <v>1745030</v>
      </c>
      <c r="E52" s="161">
        <f t="shared" si="9"/>
        <v>1423704</v>
      </c>
      <c r="F52" s="139">
        <f t="shared" si="3"/>
        <v>81.58621914809487</v>
      </c>
      <c r="G52" s="140">
        <f>E52/E68*100</f>
        <v>0.4211857300249716</v>
      </c>
      <c r="H52" s="141">
        <f>H53</f>
        <v>906293</v>
      </c>
      <c r="I52" s="141">
        <f>I53</f>
        <v>656137</v>
      </c>
      <c r="J52" s="217">
        <f>I52/H52*100</f>
        <v>72.39788898292274</v>
      </c>
      <c r="K52" s="141">
        <f>K53+K55</f>
        <v>838737</v>
      </c>
      <c r="L52" s="141">
        <f>L53+L55</f>
        <v>767567</v>
      </c>
      <c r="M52" s="143">
        <f aca="true" t="shared" si="10" ref="M52:M59">L52/K52*100</f>
        <v>91.51462258133361</v>
      </c>
    </row>
    <row r="53" spans="1:13" s="82" customFormat="1" ht="12.75">
      <c r="A53" s="91"/>
      <c r="B53" s="92" t="s">
        <v>56</v>
      </c>
      <c r="C53" s="93">
        <v>996284</v>
      </c>
      <c r="D53" s="74">
        <f t="shared" si="9"/>
        <v>1619030</v>
      </c>
      <c r="E53" s="75">
        <f t="shared" si="9"/>
        <v>1297704</v>
      </c>
      <c r="F53" s="94">
        <f t="shared" si="3"/>
        <v>80.1531781375268</v>
      </c>
      <c r="G53" s="186"/>
      <c r="H53" s="96">
        <v>906293</v>
      </c>
      <c r="I53" s="96">
        <v>656137</v>
      </c>
      <c r="J53" s="110"/>
      <c r="K53" s="96">
        <v>712737</v>
      </c>
      <c r="L53" s="96">
        <v>641567</v>
      </c>
      <c r="M53" s="99">
        <f t="shared" si="10"/>
        <v>90.01454954632635</v>
      </c>
    </row>
    <row r="54" spans="1:13" s="212" customFormat="1" ht="23.25" customHeight="1">
      <c r="A54" s="202"/>
      <c r="B54" s="203" t="s">
        <v>57</v>
      </c>
      <c r="C54" s="204">
        <v>51172</v>
      </c>
      <c r="D54" s="205">
        <f t="shared" si="9"/>
        <v>82852</v>
      </c>
      <c r="E54" s="206">
        <f t="shared" si="9"/>
        <v>57466</v>
      </c>
      <c r="F54" s="207">
        <f>E54/D54*100</f>
        <v>69.35982233380003</v>
      </c>
      <c r="G54" s="208"/>
      <c r="H54" s="209"/>
      <c r="I54" s="209"/>
      <c r="J54" s="210"/>
      <c r="K54" s="209">
        <v>82852</v>
      </c>
      <c r="L54" s="209">
        <v>57466</v>
      </c>
      <c r="M54" s="211">
        <f>L54/K54*100</f>
        <v>69.35982233380003</v>
      </c>
    </row>
    <row r="55" spans="1:13" s="100" customFormat="1" ht="12.75">
      <c r="A55" s="112"/>
      <c r="B55" s="113" t="s">
        <v>23</v>
      </c>
      <c r="C55" s="114">
        <v>170575</v>
      </c>
      <c r="D55" s="115">
        <f t="shared" si="9"/>
        <v>126000</v>
      </c>
      <c r="E55" s="102">
        <f t="shared" si="9"/>
        <v>126000</v>
      </c>
      <c r="F55" s="76">
        <f t="shared" si="3"/>
        <v>100</v>
      </c>
      <c r="G55" s="218"/>
      <c r="H55" s="117"/>
      <c r="I55" s="117"/>
      <c r="J55" s="215"/>
      <c r="K55" s="117">
        <v>126000</v>
      </c>
      <c r="L55" s="117">
        <v>126000</v>
      </c>
      <c r="M55" s="104">
        <f t="shared" si="10"/>
        <v>100</v>
      </c>
    </row>
    <row r="56" spans="1:13" s="127" customFormat="1" ht="26.25" customHeight="1">
      <c r="A56" s="119" t="s">
        <v>60</v>
      </c>
      <c r="B56" s="120" t="s">
        <v>61</v>
      </c>
      <c r="C56" s="121">
        <f>C57</f>
        <v>1511714</v>
      </c>
      <c r="D56" s="131">
        <f>D57</f>
        <v>2469785</v>
      </c>
      <c r="E56" s="123">
        <f>E57</f>
        <v>1989316</v>
      </c>
      <c r="F56" s="107">
        <f t="shared" si="3"/>
        <v>80.54612041129087</v>
      </c>
      <c r="G56" s="133">
        <f>E56/E68*100</f>
        <v>0.5885152473480135</v>
      </c>
      <c r="H56" s="125">
        <f>SUM(H57)</f>
        <v>973625</v>
      </c>
      <c r="I56" s="125">
        <f>SUM(I57)</f>
        <v>855194</v>
      </c>
      <c r="J56" s="108">
        <f>I56/H56*100</f>
        <v>87.83607651816665</v>
      </c>
      <c r="K56" s="125">
        <f>K57</f>
        <v>1496160</v>
      </c>
      <c r="L56" s="125">
        <f>L57</f>
        <v>1134122</v>
      </c>
      <c r="M56" s="189">
        <f t="shared" si="10"/>
        <v>75.80218693187895</v>
      </c>
    </row>
    <row r="57" spans="1:13" s="100" customFormat="1" ht="13.5" customHeight="1">
      <c r="A57" s="91"/>
      <c r="B57" s="92" t="s">
        <v>56</v>
      </c>
      <c r="C57" s="93">
        <v>1511714</v>
      </c>
      <c r="D57" s="74">
        <f>H57+K57</f>
        <v>2469785</v>
      </c>
      <c r="E57" s="75">
        <f>I57+L57</f>
        <v>1989316</v>
      </c>
      <c r="F57" s="94">
        <f>E57/D57*100</f>
        <v>80.54612041129087</v>
      </c>
      <c r="G57" s="95"/>
      <c r="H57" s="96">
        <v>973625</v>
      </c>
      <c r="I57" s="96">
        <v>855194</v>
      </c>
      <c r="J57" s="110"/>
      <c r="K57" s="96">
        <v>1496160</v>
      </c>
      <c r="L57" s="96">
        <v>1134122</v>
      </c>
      <c r="M57" s="111">
        <f>L57/K57*100</f>
        <v>75.80218693187895</v>
      </c>
    </row>
    <row r="58" spans="1:13" s="147" customFormat="1" ht="22.5" customHeight="1">
      <c r="A58" s="163"/>
      <c r="B58" s="219" t="s">
        <v>57</v>
      </c>
      <c r="C58" s="145"/>
      <c r="D58" s="220">
        <f>K58</f>
        <v>1152490</v>
      </c>
      <c r="E58" s="221">
        <f>L58</f>
        <v>792479</v>
      </c>
      <c r="F58" s="167">
        <f>E59/D58*100</f>
        <v>16.10599658131524</v>
      </c>
      <c r="G58" s="222"/>
      <c r="H58" s="223"/>
      <c r="I58" s="169"/>
      <c r="J58" s="224"/>
      <c r="K58" s="223">
        <v>1152490</v>
      </c>
      <c r="L58" s="223">
        <v>792479</v>
      </c>
      <c r="M58" s="225">
        <f>L58/K58*100</f>
        <v>68.76233199420385</v>
      </c>
    </row>
    <row r="59" spans="1:13" s="127" customFormat="1" ht="36" customHeight="1">
      <c r="A59" s="119" t="s">
        <v>62</v>
      </c>
      <c r="B59" s="120" t="s">
        <v>63</v>
      </c>
      <c r="C59" s="121">
        <f>C60</f>
        <v>366103</v>
      </c>
      <c r="D59" s="131">
        <f>H59+K59</f>
        <v>50300</v>
      </c>
      <c r="E59" s="123">
        <f>SUM(E60:E60)</f>
        <v>185620</v>
      </c>
      <c r="F59" s="107">
        <f t="shared" si="3"/>
        <v>369.02584493041746</v>
      </c>
      <c r="G59" s="133">
        <f>E59/E68*100</f>
        <v>0.05491344774421876</v>
      </c>
      <c r="H59" s="125">
        <f>SUM(H60:H60)</f>
        <v>50000</v>
      </c>
      <c r="I59" s="125">
        <f>SUM(I60:I60)</f>
        <v>185470</v>
      </c>
      <c r="J59" s="108">
        <f>I59/H59*100</f>
        <v>370.94</v>
      </c>
      <c r="K59" s="125">
        <f>K60</f>
        <v>300</v>
      </c>
      <c r="L59" s="125">
        <f>SUM(L60)</f>
        <v>150</v>
      </c>
      <c r="M59" s="189">
        <f t="shared" si="10"/>
        <v>50</v>
      </c>
    </row>
    <row r="60" spans="1:13" s="100" customFormat="1" ht="12" customHeight="1">
      <c r="A60" s="112"/>
      <c r="B60" s="113" t="s">
        <v>26</v>
      </c>
      <c r="C60" s="114">
        <v>366103</v>
      </c>
      <c r="D60" s="115">
        <f>H60+K60</f>
        <v>50300</v>
      </c>
      <c r="E60" s="102">
        <f>I60+L60</f>
        <v>185620</v>
      </c>
      <c r="F60" s="76"/>
      <c r="G60" s="226"/>
      <c r="H60" s="117">
        <v>50000</v>
      </c>
      <c r="I60" s="117">
        <v>185470</v>
      </c>
      <c r="J60" s="79"/>
      <c r="K60" s="117">
        <v>300</v>
      </c>
      <c r="L60" s="117">
        <v>150</v>
      </c>
      <c r="M60" s="111"/>
    </row>
    <row r="61" spans="1:13" s="127" customFormat="1" ht="38.25" customHeight="1">
      <c r="A61" s="119" t="s">
        <v>64</v>
      </c>
      <c r="B61" s="120" t="s">
        <v>65</v>
      </c>
      <c r="C61" s="121">
        <f>C62+C65</f>
        <v>5621192</v>
      </c>
      <c r="D61" s="122">
        <f>D62+D65</f>
        <v>689144</v>
      </c>
      <c r="E61" s="123">
        <f>E62+E65</f>
        <v>746705</v>
      </c>
      <c r="F61" s="107">
        <f t="shared" si="3"/>
        <v>108.35253589960878</v>
      </c>
      <c r="G61" s="133">
        <f>E61/E68*100</f>
        <v>0.220903706485545</v>
      </c>
      <c r="H61" s="125">
        <f>H62+H65</f>
        <v>81144</v>
      </c>
      <c r="I61" s="125">
        <f>I62+I65</f>
        <v>76144</v>
      </c>
      <c r="J61" s="108">
        <f>I61/H61*100</f>
        <v>93.83811495612738</v>
      </c>
      <c r="K61" s="125">
        <f>K62+K65</f>
        <v>608000</v>
      </c>
      <c r="L61" s="125">
        <f>L62+L65</f>
        <v>670561</v>
      </c>
      <c r="M61" s="126">
        <f>L61/K61*100</f>
        <v>110.28963815789474</v>
      </c>
    </row>
    <row r="62" spans="1:13" s="100" customFormat="1" ht="9.75" customHeight="1">
      <c r="A62" s="91"/>
      <c r="B62" s="92" t="s">
        <v>56</v>
      </c>
      <c r="C62" s="93">
        <v>5546192</v>
      </c>
      <c r="D62" s="74">
        <f aca="true" t="shared" si="11" ref="D62:D67">H62+K62</f>
        <v>616144</v>
      </c>
      <c r="E62" s="75">
        <f>I62+L62</f>
        <v>678705</v>
      </c>
      <c r="F62" s="94">
        <f>E62/D62*100</f>
        <v>110.15363291698044</v>
      </c>
      <c r="G62" s="227"/>
      <c r="H62" s="96">
        <v>76144</v>
      </c>
      <c r="I62" s="96">
        <v>76144</v>
      </c>
      <c r="J62" s="132">
        <f>I62/H62*100</f>
        <v>100</v>
      </c>
      <c r="K62" s="96">
        <v>540000</v>
      </c>
      <c r="L62" s="96">
        <v>602561</v>
      </c>
      <c r="M62" s="99">
        <f>L62/K62*100</f>
        <v>111.58537037037037</v>
      </c>
    </row>
    <row r="63" spans="1:13" s="212" customFormat="1" ht="22.5" customHeight="1">
      <c r="A63" s="202"/>
      <c r="B63" s="203" t="s">
        <v>57</v>
      </c>
      <c r="C63" s="228">
        <v>30000</v>
      </c>
      <c r="D63" s="205">
        <f t="shared" si="11"/>
        <v>40000</v>
      </c>
      <c r="E63" s="206">
        <f>I63+L63</f>
        <v>40000</v>
      </c>
      <c r="F63" s="207">
        <f>E63/D63*100</f>
        <v>100</v>
      </c>
      <c r="G63" s="229"/>
      <c r="H63" s="209"/>
      <c r="I63" s="209"/>
      <c r="J63" s="230"/>
      <c r="K63" s="209">
        <v>40000</v>
      </c>
      <c r="L63" s="209">
        <v>40000</v>
      </c>
      <c r="M63" s="211">
        <f>L63/K63*100</f>
        <v>100</v>
      </c>
    </row>
    <row r="64" spans="1:13" s="100" customFormat="1" ht="14.25" customHeight="1">
      <c r="A64" s="91"/>
      <c r="B64" s="92" t="s">
        <v>23</v>
      </c>
      <c r="C64" s="231"/>
      <c r="D64" s="74"/>
      <c r="E64" s="75"/>
      <c r="F64" s="187"/>
      <c r="G64" s="232"/>
      <c r="H64" s="96"/>
      <c r="I64" s="96"/>
      <c r="J64" s="103"/>
      <c r="K64" s="96"/>
      <c r="L64" s="96"/>
      <c r="M64" s="211"/>
    </row>
    <row r="65" spans="1:13" s="82" customFormat="1" ht="25.5" customHeight="1">
      <c r="A65" s="91"/>
      <c r="B65" s="214" t="s">
        <v>37</v>
      </c>
      <c r="C65" s="231">
        <v>75000</v>
      </c>
      <c r="D65" s="74">
        <f t="shared" si="11"/>
        <v>73000</v>
      </c>
      <c r="E65" s="102">
        <f>I65+L65</f>
        <v>68000</v>
      </c>
      <c r="F65" s="94">
        <f t="shared" si="3"/>
        <v>93.15068493150685</v>
      </c>
      <c r="G65" s="95"/>
      <c r="H65" s="96">
        <v>5000</v>
      </c>
      <c r="I65" s="96"/>
      <c r="J65" s="132"/>
      <c r="K65" s="96">
        <v>68000</v>
      </c>
      <c r="L65" s="96">
        <v>68000</v>
      </c>
      <c r="M65" s="211">
        <f>L65/K65*100</f>
        <v>100</v>
      </c>
    </row>
    <row r="66" spans="1:13" s="127" customFormat="1" ht="24.75" customHeight="1">
      <c r="A66" s="233" t="s">
        <v>66</v>
      </c>
      <c r="B66" s="234" t="s">
        <v>67</v>
      </c>
      <c r="C66" s="235">
        <f>C67</f>
        <v>4126365</v>
      </c>
      <c r="D66" s="131">
        <f t="shared" si="11"/>
        <v>2416000</v>
      </c>
      <c r="E66" s="161">
        <f>E67</f>
        <v>3120260</v>
      </c>
      <c r="F66" s="107">
        <f t="shared" si="3"/>
        <v>129.1498344370861</v>
      </c>
      <c r="G66" s="133">
        <f>E66/E68*100</f>
        <v>0.9230914473568367</v>
      </c>
      <c r="H66" s="125">
        <f>SUM(H67)</f>
        <v>2416000</v>
      </c>
      <c r="I66" s="125">
        <f>SUM(I67:I67)</f>
        <v>3120260</v>
      </c>
      <c r="J66" s="108">
        <f>I66/H66*100</f>
        <v>129.1498344370861</v>
      </c>
      <c r="K66" s="125"/>
      <c r="L66" s="125"/>
      <c r="M66" s="236"/>
    </row>
    <row r="67" spans="1:13" s="100" customFormat="1" ht="17.25" customHeight="1" thickBot="1">
      <c r="A67" s="91"/>
      <c r="B67" s="92" t="s">
        <v>26</v>
      </c>
      <c r="C67" s="231">
        <v>4126365</v>
      </c>
      <c r="D67" s="74">
        <f t="shared" si="11"/>
        <v>2416000</v>
      </c>
      <c r="E67" s="75">
        <f>I67+L67</f>
        <v>3120260</v>
      </c>
      <c r="F67" s="94"/>
      <c r="G67" s="186"/>
      <c r="H67" s="74">
        <v>2416000</v>
      </c>
      <c r="I67" s="96">
        <v>3120260</v>
      </c>
      <c r="J67" s="132"/>
      <c r="K67" s="74"/>
      <c r="L67" s="98"/>
      <c r="M67" s="111"/>
    </row>
    <row r="68" spans="1:13" s="247" customFormat="1" ht="20.25" customHeight="1" thickBot="1" thickTop="1">
      <c r="A68" s="237"/>
      <c r="B68" s="238" t="s">
        <v>8</v>
      </c>
      <c r="C68" s="239">
        <f>C13+C10+C15+C18+C22+C26+C30+C34+C37+C40+C43+C47+C52+C56+C59+C61+C66+C28+C8</f>
        <v>334047458</v>
      </c>
      <c r="D68" s="239">
        <f>D10+D15+D18+D22+D26+D30+D34+D37+D40+D43+D47+D52+D56+D59+D61+D66+D28+D8</f>
        <v>352375065.18</v>
      </c>
      <c r="E68" s="240">
        <f>E8+E10+E15+E18+E22+E26+E30+E34+E37+E40+E43+E47+E52+E56+E59+E61+E66</f>
        <v>338022848</v>
      </c>
      <c r="F68" s="241">
        <f t="shared" si="3"/>
        <v>95.92700545577235</v>
      </c>
      <c r="G68" s="242">
        <v>100</v>
      </c>
      <c r="H68" s="239">
        <f>H8+H10+H15+H18+H22+H26+H30+H34+H37+H40+H43+H47+H52+H56+H59+H61+H66</f>
        <v>250774708.18</v>
      </c>
      <c r="I68" s="240">
        <f>I8+I10+I15+I18+I22+I26+I30+I34+I37+I40+I43+I47+I52+I56+I59+I61+I66</f>
        <v>238828895</v>
      </c>
      <c r="J68" s="243">
        <f>I68/H68*100</f>
        <v>95.23643621531977</v>
      </c>
      <c r="K68" s="244">
        <f>K10+K15+K18+K22+K30+K34+K37+K40+K43+K47+K52+K56+K59+K61</f>
        <v>101600357</v>
      </c>
      <c r="L68" s="245">
        <f>L10+L15+L18+L22+L26+L30+L34+L37+L40+L43+L47+L52+L56+L59+L61+L66</f>
        <v>99193953</v>
      </c>
      <c r="M68" s="246">
        <f>L68/K68*100</f>
        <v>97.6315004483695</v>
      </c>
    </row>
    <row r="69" spans="1:13" s="247" customFormat="1" ht="12.75" customHeight="1" thickTop="1">
      <c r="A69" s="248" t="s">
        <v>68</v>
      </c>
      <c r="B69" s="249"/>
      <c r="C69" s="250"/>
      <c r="D69" s="250"/>
      <c r="E69" s="251"/>
      <c r="F69" s="252"/>
      <c r="G69" s="253"/>
      <c r="H69" s="254"/>
      <c r="I69" s="255"/>
      <c r="J69" s="256"/>
      <c r="K69" s="254"/>
      <c r="L69" s="255"/>
      <c r="M69" s="257"/>
    </row>
    <row r="70" spans="1:13" s="260" customFormat="1" ht="14.25" customHeight="1">
      <c r="A70" s="258" t="s">
        <v>69</v>
      </c>
      <c r="B70" s="259" t="s">
        <v>70</v>
      </c>
      <c r="C70" s="137">
        <f>C14+C11+C16+C19+C23+C31+C35+C38+C41+C44+C48+C53+C57+C60+C62+C67</f>
        <v>302552119</v>
      </c>
      <c r="D70" s="137">
        <f>D11+D16+D19+D23+D31+D35+D38+D41+D44+D48+D53+D57+D60+D62+D67</f>
        <v>322912947</v>
      </c>
      <c r="E70" s="161">
        <f>E11+E16+E19+E23+E31+E35+E38+E41+E44+E48+E53+E57+E60+E62+E67</f>
        <v>308631294</v>
      </c>
      <c r="F70" s="139">
        <f t="shared" si="3"/>
        <v>95.57724360925052</v>
      </c>
      <c r="G70" s="227">
        <f>E70/E68*100</f>
        <v>91.30486173526353</v>
      </c>
      <c r="H70" s="137">
        <f>H11+H16+H19+H23+H31+H35+H38+H41+H44+H48+H53+H57+H60+H62+H67</f>
        <v>230904234</v>
      </c>
      <c r="I70" s="161">
        <f>I11+I16+I19+I23+I31+I35+I38+I41+I44+I48+I53+I57+I60+I62+I67</f>
        <v>219027221</v>
      </c>
      <c r="J70" s="256">
        <f>I70/H70*100</f>
        <v>94.85630350113026</v>
      </c>
      <c r="K70" s="137">
        <f>K11+K16+K19+K23+K31+K35+K38+K41+K44+K48+K53+K57+K60+K62+K67</f>
        <v>92008713</v>
      </c>
      <c r="L70" s="161">
        <f>L11+L16+L19+L23+L31+L35+L38+L41+L44+L48+L53+L57+L60+L62+L67</f>
        <v>89604073</v>
      </c>
      <c r="M70" s="257">
        <f>L70/K70*100</f>
        <v>97.38650838426574</v>
      </c>
    </row>
    <row r="71" spans="1:13" s="158" customFormat="1" ht="21" customHeight="1">
      <c r="A71" s="261"/>
      <c r="B71" s="262" t="s">
        <v>71</v>
      </c>
      <c r="C71" s="205">
        <f>C63+C54+C49</f>
        <v>513553</v>
      </c>
      <c r="D71" s="263">
        <f aca="true" t="shared" si="12" ref="D71:E73">H71+K71</f>
        <v>1670342</v>
      </c>
      <c r="E71" s="264">
        <f t="shared" si="12"/>
        <v>1358251</v>
      </c>
      <c r="F71" s="207">
        <f t="shared" si="3"/>
        <v>81.31574252458479</v>
      </c>
      <c r="G71" s="265"/>
      <c r="H71" s="205"/>
      <c r="I71" s="264"/>
      <c r="J71" s="266"/>
      <c r="K71" s="205">
        <f>K49+K63+K54+K58</f>
        <v>1670342</v>
      </c>
      <c r="L71" s="264">
        <f>L49+L63+L54+L58</f>
        <v>1358251</v>
      </c>
      <c r="M71" s="211">
        <f>L71/K71*100</f>
        <v>81.31574252458479</v>
      </c>
    </row>
    <row r="72" spans="1:13" s="260" customFormat="1" ht="15.75" customHeight="1">
      <c r="A72" s="267" t="s">
        <v>69</v>
      </c>
      <c r="B72" s="259" t="s">
        <v>72</v>
      </c>
      <c r="C72" s="268">
        <f>C17+C20+C24+C27+C32+C45+C50+C55+C64+C9</f>
        <v>29853955</v>
      </c>
      <c r="D72" s="137">
        <f t="shared" si="12"/>
        <v>29314448.18</v>
      </c>
      <c r="E72" s="161">
        <f t="shared" si="12"/>
        <v>29248905</v>
      </c>
      <c r="F72" s="139">
        <f t="shared" si="3"/>
        <v>99.7764133931584</v>
      </c>
      <c r="G72" s="227">
        <v>8.6</v>
      </c>
      <c r="H72" s="137">
        <f>H9+H17+H20+H24+H27+H32+H45+H50+H55+H64</f>
        <v>19846374.18</v>
      </c>
      <c r="I72" s="161">
        <f>I9+I17+I20+I24+I27+I32+I45+I50+I55+I64</f>
        <v>19782579</v>
      </c>
      <c r="J72" s="269">
        <f>I72/H72*100</f>
        <v>99.67855498731709</v>
      </c>
      <c r="K72" s="137">
        <f>K17+K20+K24+K32+K45+K55+K50</f>
        <v>9468074</v>
      </c>
      <c r="L72" s="161">
        <f>L17+L20+L24+L32+L45+L55+L50</f>
        <v>9466326</v>
      </c>
      <c r="M72" s="270">
        <f>L72/K72*100</f>
        <v>99.98153795587149</v>
      </c>
    </row>
    <row r="73" spans="1:13" ht="60.75" thickBot="1">
      <c r="A73" s="271" t="s">
        <v>69</v>
      </c>
      <c r="B73" s="272" t="s">
        <v>73</v>
      </c>
      <c r="C73" s="273">
        <f>C12+C21+C25+C42+C51+C65</f>
        <v>1641384</v>
      </c>
      <c r="D73" s="274">
        <f t="shared" si="12"/>
        <v>147670</v>
      </c>
      <c r="E73" s="275">
        <f t="shared" si="12"/>
        <v>142649</v>
      </c>
      <c r="F73" s="276">
        <f t="shared" si="3"/>
        <v>96.59985101916435</v>
      </c>
      <c r="G73" s="277">
        <v>0.1</v>
      </c>
      <c r="H73" s="274">
        <f>H12+H21+H25+H42+H51+H65</f>
        <v>24100</v>
      </c>
      <c r="I73" s="275">
        <f>I12+I21+I25+I42+I51+I65</f>
        <v>19095</v>
      </c>
      <c r="J73" s="278">
        <f>I73/H73*100</f>
        <v>79.23236514522821</v>
      </c>
      <c r="K73" s="274">
        <f>K12+K21+K25+K65+K33</f>
        <v>123570</v>
      </c>
      <c r="L73" s="275">
        <f>L12+L21+L25+L65+L33</f>
        <v>123554</v>
      </c>
      <c r="M73" s="279">
        <f>L73/K73*100</f>
        <v>99.98705187343207</v>
      </c>
    </row>
    <row r="74" spans="1:12" ht="12.75">
      <c r="A74" s="1" t="s">
        <v>76</v>
      </c>
      <c r="C74" s="280"/>
      <c r="D74" s="280"/>
      <c r="E74" s="280"/>
      <c r="F74" s="280"/>
      <c r="H74" s="280"/>
      <c r="I74" s="280"/>
      <c r="J74" s="280"/>
      <c r="K74" s="280"/>
      <c r="L74" s="280"/>
    </row>
    <row r="75" ht="12.75">
      <c r="A75" s="1" t="s">
        <v>74</v>
      </c>
    </row>
    <row r="76" spans="1:7" ht="12.75">
      <c r="A76" s="1" t="s">
        <v>75</v>
      </c>
      <c r="F76" s="1"/>
      <c r="G76" s="1"/>
    </row>
    <row r="77" ht="12.75">
      <c r="A77" s="47"/>
    </row>
    <row r="78" ht="12.75">
      <c r="A78" s="47"/>
    </row>
    <row r="79" ht="12.75">
      <c r="A79" s="47"/>
    </row>
    <row r="80" ht="12.75">
      <c r="A80" s="47"/>
    </row>
    <row r="81" ht="12.75">
      <c r="A81" s="47"/>
    </row>
    <row r="82" ht="12.75">
      <c r="A82" s="47"/>
    </row>
    <row r="83" ht="12.75">
      <c r="A83" s="47"/>
    </row>
    <row r="84" ht="12.75">
      <c r="A84" s="47"/>
    </row>
    <row r="85" ht="12.75">
      <c r="A85" s="47"/>
    </row>
    <row r="86" ht="12.75">
      <c r="A86" s="47"/>
    </row>
    <row r="87" ht="12.75">
      <c r="A87" s="47"/>
    </row>
    <row r="88" ht="12.75">
      <c r="A88" s="47"/>
    </row>
    <row r="89" ht="12.75">
      <c r="A89" s="47"/>
    </row>
    <row r="90" ht="12.75">
      <c r="A90" s="47"/>
    </row>
    <row r="91" ht="12.75">
      <c r="A91" s="47"/>
    </row>
    <row r="92" ht="12.75">
      <c r="A92" s="47"/>
    </row>
    <row r="93" ht="12.75">
      <c r="A93" s="47"/>
    </row>
    <row r="94" ht="12.75">
      <c r="A94" s="47"/>
    </row>
    <row r="95" ht="12.75">
      <c r="A95" s="47"/>
    </row>
    <row r="96" ht="12.75">
      <c r="A96" s="47"/>
    </row>
    <row r="97" ht="12.75">
      <c r="A97" s="47"/>
    </row>
    <row r="98" ht="12.75">
      <c r="A98" s="47"/>
    </row>
    <row r="99" ht="12.75">
      <c r="A99" s="47"/>
    </row>
    <row r="100" ht="12.75">
      <c r="A100" s="47"/>
    </row>
    <row r="101" ht="12.75">
      <c r="A101" s="47"/>
    </row>
    <row r="102" ht="12.75">
      <c r="A102" s="47"/>
    </row>
    <row r="103" ht="12.75">
      <c r="A103" s="47"/>
    </row>
    <row r="104" ht="12.75">
      <c r="A104" s="47"/>
    </row>
    <row r="105" ht="12.75">
      <c r="A105" s="47"/>
    </row>
    <row r="106" ht="12.75">
      <c r="A106" s="47"/>
    </row>
    <row r="107" ht="12.75">
      <c r="A107" s="47"/>
    </row>
    <row r="108" ht="12.75">
      <c r="A108" s="47"/>
    </row>
    <row r="109" ht="12.75">
      <c r="A109" s="47"/>
    </row>
    <row r="110" ht="12.75">
      <c r="A110" s="47"/>
    </row>
    <row r="111" ht="12.75">
      <c r="A111" s="47"/>
    </row>
    <row r="112" ht="12.75">
      <c r="A112" s="47"/>
    </row>
    <row r="113" ht="12.75">
      <c r="A113" s="47"/>
    </row>
    <row r="114" ht="12.75">
      <c r="A114" s="47"/>
    </row>
    <row r="115" ht="12.75">
      <c r="A115" s="47"/>
    </row>
    <row r="116" ht="12.75">
      <c r="A116" s="47"/>
    </row>
    <row r="117" ht="12.75">
      <c r="A117" s="47"/>
    </row>
    <row r="118" ht="12.75">
      <c r="A118" s="47"/>
    </row>
    <row r="119" ht="12.75">
      <c r="A119" s="47"/>
    </row>
    <row r="120" ht="12.75">
      <c r="A120" s="47"/>
    </row>
    <row r="121" ht="12.75">
      <c r="A121" s="47"/>
    </row>
    <row r="122" ht="12.75">
      <c r="A122" s="47"/>
    </row>
    <row r="123" ht="12.75">
      <c r="A123" s="47"/>
    </row>
    <row r="124" ht="12.75">
      <c r="A124" s="47"/>
    </row>
    <row r="125" ht="12.75">
      <c r="A125" s="47"/>
    </row>
    <row r="126" ht="12.75">
      <c r="A126" s="47"/>
    </row>
    <row r="127" ht="12.75">
      <c r="A127" s="47"/>
    </row>
    <row r="128" ht="12.75">
      <c r="A128" s="47"/>
    </row>
    <row r="129" ht="12.75">
      <c r="A129" s="47"/>
    </row>
    <row r="130" ht="12.75">
      <c r="A130" s="47"/>
    </row>
    <row r="131" ht="12.75">
      <c r="A131" s="47"/>
    </row>
    <row r="132" ht="12.75">
      <c r="A132" s="47"/>
    </row>
    <row r="133" ht="12.75">
      <c r="A133" s="47"/>
    </row>
    <row r="134" ht="12.75">
      <c r="A134" s="47"/>
    </row>
    <row r="135" ht="12.75">
      <c r="A135" s="47"/>
    </row>
    <row r="136" ht="12.75">
      <c r="A136" s="47"/>
    </row>
    <row r="137" ht="12.75">
      <c r="A137" s="47"/>
    </row>
    <row r="138" ht="12.75">
      <c r="A138" s="47"/>
    </row>
    <row r="139" ht="12.75">
      <c r="A139" s="47"/>
    </row>
    <row r="140" ht="12.75">
      <c r="A140" s="47"/>
    </row>
    <row r="141" ht="12.75">
      <c r="A141" s="47"/>
    </row>
    <row r="142" ht="12.75">
      <c r="A142" s="47"/>
    </row>
    <row r="143" ht="12.75">
      <c r="A143" s="47"/>
    </row>
    <row r="144" ht="12.75">
      <c r="A144" s="47"/>
    </row>
    <row r="145" ht="12.75">
      <c r="A145" s="47"/>
    </row>
    <row r="146" ht="12.75">
      <c r="A146" s="47"/>
    </row>
    <row r="147" ht="12.75">
      <c r="A147" s="47"/>
    </row>
    <row r="148" ht="12.75">
      <c r="A148" s="47"/>
    </row>
    <row r="149" ht="12.75">
      <c r="A149" s="47"/>
    </row>
    <row r="150" ht="12.75">
      <c r="A150" s="47"/>
    </row>
    <row r="151" ht="12.75">
      <c r="A151" s="47"/>
    </row>
    <row r="152" ht="12.75">
      <c r="A152" s="47"/>
    </row>
    <row r="153" ht="12.75">
      <c r="A153" s="47"/>
    </row>
    <row r="154" ht="12.75">
      <c r="A154" s="47"/>
    </row>
    <row r="155" ht="12.75">
      <c r="A155" s="47"/>
    </row>
    <row r="156" ht="12.75">
      <c r="A156" s="47"/>
    </row>
    <row r="157" ht="12.75">
      <c r="A157" s="47"/>
    </row>
    <row r="158" ht="12.75">
      <c r="A158" s="47"/>
    </row>
    <row r="159" ht="12.75">
      <c r="A159" s="47"/>
    </row>
    <row r="160" ht="12.75">
      <c r="A160" s="47"/>
    </row>
    <row r="161" ht="12.75">
      <c r="A161" s="47"/>
    </row>
    <row r="162" ht="12.75">
      <c r="A162" s="47"/>
    </row>
    <row r="163" ht="12.75">
      <c r="A163" s="47"/>
    </row>
    <row r="164" ht="12.75">
      <c r="A164" s="47"/>
    </row>
    <row r="165" ht="12.75">
      <c r="A165" s="47"/>
    </row>
    <row r="166" ht="12.75">
      <c r="A166" s="47"/>
    </row>
    <row r="167" ht="12.75">
      <c r="A167" s="47"/>
    </row>
    <row r="168" ht="12.75">
      <c r="A168" s="47"/>
    </row>
    <row r="169" ht="12.75">
      <c r="A169" s="47"/>
    </row>
    <row r="170" ht="12.75">
      <c r="A170" s="47"/>
    </row>
    <row r="171" ht="12.75">
      <c r="A171" s="47"/>
    </row>
    <row r="172" ht="12.75">
      <c r="A172" s="47"/>
    </row>
    <row r="173" ht="12.75">
      <c r="A173" s="47"/>
    </row>
    <row r="174" ht="12.75">
      <c r="A174" s="47"/>
    </row>
    <row r="175" ht="12.75">
      <c r="A175" s="47"/>
    </row>
    <row r="176" ht="12.75">
      <c r="A176" s="47"/>
    </row>
    <row r="177" ht="12.75">
      <c r="A177" s="47"/>
    </row>
    <row r="178" ht="12.75">
      <c r="A178" s="47"/>
    </row>
    <row r="179" ht="12.75">
      <c r="A179" s="47"/>
    </row>
    <row r="180" ht="12.75">
      <c r="A180" s="47"/>
    </row>
    <row r="181" ht="12.75">
      <c r="A181" s="47"/>
    </row>
    <row r="182" ht="12.75">
      <c r="A182" s="47"/>
    </row>
    <row r="183" ht="12.75">
      <c r="A183" s="47"/>
    </row>
    <row r="184" ht="12.75">
      <c r="A184" s="47"/>
    </row>
    <row r="185" ht="12.75">
      <c r="A185" s="47"/>
    </row>
    <row r="186" ht="12.75">
      <c r="A186" s="47"/>
    </row>
    <row r="187" ht="12.75">
      <c r="A187" s="47"/>
    </row>
    <row r="188" ht="12.75">
      <c r="A188" s="47"/>
    </row>
    <row r="189" ht="12.75">
      <c r="A189" s="47"/>
    </row>
    <row r="190" ht="12.75">
      <c r="A190" s="47"/>
    </row>
    <row r="191" ht="12.75">
      <c r="A191" s="47"/>
    </row>
    <row r="192" ht="12.75">
      <c r="A192" s="47"/>
    </row>
    <row r="193" ht="12.75">
      <c r="A193" s="47"/>
    </row>
    <row r="194" ht="12.75">
      <c r="A194" s="47"/>
    </row>
    <row r="195" ht="12.75">
      <c r="A195" s="47"/>
    </row>
    <row r="196" ht="12.75">
      <c r="A196" s="47"/>
    </row>
    <row r="197" ht="12.75">
      <c r="A197" s="47"/>
    </row>
    <row r="198" ht="12.75">
      <c r="A198" s="47"/>
    </row>
    <row r="199" ht="12.75">
      <c r="A199" s="47"/>
    </row>
    <row r="200" ht="12.75">
      <c r="A200" s="47"/>
    </row>
    <row r="201" ht="12.75">
      <c r="A201" s="47"/>
    </row>
    <row r="202" ht="12.75">
      <c r="A202" s="47"/>
    </row>
    <row r="203" ht="12.75">
      <c r="A203" s="47"/>
    </row>
    <row r="204" ht="12.75">
      <c r="A204" s="47"/>
    </row>
    <row r="205" ht="12.75">
      <c r="A205" s="47"/>
    </row>
    <row r="206" ht="12.75">
      <c r="A206" s="47"/>
    </row>
    <row r="207" ht="12.75">
      <c r="A207" s="47"/>
    </row>
    <row r="208" ht="12.75">
      <c r="A208" s="47"/>
    </row>
    <row r="209" ht="12.75">
      <c r="A209" s="47"/>
    </row>
    <row r="210" ht="12.75">
      <c r="A210" s="47"/>
    </row>
    <row r="211" ht="12.75">
      <c r="A211" s="47"/>
    </row>
    <row r="212" ht="12.75">
      <c r="A212" s="47"/>
    </row>
    <row r="213" ht="12.75">
      <c r="A213" s="47"/>
    </row>
    <row r="214" ht="12.75">
      <c r="A214" s="47"/>
    </row>
    <row r="215" ht="12.75">
      <c r="A215" s="47"/>
    </row>
    <row r="216" ht="12.75">
      <c r="A216" s="47"/>
    </row>
    <row r="217" ht="12.75">
      <c r="A217" s="47"/>
    </row>
    <row r="218" ht="12.75">
      <c r="A218" s="47"/>
    </row>
    <row r="219" ht="12.75">
      <c r="A219" s="47"/>
    </row>
    <row r="220" ht="12.75">
      <c r="A220" s="47"/>
    </row>
    <row r="221" ht="12.75">
      <c r="A221" s="47"/>
    </row>
    <row r="222" ht="12.75">
      <c r="A222" s="47"/>
    </row>
    <row r="223" ht="12.75">
      <c r="A223" s="47"/>
    </row>
    <row r="224" ht="12.75">
      <c r="A224" s="47"/>
    </row>
    <row r="225" ht="12.75">
      <c r="A225" s="47"/>
    </row>
  </sheetData>
  <mergeCells count="2">
    <mergeCell ref="B2:K2"/>
    <mergeCell ref="C5:C6"/>
  </mergeCells>
  <printOptions horizontalCentered="1"/>
  <pageMargins left="0.21" right="0.2" top="0.65" bottom="0.4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2010-04-27T08:17:04Z</cp:lastPrinted>
  <dcterms:created xsi:type="dcterms:W3CDTF">2010-04-27T08:16:28Z</dcterms:created>
  <dcterms:modified xsi:type="dcterms:W3CDTF">2010-04-27T11:54:21Z</dcterms:modified>
  <cp:category/>
  <cp:version/>
  <cp:contentType/>
  <cp:contentStatus/>
</cp:coreProperties>
</file>