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Tabela nr 3 " sheetId="1" r:id="rId1"/>
  </sheets>
  <definedNames>
    <definedName name="_xlnm.Print_Titles" localSheetId="0">'Tabela nr 3 '!$5:$7</definedName>
  </definedNames>
  <calcPr fullCalcOnLoad="1"/>
</workbook>
</file>

<file path=xl/sharedStrings.xml><?xml version="1.0" encoding="utf-8"?>
<sst xmlns="http://schemas.openxmlformats.org/spreadsheetml/2006/main" count="95" uniqueCount="64">
  <si>
    <t xml:space="preserve">Wykonanie </t>
  </si>
  <si>
    <t xml:space="preserve">                        OGÓŁEM</t>
  </si>
  <si>
    <t xml:space="preserve">GMINA </t>
  </si>
  <si>
    <t>POWIAT</t>
  </si>
  <si>
    <t xml:space="preserve">Dział </t>
  </si>
  <si>
    <t>Wyszczególnienie</t>
  </si>
  <si>
    <t xml:space="preserve">   2000r.             </t>
  </si>
  <si>
    <t>Plan 
po zmianach</t>
  </si>
  <si>
    <t>010</t>
  </si>
  <si>
    <t>ROLNICTWO I ŁOWIECTWO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</si>
  <si>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</si>
  <si>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</si>
  <si>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</si>
  <si>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</si>
  <si>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</si>
  <si>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</si>
  <si>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</si>
  <si>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</si>
  <si>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</si>
  <si>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</si>
  <si>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</si>
  <si>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</si>
  <si>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</si>
  <si>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</si>
  <si>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</si>
  <si>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</si>
  <si>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</si>
  <si>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</si>
  <si>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</si>
  <si>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</si>
  <si>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</si>
  <si>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</si>
  <si>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na podstawie porozumień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</si>
  <si>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</si>
  <si>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</si>
  <si>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</si>
  <si>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</si>
  <si>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</si>
  <si>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</si>
  <si>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</si>
  <si>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</si>
  <si>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</si>
  <si>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</si>
  <si>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</si>
  <si>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</si>
  <si>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</t>
  </si>
  <si>
    <t xml:space="preserve">                     w złotych</t>
  </si>
  <si>
    <t xml:space="preserve"> - bieżące</t>
  </si>
  <si>
    <t xml:space="preserve"> - majątkowe</t>
  </si>
  <si>
    <t>z tego:</t>
  </si>
  <si>
    <t>dochody bieżące</t>
  </si>
  <si>
    <t>dochody majątkowe</t>
  </si>
  <si>
    <t xml:space="preserve">Wykonanie                          </t>
  </si>
  <si>
    <t xml:space="preserve">Wykonanie                        </t>
  </si>
  <si>
    <t>%
wyk.</t>
  </si>
  <si>
    <t>% 
wyk.</t>
  </si>
  <si>
    <t>Dynamika
5:3</t>
  </si>
  <si>
    <t xml:space="preserve">           Tabela nr 3</t>
  </si>
  <si>
    <t xml:space="preserve"> wg działów klasyfikacji budżetowej z podziałem na zadania bieżące i majątkowe</t>
  </si>
  <si>
    <t xml:space="preserve">REALIZACJA   PLANU   DOCHODÓW   MIASTA   KOSZALINA   ZA   2009  ROK                                                                                                               </t>
  </si>
  <si>
    <t>Wykonanie
2008 r.</t>
  </si>
  <si>
    <t>Autor dokumentu: Sylwia Szpak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</si>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</sst>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</numFmts>
  <fonts count="23">
    <font>
      <sz val="10"/>
      <name val="Arial CE"/>
      <family val="0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5"/>
      <name val="Calibri"/>
      <family val="2"/>
    </font>
    <font>
      <i/>
      <sz val="15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2" fillId="0" borderId="0" xfId="0" applyFont="1" applyAlignment="1">
      <alignment/>
    </xf>
    <xf numFmtId="172" fontId="4" fillId="0" borderId="0" xfId="0" applyFont="1" applyAlignment="1">
      <alignment horizontal="centerContinuous" vertical="center" wrapText="1"/>
    </xf>
    <xf numFmtId="172" fontId="5" fillId="0" borderId="0" xfId="0" applyFont="1" applyAlignment="1">
      <alignment horizontal="centerContinuous" vertical="center" wrapText="1"/>
    </xf>
    <xf numFmtId="172" fontId="6" fillId="0" borderId="0" xfId="0" applyFont="1" applyAlignment="1">
      <alignment horizontal="centerContinuous" vertical="center" wrapText="1"/>
    </xf>
    <xf numFmtId="172" fontId="7" fillId="0" borderId="0" xfId="0" applyFont="1" applyAlignment="1">
      <alignment horizontal="centerContinuous" vertical="center" wrapText="1"/>
    </xf>
    <xf numFmtId="172" fontId="7" fillId="0" borderId="0" xfId="0" applyNumberFormat="1" applyFont="1" applyAlignment="1">
      <alignment horizontal="centerContinuous" vertical="center" wrapText="1"/>
    </xf>
    <xf numFmtId="173" fontId="8" fillId="0" borderId="0" xfId="0" applyFont="1" applyAlignment="1">
      <alignment horizontal="centerContinuous" vertical="center" wrapText="1"/>
    </xf>
    <xf numFmtId="172" fontId="9" fillId="0" borderId="0" xfId="0" applyFont="1" applyAlignment="1">
      <alignment horizontal="centerContinuous" vertical="center" wrapText="1"/>
    </xf>
    <xf numFmtId="173" fontId="10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172" fontId="1" fillId="0" borderId="0" xfId="0" applyFont="1" applyAlignment="1">
      <alignment horizontal="centerContinuous"/>
    </xf>
    <xf numFmtId="172" fontId="1" fillId="0" borderId="0" xfId="0" applyFont="1" applyBorder="1" applyAlignment="1">
      <alignment horizontal="centerContinuous"/>
    </xf>
    <xf numFmtId="172" fontId="1" fillId="0" borderId="0" xfId="0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Border="1" applyAlignment="1">
      <alignment horizontal="centerContinuous"/>
    </xf>
    <xf numFmtId="173" fontId="11" fillId="0" borderId="0" xfId="0" applyFont="1" applyBorder="1" applyAlignment="1">
      <alignment horizontal="center"/>
    </xf>
    <xf numFmtId="172" fontId="12" fillId="0" borderId="1" xfId="0" applyFont="1" applyBorder="1" applyAlignment="1">
      <alignment horizontal="center" vertical="center"/>
    </xf>
    <xf numFmtId="172" fontId="12" fillId="0" borderId="2" xfId="0" applyFont="1" applyBorder="1" applyAlignment="1">
      <alignment horizontal="center" vertical="center"/>
    </xf>
    <xf numFmtId="172" fontId="12" fillId="0" borderId="3" xfId="0" applyFont="1" applyBorder="1" applyAlignment="1">
      <alignment vertical="center"/>
    </xf>
    <xf numFmtId="172" fontId="12" fillId="0" borderId="4" xfId="0" applyFont="1" applyBorder="1" applyAlignment="1">
      <alignment horizontal="centerContinuous" vertical="center" wrapText="1"/>
    </xf>
    <xf numFmtId="172" fontId="12" fillId="0" borderId="4" xfId="0" applyNumberFormat="1" applyFont="1" applyBorder="1" applyAlignment="1">
      <alignment horizontal="centerContinuous" vertical="center" wrapText="1"/>
    </xf>
    <xf numFmtId="173" fontId="14" fillId="0" borderId="5" xfId="0" applyFont="1" applyBorder="1" applyAlignment="1">
      <alignment horizontal="centerContinuous" vertical="center" wrapText="1"/>
    </xf>
    <xf numFmtId="172" fontId="12" fillId="0" borderId="6" xfId="0" applyFont="1" applyBorder="1" applyAlignment="1">
      <alignment horizontal="centerContinuous" vertical="center" wrapText="1"/>
    </xf>
    <xf numFmtId="172" fontId="12" fillId="0" borderId="7" xfId="0" applyFont="1" applyBorder="1" applyAlignment="1">
      <alignment horizontal="centerContinuous" vertical="center" wrapText="1"/>
    </xf>
    <xf numFmtId="173" fontId="14" fillId="0" borderId="8" xfId="0" applyFont="1" applyBorder="1" applyAlignment="1">
      <alignment horizontal="centerContinuous" vertical="center" wrapText="1"/>
    </xf>
    <xf numFmtId="172" fontId="12" fillId="0" borderId="7" xfId="0" applyFont="1" applyBorder="1" applyAlignment="1">
      <alignment horizontal="centerContinuous" vertical="center" wrapText="1"/>
    </xf>
    <xf numFmtId="173" fontId="14" fillId="0" borderId="9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12" fillId="0" borderId="11" xfId="0" applyFont="1" applyBorder="1" applyAlignment="1">
      <alignment horizontal="center" vertical="center" wrapText="1"/>
    </xf>
    <xf numFmtId="172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2" fontId="17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2" fontId="13" fillId="0" borderId="16" xfId="0" applyFont="1" applyBorder="1" applyAlignment="1">
      <alignment horizontal="center" vertical="center" wrapText="1"/>
    </xf>
    <xf numFmtId="172" fontId="13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8" fillId="0" borderId="19" xfId="0" applyFont="1" applyBorder="1" applyAlignment="1">
      <alignment horizontal="center" vertical="center"/>
    </xf>
    <xf numFmtId="3" fontId="18" fillId="0" borderId="20" xfId="0" applyFont="1" applyBorder="1" applyAlignment="1">
      <alignment horizontal="center" vertical="center"/>
    </xf>
    <xf numFmtId="3" fontId="18" fillId="0" borderId="13" xfId="0" applyFont="1" applyBorder="1" applyAlignment="1">
      <alignment horizontal="center" vertical="center"/>
    </xf>
    <xf numFmtId="3" fontId="18" fillId="0" borderId="21" xfId="0" applyFont="1" applyBorder="1" applyAlignment="1">
      <alignment horizontal="center" vertical="center"/>
    </xf>
    <xf numFmtId="3" fontId="18" fillId="0" borderId="22" xfId="0" applyFont="1" applyBorder="1" applyAlignment="1">
      <alignment horizontal="center" vertical="center"/>
    </xf>
    <xf numFmtId="3" fontId="18" fillId="0" borderId="13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3" xfId="0" applyFont="1" applyBorder="1" applyAlignment="1">
      <alignment horizontal="center" vertical="center"/>
    </xf>
    <xf numFmtId="3" fontId="18" fillId="0" borderId="20" xfId="0" applyFont="1" applyBorder="1" applyAlignment="1">
      <alignment horizontal="center" vertical="center"/>
    </xf>
    <xf numFmtId="3" fontId="18" fillId="0" borderId="24" xfId="0" applyFont="1" applyBorder="1" applyAlignment="1">
      <alignment horizontal="center" vertical="center"/>
    </xf>
    <xf numFmtId="3" fontId="18" fillId="0" borderId="0" xfId="0" applyFont="1" applyAlignment="1">
      <alignment horizontal="center" vertical="center"/>
    </xf>
    <xf numFmtId="3" fontId="3" fillId="0" borderId="25" xfId="0" applyFont="1" applyBorder="1" applyAlignment="1">
      <alignment horizontal="center" vertical="center"/>
    </xf>
    <xf numFmtId="3" fontId="3" fillId="0" borderId="26" xfId="0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172" fontId="3" fillId="0" borderId="28" xfId="0" applyNumberFormat="1" applyFont="1" applyBorder="1" applyAlignment="1">
      <alignment vertical="center" wrapText="1"/>
    </xf>
    <xf numFmtId="172" fontId="19" fillId="0" borderId="29" xfId="0" applyNumberFormat="1" applyFont="1" applyBorder="1" applyAlignment="1">
      <alignment vertical="center" wrapText="1"/>
    </xf>
    <xf numFmtId="3" fontId="3" fillId="0" borderId="30" xfId="0" applyFont="1" applyBorder="1" applyAlignment="1">
      <alignment horizontal="right" vertical="center"/>
    </xf>
    <xf numFmtId="3" fontId="3" fillId="0" borderId="25" xfId="0" applyFont="1" applyBorder="1" applyAlignment="1">
      <alignment horizontal="right" vertical="center"/>
    </xf>
    <xf numFmtId="172" fontId="19" fillId="0" borderId="29" xfId="0" applyNumberFormat="1" applyFont="1" applyBorder="1" applyAlignment="1">
      <alignment vertical="center"/>
    </xf>
    <xf numFmtId="3" fontId="3" fillId="0" borderId="30" xfId="0" applyFont="1" applyBorder="1" applyAlignment="1">
      <alignment horizontal="center" vertical="center"/>
    </xf>
    <xf numFmtId="3" fontId="19" fillId="0" borderId="31" xfId="0" applyFont="1" applyBorder="1" applyAlignment="1">
      <alignment horizontal="center" vertical="center"/>
    </xf>
    <xf numFmtId="3" fontId="3" fillId="0" borderId="0" xfId="0" applyFont="1" applyAlignment="1">
      <alignment horizontal="center" vertical="center"/>
    </xf>
    <xf numFmtId="3" fontId="20" fillId="0" borderId="25" xfId="0" applyFont="1" applyBorder="1" applyAlignment="1">
      <alignment horizontal="center" vertical="center"/>
    </xf>
    <xf numFmtId="3" fontId="20" fillId="0" borderId="32" xfId="0" applyFont="1" applyBorder="1" applyAlignment="1">
      <alignment horizontal="right" vertical="center"/>
    </xf>
    <xf numFmtId="3" fontId="20" fillId="0" borderId="33" xfId="0" applyNumberFormat="1" applyFont="1" applyBorder="1" applyAlignment="1">
      <alignment vertical="center"/>
    </xf>
    <xf numFmtId="3" fontId="20" fillId="0" borderId="25" xfId="0" applyFont="1" applyBorder="1" applyAlignment="1">
      <alignment vertical="center"/>
    </xf>
    <xf numFmtId="172" fontId="20" fillId="0" borderId="25" xfId="0" applyNumberFormat="1" applyFont="1" applyBorder="1" applyAlignment="1">
      <alignment vertical="center"/>
    </xf>
    <xf numFmtId="172" fontId="20" fillId="0" borderId="34" xfId="0" applyNumberFormat="1" applyFont="1" applyBorder="1" applyAlignment="1">
      <alignment vertical="center" wrapText="1"/>
    </xf>
    <xf numFmtId="3" fontId="20" fillId="0" borderId="30" xfId="0" applyFont="1" applyBorder="1" applyAlignment="1">
      <alignment horizontal="right" vertical="center"/>
    </xf>
    <xf numFmtId="3" fontId="20" fillId="0" borderId="25" xfId="0" applyFont="1" applyBorder="1" applyAlignment="1">
      <alignment horizontal="right" vertical="center"/>
    </xf>
    <xf numFmtId="172" fontId="20" fillId="0" borderId="34" xfId="0" applyNumberFormat="1" applyFont="1" applyBorder="1" applyAlignment="1">
      <alignment vertical="center"/>
    </xf>
    <xf numFmtId="3" fontId="20" fillId="0" borderId="30" xfId="0" applyFont="1" applyBorder="1" applyAlignment="1">
      <alignment horizontal="center" vertical="center"/>
    </xf>
    <xf numFmtId="3" fontId="20" fillId="0" borderId="31" xfId="0" applyFont="1" applyBorder="1" applyAlignment="1">
      <alignment horizontal="center" vertical="center"/>
    </xf>
    <xf numFmtId="3" fontId="20" fillId="0" borderId="0" xfId="0" applyFont="1" applyAlignment="1">
      <alignment horizontal="center" vertical="center"/>
    </xf>
    <xf numFmtId="173" fontId="3" fillId="0" borderId="26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/>
    </xf>
    <xf numFmtId="172" fontId="19" fillId="0" borderId="36" xfId="0" applyNumberFormat="1" applyFont="1" applyBorder="1" applyAlignment="1">
      <alignment vertical="center" wrapText="1"/>
    </xf>
    <xf numFmtId="3" fontId="3" fillId="0" borderId="0" xfId="0" applyFont="1" applyAlignment="1">
      <alignment horizontal="center" vertical="center" wrapText="1"/>
    </xf>
    <xf numFmtId="173" fontId="19" fillId="0" borderId="25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vertical="center" wrapText="1"/>
    </xf>
    <xf numFmtId="172" fontId="20" fillId="0" borderId="37" xfId="0" applyNumberFormat="1" applyFont="1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172" fontId="20" fillId="0" borderId="37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72" fontId="20" fillId="0" borderId="31" xfId="0" applyNumberFormat="1" applyFont="1" applyBorder="1" applyAlignment="1">
      <alignment vertical="center"/>
    </xf>
    <xf numFmtId="3" fontId="19" fillId="0" borderId="0" xfId="0" applyFont="1" applyAlignment="1">
      <alignment horizontal="center" vertical="center" wrapText="1"/>
    </xf>
    <xf numFmtId="173" fontId="20" fillId="0" borderId="25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vertical="center"/>
    </xf>
    <xf numFmtId="172" fontId="20" fillId="0" borderId="38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173" fontId="2" fillId="0" borderId="26" xfId="0" applyNumberFormat="1" applyFont="1" applyBorder="1" applyAlignment="1">
      <alignment horizontal="right" vertical="center"/>
    </xf>
    <xf numFmtId="3" fontId="3" fillId="0" borderId="26" xfId="0" applyFont="1" applyBorder="1" applyAlignment="1">
      <alignment vertical="center"/>
    </xf>
    <xf numFmtId="172" fontId="3" fillId="0" borderId="25" xfId="0" applyNumberFormat="1" applyFont="1" applyBorder="1" applyAlignment="1">
      <alignment vertical="center"/>
    </xf>
    <xf numFmtId="172" fontId="19" fillId="0" borderId="29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72" fontId="2" fillId="0" borderId="39" xfId="0" applyNumberFormat="1" applyFont="1" applyBorder="1" applyAlignment="1">
      <alignment vertical="center" wrapText="1"/>
    </xf>
    <xf numFmtId="3" fontId="1" fillId="0" borderId="0" xfId="0" applyFont="1" applyBorder="1" applyAlignment="1">
      <alignment horizontal="center" vertical="center"/>
    </xf>
    <xf numFmtId="3" fontId="20" fillId="0" borderId="38" xfId="0" applyFont="1" applyBorder="1" applyAlignment="1">
      <alignment vertical="center"/>
    </xf>
    <xf numFmtId="172" fontId="20" fillId="0" borderId="40" xfId="0" applyNumberFormat="1" applyFont="1" applyBorder="1" applyAlignment="1">
      <alignment vertical="center" wrapText="1"/>
    </xf>
    <xf numFmtId="3" fontId="3" fillId="0" borderId="25" xfId="0" applyFont="1" applyBorder="1" applyAlignment="1">
      <alignment vertical="center" wrapText="1"/>
    </xf>
    <xf numFmtId="172" fontId="19" fillId="0" borderId="29" xfId="0" applyNumberFormat="1" applyFont="1" applyBorder="1" applyAlignment="1">
      <alignment vertical="center"/>
    </xf>
    <xf numFmtId="172" fontId="20" fillId="0" borderId="31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73" fontId="3" fillId="0" borderId="26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2" fontId="19" fillId="0" borderId="3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0" fillId="0" borderId="41" xfId="0" applyNumberFormat="1" applyFont="1" applyBorder="1" applyAlignment="1">
      <alignment vertical="center"/>
    </xf>
    <xf numFmtId="3" fontId="20" fillId="0" borderId="42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172" fontId="20" fillId="0" borderId="34" xfId="0" applyNumberFormat="1" applyFont="1" applyBorder="1" applyAlignment="1">
      <alignment vertical="center"/>
    </xf>
    <xf numFmtId="172" fontId="20" fillId="0" borderId="43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72" fontId="19" fillId="0" borderId="37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72" fontId="19" fillId="0" borderId="37" xfId="0" applyNumberFormat="1" applyFont="1" applyBorder="1" applyAlignment="1">
      <alignment vertical="center"/>
    </xf>
    <xf numFmtId="172" fontId="19" fillId="0" borderId="31" xfId="0" applyNumberFormat="1" applyFont="1" applyBorder="1" applyAlignment="1">
      <alignment vertical="center"/>
    </xf>
    <xf numFmtId="173" fontId="21" fillId="0" borderId="25" xfId="0" applyNumberFormat="1" applyFont="1" applyBorder="1" applyAlignment="1">
      <alignment horizontal="right" vertical="center"/>
    </xf>
    <xf numFmtId="172" fontId="21" fillId="0" borderId="37" xfId="0" applyNumberFormat="1" applyFont="1" applyBorder="1" applyAlignment="1">
      <alignment vertical="center" wrapText="1"/>
    </xf>
    <xf numFmtId="172" fontId="20" fillId="0" borderId="37" xfId="0" applyNumberFormat="1" applyFont="1" applyBorder="1" applyAlignment="1">
      <alignment vertical="center"/>
    </xf>
    <xf numFmtId="172" fontId="21" fillId="0" borderId="3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3" fontId="20" fillId="0" borderId="38" xfId="0" applyNumberFormat="1" applyFont="1" applyBorder="1" applyAlignment="1">
      <alignment horizontal="right" vertical="center"/>
    </xf>
    <xf numFmtId="3" fontId="20" fillId="0" borderId="44" xfId="0" applyNumberFormat="1" applyFont="1" applyBorder="1" applyAlignment="1">
      <alignment vertical="center"/>
    </xf>
    <xf numFmtId="172" fontId="20" fillId="0" borderId="45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vertical="center"/>
    </xf>
    <xf numFmtId="172" fontId="20" fillId="0" borderId="43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172" fontId="20" fillId="0" borderId="47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172" fontId="19" fillId="0" borderId="36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173" fontId="22" fillId="0" borderId="25" xfId="0" applyNumberFormat="1" applyFont="1" applyBorder="1" applyAlignment="1">
      <alignment horizontal="right"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3" fontId="22" fillId="0" borderId="25" xfId="0" applyFont="1" applyBorder="1" applyAlignment="1">
      <alignment vertical="center"/>
    </xf>
    <xf numFmtId="172" fontId="11" fillId="0" borderId="25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172" fontId="22" fillId="0" borderId="37" xfId="0" applyNumberFormat="1" applyFont="1" applyBorder="1" applyAlignment="1">
      <alignment vertical="center"/>
    </xf>
    <xf numFmtId="172" fontId="22" fillId="0" borderId="31" xfId="0" applyNumberFormat="1" applyFont="1" applyBorder="1" applyAlignment="1">
      <alignment vertical="center"/>
    </xf>
    <xf numFmtId="3" fontId="22" fillId="0" borderId="0" xfId="0" applyFont="1" applyBorder="1" applyAlignment="1">
      <alignment horizontal="center" vertical="center"/>
    </xf>
    <xf numFmtId="173" fontId="15" fillId="0" borderId="26" xfId="0" applyNumberFormat="1" applyFont="1" applyBorder="1" applyAlignment="1">
      <alignment horizontal="right" vertical="center"/>
    </xf>
    <xf numFmtId="3" fontId="3" fillId="0" borderId="27" xfId="0" applyFont="1" applyBorder="1" applyAlignment="1">
      <alignment vertical="center"/>
    </xf>
    <xf numFmtId="3" fontId="15" fillId="0" borderId="0" xfId="0" applyFont="1" applyBorder="1" applyAlignment="1">
      <alignment horizontal="center" vertical="center"/>
    </xf>
    <xf numFmtId="173" fontId="20" fillId="0" borderId="42" xfId="0" applyNumberFormat="1" applyFont="1" applyBorder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vertical="center" wrapText="1"/>
      <protection locked="0"/>
    </xf>
    <xf numFmtId="173" fontId="3" fillId="0" borderId="28" xfId="0" applyNumberFormat="1" applyFont="1" applyBorder="1" applyAlignment="1">
      <alignment horizontal="right" vertical="center"/>
    </xf>
    <xf numFmtId="173" fontId="11" fillId="0" borderId="42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vertical="center"/>
    </xf>
    <xf numFmtId="3" fontId="11" fillId="0" borderId="38" xfId="0" applyFont="1" applyBorder="1" applyAlignment="1">
      <alignment vertical="center"/>
    </xf>
    <xf numFmtId="172" fontId="11" fillId="0" borderId="38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172" fontId="19" fillId="0" borderId="31" xfId="0" applyNumberFormat="1" applyFont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vertical="center"/>
    </xf>
    <xf numFmtId="173" fontId="19" fillId="0" borderId="25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20" fillId="0" borderId="51" xfId="0" applyFont="1" applyBorder="1" applyAlignment="1">
      <alignment vertical="center"/>
    </xf>
    <xf numFmtId="172" fontId="20" fillId="0" borderId="52" xfId="0" applyNumberFormat="1" applyFont="1" applyBorder="1" applyAlignment="1">
      <alignment vertical="center" wrapText="1"/>
    </xf>
    <xf numFmtId="49" fontId="12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173" fontId="12" fillId="0" borderId="55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172" fontId="3" fillId="0" borderId="13" xfId="0" applyNumberFormat="1" applyFont="1" applyBorder="1" applyAlignment="1">
      <alignment vertical="center"/>
    </xf>
    <xf numFmtId="172" fontId="19" fillId="0" borderId="57" xfId="0" applyNumberFormat="1" applyFont="1" applyBorder="1" applyAlignment="1">
      <alignment vertical="center" wrapText="1"/>
    </xf>
    <xf numFmtId="172" fontId="19" fillId="0" borderId="58" xfId="0" applyNumberFormat="1" applyFont="1" applyBorder="1" applyAlignment="1">
      <alignment vertical="center"/>
    </xf>
    <xf numFmtId="172" fontId="19" fillId="0" borderId="59" xfId="0" applyNumberFormat="1" applyFont="1" applyBorder="1" applyAlignment="1">
      <alignment vertical="center"/>
    </xf>
    <xf numFmtId="3" fontId="12" fillId="0" borderId="0" xfId="0" applyFont="1" applyBorder="1" applyAlignment="1">
      <alignment horizontal="center" vertical="center"/>
    </xf>
    <xf numFmtId="0" fontId="18" fillId="0" borderId="53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173" fontId="3" fillId="0" borderId="33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1" fillId="0" borderId="61" xfId="0" applyNumberFormat="1" applyFont="1" applyBorder="1" applyAlignment="1">
      <alignment vertical="center"/>
    </xf>
    <xf numFmtId="172" fontId="2" fillId="0" borderId="3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172" fontId="2" fillId="0" borderId="62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172" fontId="2" fillId="0" borderId="40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0" fontId="20" fillId="0" borderId="6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73" fontId="21" fillId="0" borderId="63" xfId="0" applyNumberFormat="1" applyFont="1" applyBorder="1" applyAlignment="1">
      <alignment horizontal="right" vertical="center"/>
    </xf>
    <xf numFmtId="3" fontId="20" fillId="0" borderId="65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172" fontId="20" fillId="0" borderId="40" xfId="0" applyNumberFormat="1" applyFont="1" applyBorder="1" applyAlignment="1">
      <alignment vertical="center"/>
    </xf>
    <xf numFmtId="3" fontId="21" fillId="0" borderId="0" xfId="0" applyFont="1" applyBorder="1" applyAlignment="1">
      <alignment horizontal="center" vertical="center"/>
    </xf>
    <xf numFmtId="0" fontId="21" fillId="0" borderId="66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/>
    </xf>
    <xf numFmtId="173" fontId="21" fillId="0" borderId="68" xfId="0" applyNumberFormat="1" applyFont="1" applyBorder="1" applyAlignment="1">
      <alignment horizontal="right" vertical="center"/>
    </xf>
    <xf numFmtId="3" fontId="20" fillId="0" borderId="69" xfId="0" applyNumberFormat="1" applyFont="1" applyBorder="1" applyAlignment="1">
      <alignment vertical="center"/>
    </xf>
    <xf numFmtId="3" fontId="20" fillId="0" borderId="70" xfId="0" applyNumberFormat="1" applyFont="1" applyBorder="1" applyAlignment="1">
      <alignment vertical="center"/>
    </xf>
    <xf numFmtId="3" fontId="20" fillId="0" borderId="71" xfId="0" applyNumberFormat="1" applyFont="1" applyBorder="1" applyAlignment="1">
      <alignment vertical="center"/>
    </xf>
    <xf numFmtId="172" fontId="20" fillId="0" borderId="71" xfId="0" applyNumberFormat="1" applyFont="1" applyBorder="1" applyAlignment="1">
      <alignment vertical="center"/>
    </xf>
    <xf numFmtId="172" fontId="20" fillId="0" borderId="72" xfId="0" applyNumberFormat="1" applyFont="1" applyBorder="1" applyAlignment="1">
      <alignment vertical="center" wrapText="1"/>
    </xf>
    <xf numFmtId="3" fontId="20" fillId="0" borderId="73" xfId="0" applyNumberFormat="1" applyFont="1" applyBorder="1" applyAlignment="1">
      <alignment vertical="center"/>
    </xf>
    <xf numFmtId="172" fontId="20" fillId="0" borderId="72" xfId="0" applyNumberFormat="1" applyFont="1" applyBorder="1" applyAlignment="1">
      <alignment vertical="center"/>
    </xf>
    <xf numFmtId="172" fontId="20" fillId="0" borderId="74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172" fontId="21" fillId="0" borderId="38" xfId="0" applyNumberFormat="1" applyFont="1" applyBorder="1" applyAlignment="1">
      <alignment vertical="center"/>
    </xf>
    <xf numFmtId="172" fontId="3" fillId="0" borderId="26" xfId="0" applyNumberFormat="1" applyFont="1" applyBorder="1" applyAlignment="1">
      <alignment vertical="center"/>
    </xf>
    <xf numFmtId="173" fontId="21" fillId="0" borderId="25" xfId="0" applyNumberFormat="1" applyFont="1" applyBorder="1" applyAlignment="1">
      <alignment horizontal="right" vertical="center" wrapText="1"/>
    </xf>
    <xf numFmtId="3" fontId="20" fillId="0" borderId="32" xfId="0" applyNumberFormat="1" applyFont="1" applyBorder="1" applyAlignment="1">
      <alignment vertical="center" wrapText="1"/>
    </xf>
    <xf numFmtId="3" fontId="20" fillId="0" borderId="3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3" fontId="21" fillId="0" borderId="0" xfId="0" applyFont="1" applyAlignment="1">
      <alignment horizontal="center" vertical="center" wrapText="1"/>
    </xf>
    <xf numFmtId="173" fontId="20" fillId="0" borderId="30" xfId="0" applyNumberFormat="1" applyFont="1" applyBorder="1" applyAlignment="1">
      <alignment horizontal="right" vertical="center"/>
    </xf>
    <xf numFmtId="49" fontId="3" fillId="0" borderId="75" xfId="0" applyNumberFormat="1" applyFont="1" applyBorder="1" applyAlignment="1">
      <alignment horizontal="center" vertical="center"/>
    </xf>
    <xf numFmtId="3" fontId="3" fillId="0" borderId="37" xfId="0" applyFont="1" applyBorder="1" applyAlignment="1">
      <alignment horizontal="left" vertical="center"/>
    </xf>
    <xf numFmtId="3" fontId="20" fillId="0" borderId="75" xfId="0" applyFont="1" applyBorder="1" applyAlignment="1">
      <alignment horizontal="center" vertical="center"/>
    </xf>
    <xf numFmtId="3" fontId="20" fillId="0" borderId="37" xfId="0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49" fontId="21" fillId="0" borderId="75" xfId="0" applyNumberFormat="1" applyFont="1" applyBorder="1" applyAlignment="1">
      <alignment horizontal="center" vertical="center" wrapText="1"/>
    </xf>
    <xf numFmtId="49" fontId="21" fillId="0" borderId="75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19" fillId="0" borderId="75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49" fontId="21" fillId="0" borderId="76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14" fillId="0" borderId="7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49" fontId="13" fillId="0" borderId="7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49" fontId="19" fillId="0" borderId="7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172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212"/>
  <sheetViews>
    <sheetView tabSelected="1" workbookViewId="0" topLeftCell="A1">
      <pane xSplit="3" ySplit="6" topLeftCell="D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0" sqref="A60:A62"/>
    </sheetView>
  </sheetViews>
  <sheetFormatPr defaultColWidth="9.125" defaultRowHeight="12.75"/>
  <cols>
    <col min="1" max="1" width="4.25390625" style="1" customWidth="1"/>
    <col min="2" max="2" width="30.25390625" style="1" customWidth="1"/>
    <col min="3" max="3" width="14.375" style="1" hidden="1" customWidth="1"/>
    <col min="4" max="4" width="12.875" style="1" customWidth="1"/>
    <col min="5" max="5" width="13.00390625" style="1" customWidth="1"/>
    <col min="6" max="6" width="12.125" style="1" customWidth="1"/>
    <col min="7" max="7" width="7.00390625" style="2" customWidth="1"/>
    <col min="8" max="8" width="5.625" style="3" customWidth="1"/>
    <col min="9" max="10" width="12.375" style="1" customWidth="1"/>
    <col min="11" max="11" width="5.875" style="3" customWidth="1"/>
    <col min="12" max="12" width="12.375" style="1" customWidth="1"/>
    <col min="13" max="13" width="11.625" style="1" customWidth="1"/>
    <col min="14" max="14" width="6.25390625" style="3" customWidth="1"/>
    <col min="15" max="16384" width="10.00390625" style="1" customWidth="1"/>
  </cols>
  <sheetData>
    <row r="1" spans="13:14" ht="12.75">
      <c r="M1" s="257" t="s">
        <v>57</v>
      </c>
      <c r="N1" s="258"/>
    </row>
    <row r="2" spans="1:14" s="12" customFormat="1" ht="14.25" customHeight="1">
      <c r="A2" s="4" t="s">
        <v>59</v>
      </c>
      <c r="B2" s="5"/>
      <c r="C2" s="5"/>
      <c r="D2" s="6"/>
      <c r="E2" s="6"/>
      <c r="F2" s="7"/>
      <c r="G2" s="8"/>
      <c r="H2" s="9"/>
      <c r="I2" s="6"/>
      <c r="J2" s="7"/>
      <c r="K2" s="9"/>
      <c r="L2" s="6"/>
      <c r="M2" s="10"/>
      <c r="N2" s="11"/>
    </row>
    <row r="3" spans="1:14" s="12" customFormat="1" ht="14.25" customHeight="1">
      <c r="A3" s="4" t="s">
        <v>58</v>
      </c>
      <c r="B3" s="5"/>
      <c r="C3" s="5"/>
      <c r="D3" s="6"/>
      <c r="E3" s="6"/>
      <c r="F3" s="7"/>
      <c r="G3" s="8"/>
      <c r="H3" s="9"/>
      <c r="I3" s="6"/>
      <c r="J3" s="7"/>
      <c r="K3" s="9"/>
      <c r="L3" s="6"/>
      <c r="M3" s="10"/>
      <c r="N3" s="11"/>
    </row>
    <row r="4" spans="1:14" ht="18" customHeight="1" thickBot="1">
      <c r="A4" s="13"/>
      <c r="B4" s="13"/>
      <c r="C4" s="13"/>
      <c r="D4" s="13"/>
      <c r="E4" s="14"/>
      <c r="F4" s="15"/>
      <c r="G4" s="16"/>
      <c r="H4" s="17"/>
      <c r="I4" s="15"/>
      <c r="J4" s="15"/>
      <c r="K4" s="18"/>
      <c r="L4" s="14"/>
      <c r="M4" s="19" t="s">
        <v>46</v>
      </c>
      <c r="N4" s="18"/>
    </row>
    <row r="5" spans="1:14" s="31" customFormat="1" ht="19.5" customHeight="1" thickBot="1">
      <c r="A5" s="20"/>
      <c r="B5" s="253" t="s">
        <v>5</v>
      </c>
      <c r="C5" s="21" t="s">
        <v>0</v>
      </c>
      <c r="D5" s="255" t="s">
        <v>60</v>
      </c>
      <c r="E5" s="22" t="s">
        <v>1</v>
      </c>
      <c r="F5" s="23"/>
      <c r="G5" s="24"/>
      <c r="H5" s="25"/>
      <c r="I5" s="26" t="s">
        <v>2</v>
      </c>
      <c r="J5" s="27"/>
      <c r="K5" s="28"/>
      <c r="L5" s="26" t="s">
        <v>3</v>
      </c>
      <c r="M5" s="29"/>
      <c r="N5" s="30"/>
    </row>
    <row r="6" spans="1:14" s="41" customFormat="1" ht="29.25" customHeight="1" thickBot="1" thickTop="1">
      <c r="A6" s="32" t="s">
        <v>4</v>
      </c>
      <c r="B6" s="254"/>
      <c r="C6" s="33" t="s">
        <v>6</v>
      </c>
      <c r="D6" s="256"/>
      <c r="E6" s="34" t="s">
        <v>7</v>
      </c>
      <c r="F6" s="35" t="s">
        <v>53</v>
      </c>
      <c r="G6" s="36" t="s">
        <v>56</v>
      </c>
      <c r="H6" s="37" t="s">
        <v>54</v>
      </c>
      <c r="I6" s="38" t="s">
        <v>7</v>
      </c>
      <c r="J6" s="35" t="s">
        <v>52</v>
      </c>
      <c r="K6" s="37" t="s">
        <v>55</v>
      </c>
      <c r="L6" s="39" t="s">
        <v>7</v>
      </c>
      <c r="M6" s="35" t="s">
        <v>53</v>
      </c>
      <c r="N6" s="40" t="s">
        <v>55</v>
      </c>
    </row>
    <row r="7" spans="1:14" s="52" customFormat="1" ht="11.25" customHeight="1" thickBot="1" thickTop="1">
      <c r="A7" s="42">
        <v>1</v>
      </c>
      <c r="B7" s="50">
        <v>2</v>
      </c>
      <c r="C7" s="44">
        <v>3</v>
      </c>
      <c r="D7" s="45">
        <v>3</v>
      </c>
      <c r="E7" s="46">
        <v>4</v>
      </c>
      <c r="F7" s="47">
        <v>5</v>
      </c>
      <c r="G7" s="48">
        <v>6</v>
      </c>
      <c r="H7" s="43">
        <v>7</v>
      </c>
      <c r="I7" s="49">
        <v>8</v>
      </c>
      <c r="J7" s="44">
        <v>9</v>
      </c>
      <c r="K7" s="50">
        <v>10</v>
      </c>
      <c r="L7" s="49">
        <v>11</v>
      </c>
      <c r="M7" s="44">
        <v>12</v>
      </c>
      <c r="N7" s="51">
        <v>13</v>
      </c>
    </row>
    <row r="8" spans="1:14" s="63" customFormat="1" ht="14.25" customHeight="1" thickTop="1">
      <c r="A8" s="231" t="s">
        <v>8</v>
      </c>
      <c r="B8" s="232" t="s">
        <v>9</v>
      </c>
      <c r="C8" s="53"/>
      <c r="D8" s="54">
        <f>SUM(D9:D9)</f>
        <v>15192</v>
      </c>
      <c r="E8" s="55">
        <f>SUM(E9:E9)</f>
        <v>25138</v>
      </c>
      <c r="F8" s="54">
        <f>SUM(F9:F9)</f>
        <v>25138</v>
      </c>
      <c r="G8" s="56">
        <f>F8/D8*100</f>
        <v>165.46866771985256</v>
      </c>
      <c r="H8" s="57">
        <f>F8/E8*100</f>
        <v>100</v>
      </c>
      <c r="I8" s="58">
        <f>I9</f>
        <v>25138</v>
      </c>
      <c r="J8" s="59">
        <f>J9</f>
        <v>25138</v>
      </c>
      <c r="K8" s="60">
        <f aca="true" t="shared" si="0" ref="K8:K17">J8/I8*100</f>
        <v>100</v>
      </c>
      <c r="L8" s="61"/>
      <c r="M8" s="61"/>
      <c r="N8" s="62"/>
    </row>
    <row r="9" spans="1:14" s="75" customFormat="1" ht="12.75" customHeight="1">
      <c r="A9" s="233"/>
      <c r="B9" s="234" t="s">
        <v>47</v>
      </c>
      <c r="C9" s="64"/>
      <c r="D9" s="65">
        <v>15192</v>
      </c>
      <c r="E9" s="66">
        <f>I9+L9</f>
        <v>25138</v>
      </c>
      <c r="F9" s="67">
        <f>J9+M9</f>
        <v>25138</v>
      </c>
      <c r="G9" s="68"/>
      <c r="H9" s="69">
        <f>F9/E9*100</f>
        <v>100</v>
      </c>
      <c r="I9" s="70">
        <v>25138</v>
      </c>
      <c r="J9" s="71">
        <v>25138</v>
      </c>
      <c r="K9" s="72"/>
      <c r="L9" s="73"/>
      <c r="M9" s="73"/>
      <c r="N9" s="74"/>
    </row>
    <row r="10" spans="1:14" s="82" customFormat="1" ht="12.75" customHeight="1">
      <c r="A10" s="235" t="s">
        <v>10</v>
      </c>
      <c r="B10" s="236" t="s">
        <v>11</v>
      </c>
      <c r="C10" s="76"/>
      <c r="D10" s="77">
        <f>SUM(D11:D12)</f>
        <v>2273673</v>
      </c>
      <c r="E10" s="55">
        <f>SUM(E11:E12)</f>
        <v>18030</v>
      </c>
      <c r="F10" s="54">
        <f>SUM(F11:F12)</f>
        <v>81858</v>
      </c>
      <c r="G10" s="56">
        <f>F10/D10*100</f>
        <v>3.6002538623627935</v>
      </c>
      <c r="H10" s="57">
        <f>F10/E10*100</f>
        <v>454.0099833610649</v>
      </c>
      <c r="I10" s="78">
        <f>SUM(I11:I12)</f>
        <v>14030</v>
      </c>
      <c r="J10" s="79">
        <f>SUM(J11:J12)</f>
        <v>69411</v>
      </c>
      <c r="K10" s="60">
        <f t="shared" si="0"/>
        <v>494.7327156094084</v>
      </c>
      <c r="L10" s="80">
        <f>SUM(L11:L12)</f>
        <v>4000</v>
      </c>
      <c r="M10" s="80">
        <f>SUM(M11:M12)</f>
        <v>12447</v>
      </c>
      <c r="N10" s="81">
        <f>M10/L10*100</f>
        <v>311.17499999999995</v>
      </c>
    </row>
    <row r="11" spans="1:14" s="229" customFormat="1" ht="12" customHeight="1">
      <c r="A11" s="237"/>
      <c r="B11" s="234" t="s">
        <v>47</v>
      </c>
      <c r="C11" s="225"/>
      <c r="D11" s="226">
        <v>623480</v>
      </c>
      <c r="E11" s="66">
        <f>I11+L11</f>
        <v>18030</v>
      </c>
      <c r="F11" s="67">
        <f>J11+M11</f>
        <v>81858</v>
      </c>
      <c r="G11" s="68">
        <f>F11/D11*100</f>
        <v>13.129210239301983</v>
      </c>
      <c r="H11" s="85"/>
      <c r="I11" s="227">
        <v>14030</v>
      </c>
      <c r="J11" s="228">
        <v>69411</v>
      </c>
      <c r="K11" s="88"/>
      <c r="L11" s="95">
        <v>4000</v>
      </c>
      <c r="M11" s="95">
        <v>12447</v>
      </c>
      <c r="N11" s="90"/>
    </row>
    <row r="12" spans="1:14" s="97" customFormat="1" ht="15.75" customHeight="1">
      <c r="A12" s="238"/>
      <c r="B12" s="239" t="s">
        <v>48</v>
      </c>
      <c r="C12" s="92"/>
      <c r="D12" s="93">
        <v>1650193</v>
      </c>
      <c r="E12" s="66"/>
      <c r="F12" s="67"/>
      <c r="G12" s="94"/>
      <c r="H12" s="85"/>
      <c r="I12" s="95"/>
      <c r="J12" s="96"/>
      <c r="K12" s="88"/>
      <c r="L12" s="95"/>
      <c r="M12" s="96"/>
      <c r="N12" s="90"/>
    </row>
    <row r="13" spans="1:14" s="106" customFormat="1" ht="12.75" customHeight="1">
      <c r="A13" s="172" t="s">
        <v>12</v>
      </c>
      <c r="B13" s="240" t="s">
        <v>13</v>
      </c>
      <c r="C13" s="98"/>
      <c r="D13" s="77">
        <f>D14</f>
        <v>35303</v>
      </c>
      <c r="E13" s="55"/>
      <c r="F13" s="99"/>
      <c r="G13" s="100"/>
      <c r="H13" s="101"/>
      <c r="I13" s="80"/>
      <c r="J13" s="102"/>
      <c r="K13" s="60"/>
      <c r="L13" s="103"/>
      <c r="M13" s="104"/>
      <c r="N13" s="105"/>
    </row>
    <row r="14" spans="1:14" s="97" customFormat="1" ht="11.25" customHeight="1">
      <c r="A14" s="238"/>
      <c r="B14" s="239" t="s">
        <v>47</v>
      </c>
      <c r="C14" s="92"/>
      <c r="D14" s="93">
        <v>35303</v>
      </c>
      <c r="E14" s="66"/>
      <c r="F14" s="107"/>
      <c r="G14" s="94"/>
      <c r="H14" s="69"/>
      <c r="I14" s="95"/>
      <c r="J14" s="96"/>
      <c r="K14" s="88"/>
      <c r="L14" s="95"/>
      <c r="M14" s="96"/>
      <c r="N14" s="108"/>
    </row>
    <row r="15" spans="1:14" s="82" customFormat="1" ht="15.75" customHeight="1">
      <c r="A15" s="235" t="s">
        <v>14</v>
      </c>
      <c r="B15" s="236" t="s">
        <v>15</v>
      </c>
      <c r="C15" s="76">
        <f>SUM(C17:C17)</f>
        <v>8822.891</v>
      </c>
      <c r="D15" s="77">
        <f>SUM(D16:D17)</f>
        <v>27291996</v>
      </c>
      <c r="E15" s="55">
        <f>SUM(E16:E17)</f>
        <v>30354000</v>
      </c>
      <c r="F15" s="109">
        <f>SUM(F16:F17)</f>
        <v>22728507</v>
      </c>
      <c r="G15" s="100">
        <f aca="true" t="shared" si="1" ref="G15:G59">F15/D15*100</f>
        <v>83.2790207062906</v>
      </c>
      <c r="H15" s="101">
        <f aca="true" t="shared" si="2" ref="H15:H56">F15/E15*100</f>
        <v>74.87812808855506</v>
      </c>
      <c r="I15" s="78">
        <f>SUM(I16:I17)</f>
        <v>29365000</v>
      </c>
      <c r="J15" s="79">
        <f>SUM(J16:J17)</f>
        <v>21681347</v>
      </c>
      <c r="K15" s="110">
        <f t="shared" si="0"/>
        <v>73.83397582155628</v>
      </c>
      <c r="L15" s="78">
        <f>L16</f>
        <v>989000</v>
      </c>
      <c r="M15" s="79">
        <f>M16</f>
        <v>1047160</v>
      </c>
      <c r="N15" s="81">
        <f>M15/L15*100</f>
        <v>105.88068756319515</v>
      </c>
    </row>
    <row r="16" spans="1:14" s="91" customFormat="1" ht="11.25" customHeight="1">
      <c r="A16" s="241"/>
      <c r="B16" s="239" t="s">
        <v>47</v>
      </c>
      <c r="C16" s="83"/>
      <c r="D16" s="84">
        <v>8474295</v>
      </c>
      <c r="E16" s="66">
        <f aca="true" t="shared" si="3" ref="E16:E23">I16+L16</f>
        <v>8416100</v>
      </c>
      <c r="F16" s="67">
        <f>J16+M16</f>
        <v>9237292</v>
      </c>
      <c r="G16" s="68">
        <f t="shared" si="1"/>
        <v>109.00366343158929</v>
      </c>
      <c r="H16" s="85">
        <f t="shared" si="2"/>
        <v>109.75739356709164</v>
      </c>
      <c r="I16" s="86">
        <v>7427100</v>
      </c>
      <c r="J16" s="87">
        <v>8190132</v>
      </c>
      <c r="K16" s="88">
        <f t="shared" si="0"/>
        <v>110.27361958234034</v>
      </c>
      <c r="L16" s="95">
        <v>989000</v>
      </c>
      <c r="M16" s="96">
        <v>1047160</v>
      </c>
      <c r="N16" s="111"/>
    </row>
    <row r="17" spans="1:14" s="97" customFormat="1" ht="12" customHeight="1">
      <c r="A17" s="238"/>
      <c r="B17" s="239" t="s">
        <v>48</v>
      </c>
      <c r="C17" s="92">
        <v>8822.891</v>
      </c>
      <c r="D17" s="93">
        <v>18817701</v>
      </c>
      <c r="E17" s="66">
        <f t="shared" si="3"/>
        <v>21937900</v>
      </c>
      <c r="F17" s="67">
        <f>J17+M17</f>
        <v>13491215</v>
      </c>
      <c r="G17" s="94">
        <f t="shared" si="1"/>
        <v>71.69427870067656</v>
      </c>
      <c r="H17" s="85">
        <f t="shared" si="2"/>
        <v>61.49729463622315</v>
      </c>
      <c r="I17" s="89">
        <v>21937900</v>
      </c>
      <c r="J17" s="112">
        <v>13491215</v>
      </c>
      <c r="K17" s="88">
        <f t="shared" si="0"/>
        <v>61.49729463622315</v>
      </c>
      <c r="L17" s="95"/>
      <c r="M17" s="96"/>
      <c r="N17" s="111"/>
    </row>
    <row r="18" spans="1:14" s="118" customFormat="1" ht="17.25" customHeight="1">
      <c r="A18" s="172" t="s">
        <v>16</v>
      </c>
      <c r="B18" s="242" t="s">
        <v>17</v>
      </c>
      <c r="C18" s="113">
        <f>SUM(C19:C19)</f>
        <v>0</v>
      </c>
      <c r="D18" s="114">
        <f>D19+D20</f>
        <v>1884973</v>
      </c>
      <c r="E18" s="115">
        <f t="shared" si="3"/>
        <v>1944266</v>
      </c>
      <c r="F18" s="116">
        <f>J18+M18</f>
        <v>2046984</v>
      </c>
      <c r="G18" s="100">
        <f t="shared" si="1"/>
        <v>108.5948711201699</v>
      </c>
      <c r="H18" s="101">
        <f t="shared" si="2"/>
        <v>105.28312483991388</v>
      </c>
      <c r="I18" s="80">
        <f>SUM(I19:I19)</f>
        <v>1516600</v>
      </c>
      <c r="J18" s="102">
        <f>SUM(J19:J19)</f>
        <v>1619327</v>
      </c>
      <c r="K18" s="60">
        <f>J18/I18*100</f>
        <v>106.77350652775945</v>
      </c>
      <c r="L18" s="80">
        <f>SUM(L19:L20)</f>
        <v>427666</v>
      </c>
      <c r="M18" s="102">
        <f>SUM(M19:M20)</f>
        <v>427657</v>
      </c>
      <c r="N18" s="117">
        <f>M18/L18*100</f>
        <v>99.9978955540071</v>
      </c>
    </row>
    <row r="19" spans="1:14" s="75" customFormat="1" ht="12" customHeight="1">
      <c r="A19" s="238"/>
      <c r="B19" s="239" t="s">
        <v>47</v>
      </c>
      <c r="C19" s="92"/>
      <c r="D19" s="93">
        <v>1844973</v>
      </c>
      <c r="E19" s="66">
        <f t="shared" si="3"/>
        <v>1944266</v>
      </c>
      <c r="F19" s="67">
        <f>J19+M19</f>
        <v>2046984</v>
      </c>
      <c r="G19" s="68">
        <f t="shared" si="1"/>
        <v>110.94926592421676</v>
      </c>
      <c r="H19" s="85">
        <f t="shared" si="2"/>
        <v>105.28312483991388</v>
      </c>
      <c r="I19" s="95">
        <v>1516600</v>
      </c>
      <c r="J19" s="96">
        <v>1619327</v>
      </c>
      <c r="K19" s="88"/>
      <c r="L19" s="95">
        <v>427666</v>
      </c>
      <c r="M19" s="96">
        <v>427657</v>
      </c>
      <c r="N19" s="111"/>
    </row>
    <row r="20" spans="1:14" s="75" customFormat="1" ht="12" customHeight="1">
      <c r="A20" s="238"/>
      <c r="B20" s="239" t="s">
        <v>48</v>
      </c>
      <c r="C20" s="92"/>
      <c r="D20" s="93">
        <v>40000</v>
      </c>
      <c r="E20" s="119"/>
      <c r="F20" s="107"/>
      <c r="G20" s="94"/>
      <c r="H20" s="69"/>
      <c r="I20" s="120"/>
      <c r="J20" s="121"/>
      <c r="K20" s="122"/>
      <c r="L20" s="120"/>
      <c r="M20" s="121"/>
      <c r="N20" s="123"/>
    </row>
    <row r="21" spans="1:14" s="118" customFormat="1" ht="16.5" customHeight="1">
      <c r="A21" s="172" t="s">
        <v>18</v>
      </c>
      <c r="B21" s="242" t="s">
        <v>19</v>
      </c>
      <c r="C21" s="113" t="e">
        <f>SUM(#REF!)</f>
        <v>#REF!</v>
      </c>
      <c r="D21" s="114">
        <f>D22</f>
        <v>1461084</v>
      </c>
      <c r="E21" s="124">
        <f>SUM(E22:E22)</f>
        <v>1402275</v>
      </c>
      <c r="F21" s="125">
        <f>SUM(F22:F22)</f>
        <v>1584091</v>
      </c>
      <c r="G21" s="100">
        <f t="shared" si="1"/>
        <v>108.4188862515776</v>
      </c>
      <c r="H21" s="126">
        <f t="shared" si="2"/>
        <v>112.96578773778324</v>
      </c>
      <c r="I21" s="127">
        <f>SUM(I22:I22)</f>
        <v>1120643</v>
      </c>
      <c r="J21" s="128">
        <f>SUM(J22:J22)</f>
        <v>1301199</v>
      </c>
      <c r="K21" s="129">
        <f>J21/I21*100</f>
        <v>116.1118215167542</v>
      </c>
      <c r="L21" s="127">
        <f>L22</f>
        <v>281632</v>
      </c>
      <c r="M21" s="128">
        <f>M22</f>
        <v>282892</v>
      </c>
      <c r="N21" s="130">
        <f>M21/L21*100</f>
        <v>100.44739234177935</v>
      </c>
    </row>
    <row r="22" spans="1:14" s="135" customFormat="1" ht="12" customHeight="1">
      <c r="A22" s="238"/>
      <c r="B22" s="239" t="s">
        <v>47</v>
      </c>
      <c r="C22" s="131"/>
      <c r="D22" s="93">
        <v>1461084</v>
      </c>
      <c r="E22" s="66">
        <f>I22+L22</f>
        <v>1402275</v>
      </c>
      <c r="F22" s="208">
        <f>J22+M22</f>
        <v>1584091</v>
      </c>
      <c r="G22" s="223"/>
      <c r="H22" s="132"/>
      <c r="I22" s="95">
        <v>1120643</v>
      </c>
      <c r="J22" s="96">
        <v>1301199</v>
      </c>
      <c r="K22" s="133">
        <f>J22/I22*100</f>
        <v>116.1118215167542</v>
      </c>
      <c r="L22" s="95">
        <v>281632</v>
      </c>
      <c r="M22" s="96">
        <v>282892</v>
      </c>
      <c r="N22" s="134"/>
    </row>
    <row r="23" spans="1:14" s="118" customFormat="1" ht="62.25" customHeight="1">
      <c r="A23" s="172" t="s">
        <v>20</v>
      </c>
      <c r="B23" s="242" t="s">
        <v>21</v>
      </c>
      <c r="C23" s="113">
        <f>SUM(C24:C24)</f>
        <v>7.414</v>
      </c>
      <c r="D23" s="114">
        <f>D24</f>
        <v>15664</v>
      </c>
      <c r="E23" s="115">
        <f t="shared" si="3"/>
        <v>132897</v>
      </c>
      <c r="F23" s="116">
        <f>F24</f>
        <v>132112</v>
      </c>
      <c r="G23" s="224">
        <f t="shared" si="1"/>
        <v>843.4116445352399</v>
      </c>
      <c r="H23" s="101">
        <f t="shared" si="2"/>
        <v>99.40931698984929</v>
      </c>
      <c r="I23" s="80">
        <f>SUM(I24:I24)</f>
        <v>132897</v>
      </c>
      <c r="J23" s="102">
        <f>SUM(J24:J24)</f>
        <v>132112</v>
      </c>
      <c r="K23" s="110">
        <f>J23/I23*100</f>
        <v>99.40931698984929</v>
      </c>
      <c r="L23" s="80"/>
      <c r="M23" s="102"/>
      <c r="N23" s="117"/>
    </row>
    <row r="24" spans="1:14" s="97" customFormat="1" ht="12" customHeight="1">
      <c r="A24" s="243"/>
      <c r="B24" s="244" t="s">
        <v>47</v>
      </c>
      <c r="C24" s="136">
        <v>7.414</v>
      </c>
      <c r="D24" s="137">
        <v>15664</v>
      </c>
      <c r="E24" s="119">
        <f>I24+L24</f>
        <v>132897</v>
      </c>
      <c r="F24" s="107">
        <f>J24+M24</f>
        <v>132112</v>
      </c>
      <c r="G24" s="94"/>
      <c r="H24" s="69"/>
      <c r="I24" s="120">
        <v>132897</v>
      </c>
      <c r="J24" s="121">
        <v>132112</v>
      </c>
      <c r="K24" s="133"/>
      <c r="L24" s="120"/>
      <c r="M24" s="121"/>
      <c r="N24" s="123"/>
    </row>
    <row r="25" spans="1:14" s="118" customFormat="1" ht="28.5" customHeight="1">
      <c r="A25" s="172" t="s">
        <v>22</v>
      </c>
      <c r="B25" s="242" t="s">
        <v>23</v>
      </c>
      <c r="C25" s="113">
        <f>SUM(C26:C26)</f>
        <v>11770.517</v>
      </c>
      <c r="D25" s="114">
        <f>SUM(D26:D27)</f>
        <v>8194938</v>
      </c>
      <c r="E25" s="115">
        <f>SUM(E26:E27)</f>
        <v>8634946</v>
      </c>
      <c r="F25" s="116">
        <f>SUM(F26:F27)</f>
        <v>8635625</v>
      </c>
      <c r="G25" s="100">
        <f t="shared" si="1"/>
        <v>105.37755136158444</v>
      </c>
      <c r="H25" s="101">
        <f t="shared" si="2"/>
        <v>100.00786339601892</v>
      </c>
      <c r="I25" s="80">
        <f>SUM(I26:I26)</f>
        <v>10000</v>
      </c>
      <c r="J25" s="102">
        <f>SUM(J26:J26)</f>
        <v>9979</v>
      </c>
      <c r="K25" s="110">
        <f>J25/I25*100</f>
        <v>99.79</v>
      </c>
      <c r="L25" s="102">
        <f>SUM(L26:L27)</f>
        <v>8624946</v>
      </c>
      <c r="M25" s="102">
        <f>SUM(M26:M27)</f>
        <v>8625646</v>
      </c>
      <c r="N25" s="117">
        <f>M25/L25*100</f>
        <v>100.00811599284216</v>
      </c>
    </row>
    <row r="26" spans="1:14" s="97" customFormat="1" ht="12.75" customHeight="1">
      <c r="A26" s="238"/>
      <c r="B26" s="239" t="s">
        <v>47</v>
      </c>
      <c r="C26" s="92">
        <v>11770.517</v>
      </c>
      <c r="D26" s="93">
        <v>7442444</v>
      </c>
      <c r="E26" s="66">
        <f>I26+L26</f>
        <v>8096761</v>
      </c>
      <c r="F26" s="67">
        <f>J26+M26</f>
        <v>8097440</v>
      </c>
      <c r="G26" s="68">
        <f t="shared" si="1"/>
        <v>108.80081865580715</v>
      </c>
      <c r="H26" s="85">
        <f t="shared" si="2"/>
        <v>100.00838606944184</v>
      </c>
      <c r="I26" s="95">
        <v>10000</v>
      </c>
      <c r="J26" s="96">
        <v>9979</v>
      </c>
      <c r="K26" s="133"/>
      <c r="L26" s="96">
        <v>8086761</v>
      </c>
      <c r="M26" s="96">
        <v>8087461</v>
      </c>
      <c r="N26" s="111">
        <f>M26/L26*100</f>
        <v>100.00865612326122</v>
      </c>
    </row>
    <row r="27" spans="1:14" s="97" customFormat="1" ht="12.75" customHeight="1">
      <c r="A27" s="243"/>
      <c r="B27" s="244" t="s">
        <v>48</v>
      </c>
      <c r="C27" s="136"/>
      <c r="D27" s="137">
        <v>752494</v>
      </c>
      <c r="E27" s="119">
        <f>I27+L27</f>
        <v>538185</v>
      </c>
      <c r="F27" s="107">
        <f>J27+M27</f>
        <v>538185</v>
      </c>
      <c r="G27" s="94">
        <f t="shared" si="1"/>
        <v>71.52017158940802</v>
      </c>
      <c r="H27" s="69">
        <f t="shared" si="2"/>
        <v>100</v>
      </c>
      <c r="I27" s="120"/>
      <c r="J27" s="121"/>
      <c r="K27" s="138"/>
      <c r="L27" s="121">
        <v>538185</v>
      </c>
      <c r="M27" s="121">
        <v>538185</v>
      </c>
      <c r="N27" s="123">
        <f>M27/L27*100</f>
        <v>100</v>
      </c>
    </row>
    <row r="28" spans="1:14" s="118" customFormat="1" ht="64.5" customHeight="1">
      <c r="A28" s="231" t="s">
        <v>24</v>
      </c>
      <c r="B28" s="245" t="s">
        <v>25</v>
      </c>
      <c r="C28" s="139">
        <f>SUM(C29:C29)</f>
        <v>29363.274</v>
      </c>
      <c r="D28" s="140">
        <f>D29</f>
        <v>159258580</v>
      </c>
      <c r="E28" s="124">
        <f>I28+L28</f>
        <v>170953575</v>
      </c>
      <c r="F28" s="125">
        <f>F29</f>
        <v>163933270</v>
      </c>
      <c r="G28" s="100">
        <f t="shared" si="1"/>
        <v>102.93528298443952</v>
      </c>
      <c r="H28" s="126">
        <f t="shared" si="2"/>
        <v>95.89344358548804</v>
      </c>
      <c r="I28" s="127">
        <f>I29</f>
        <v>144794869</v>
      </c>
      <c r="J28" s="128">
        <f>J29</f>
        <v>139887201</v>
      </c>
      <c r="K28" s="129">
        <f>J28/I28*100</f>
        <v>96.61060641589447</v>
      </c>
      <c r="L28" s="128">
        <f>L29</f>
        <v>26158706</v>
      </c>
      <c r="M28" s="128">
        <f>M29</f>
        <v>24046069</v>
      </c>
      <c r="N28" s="130">
        <f>M28/L28*100</f>
        <v>91.92377099998754</v>
      </c>
    </row>
    <row r="29" spans="1:14" s="75" customFormat="1" ht="12" customHeight="1">
      <c r="A29" s="243"/>
      <c r="B29" s="244" t="s">
        <v>47</v>
      </c>
      <c r="C29" s="136">
        <v>29363.274</v>
      </c>
      <c r="D29" s="137">
        <v>159258580</v>
      </c>
      <c r="E29" s="119">
        <f>I29+L29</f>
        <v>170953575</v>
      </c>
      <c r="F29" s="107">
        <f>J29+M29</f>
        <v>163933270</v>
      </c>
      <c r="G29" s="94"/>
      <c r="H29" s="69"/>
      <c r="I29" s="120">
        <v>144794869</v>
      </c>
      <c r="J29" s="121">
        <v>139887201</v>
      </c>
      <c r="K29" s="72"/>
      <c r="L29" s="121">
        <v>26158706</v>
      </c>
      <c r="M29" s="121">
        <v>24046069</v>
      </c>
      <c r="N29" s="141"/>
    </row>
    <row r="30" spans="1:14" s="118" customFormat="1" ht="18" customHeight="1">
      <c r="A30" s="172" t="s">
        <v>26</v>
      </c>
      <c r="B30" s="242" t="s">
        <v>27</v>
      </c>
      <c r="C30" s="113">
        <f>SUM(C31:C31)</f>
        <v>45421.84</v>
      </c>
      <c r="D30" s="114">
        <f>D31</f>
        <v>93146100</v>
      </c>
      <c r="E30" s="115">
        <f aca="true" t="shared" si="4" ref="E30:E36">I30+L30</f>
        <v>103479812</v>
      </c>
      <c r="F30" s="116">
        <f>F31</f>
        <v>103652444</v>
      </c>
      <c r="G30" s="100">
        <f t="shared" si="1"/>
        <v>111.2794244740252</v>
      </c>
      <c r="H30" s="101">
        <f t="shared" si="2"/>
        <v>100.16682674297863</v>
      </c>
      <c r="I30" s="80">
        <f>SUM(I31:I31)</f>
        <v>42954789</v>
      </c>
      <c r="J30" s="102">
        <f>SUM(J31:J31)</f>
        <v>43125686</v>
      </c>
      <c r="K30" s="110">
        <f>J30/I30*100</f>
        <v>100.39785319397099</v>
      </c>
      <c r="L30" s="102">
        <f>SUM(L31:L31)</f>
        <v>60525023</v>
      </c>
      <c r="M30" s="102">
        <f>SUM(M31:M31)</f>
        <v>60526758</v>
      </c>
      <c r="N30" s="117">
        <f>M30/L30*100</f>
        <v>100.00286658296685</v>
      </c>
    </row>
    <row r="31" spans="1:14" s="75" customFormat="1" ht="10.5" customHeight="1">
      <c r="A31" s="243"/>
      <c r="B31" s="244" t="s">
        <v>47</v>
      </c>
      <c r="C31" s="136">
        <v>45421.84</v>
      </c>
      <c r="D31" s="137">
        <v>93146100</v>
      </c>
      <c r="E31" s="119">
        <f t="shared" si="4"/>
        <v>103479812</v>
      </c>
      <c r="F31" s="107">
        <f>J31+M31</f>
        <v>103652444</v>
      </c>
      <c r="G31" s="94"/>
      <c r="H31" s="69"/>
      <c r="I31" s="120">
        <v>42954789</v>
      </c>
      <c r="J31" s="121">
        <v>43125686</v>
      </c>
      <c r="K31" s="72"/>
      <c r="L31" s="121">
        <v>60525023</v>
      </c>
      <c r="M31" s="121">
        <v>60526758</v>
      </c>
      <c r="N31" s="141"/>
    </row>
    <row r="32" spans="1:14" s="118" customFormat="1" ht="12.75">
      <c r="A32" s="172" t="s">
        <v>28</v>
      </c>
      <c r="B32" s="242" t="s">
        <v>29</v>
      </c>
      <c r="C32" s="113">
        <f>C33</f>
        <v>812.942</v>
      </c>
      <c r="D32" s="114">
        <f>D33+D34</f>
        <v>2415111</v>
      </c>
      <c r="E32" s="115">
        <f t="shared" si="4"/>
        <v>2798303</v>
      </c>
      <c r="F32" s="116">
        <f>J32+M32</f>
        <v>2425541</v>
      </c>
      <c r="G32" s="100">
        <f t="shared" si="1"/>
        <v>100.43186420831177</v>
      </c>
      <c r="H32" s="101">
        <f t="shared" si="2"/>
        <v>86.67899794982887</v>
      </c>
      <c r="I32" s="80">
        <f>I33+I34</f>
        <v>1613197</v>
      </c>
      <c r="J32" s="102">
        <f>J33+J34</f>
        <v>1306860</v>
      </c>
      <c r="K32" s="110">
        <f>J32/I32*100</f>
        <v>81.01056473573904</v>
      </c>
      <c r="L32" s="102">
        <f>SUM(L33:L34)</f>
        <v>1185106</v>
      </c>
      <c r="M32" s="102">
        <f>SUM(M33:M34)</f>
        <v>1118681</v>
      </c>
      <c r="N32" s="117">
        <f>M32/L32*100</f>
        <v>94.39501614201599</v>
      </c>
    </row>
    <row r="33" spans="1:14" s="75" customFormat="1" ht="11.25" customHeight="1">
      <c r="A33" s="238"/>
      <c r="B33" s="234" t="s">
        <v>47</v>
      </c>
      <c r="C33" s="92">
        <v>812.942</v>
      </c>
      <c r="D33" s="93">
        <v>2356378</v>
      </c>
      <c r="E33" s="66">
        <f t="shared" si="4"/>
        <v>2477798</v>
      </c>
      <c r="F33" s="67">
        <f>J33+M33</f>
        <v>2321002</v>
      </c>
      <c r="G33" s="68">
        <f t="shared" si="1"/>
        <v>98.49871285506825</v>
      </c>
      <c r="H33" s="85">
        <f t="shared" si="2"/>
        <v>93.67196195977235</v>
      </c>
      <c r="I33" s="95">
        <v>1299392</v>
      </c>
      <c r="J33" s="96">
        <v>1205663</v>
      </c>
      <c r="K33" s="88">
        <f>J33/I33*100</f>
        <v>92.78670331970645</v>
      </c>
      <c r="L33" s="96">
        <v>1178406</v>
      </c>
      <c r="M33" s="96">
        <v>1115339</v>
      </c>
      <c r="N33" s="90">
        <f>M33/L33*100</f>
        <v>94.6481093952339</v>
      </c>
    </row>
    <row r="34" spans="1:14" s="75" customFormat="1" ht="12.75" customHeight="1">
      <c r="A34" s="238"/>
      <c r="B34" s="239" t="s">
        <v>48</v>
      </c>
      <c r="C34" s="92"/>
      <c r="D34" s="93">
        <v>58733</v>
      </c>
      <c r="E34" s="66">
        <f t="shared" si="4"/>
        <v>320505</v>
      </c>
      <c r="F34" s="107">
        <f>J34+M34</f>
        <v>104539</v>
      </c>
      <c r="G34" s="94">
        <f t="shared" si="1"/>
        <v>177.99022695929034</v>
      </c>
      <c r="H34" s="85">
        <f t="shared" si="2"/>
        <v>32.61696385391804</v>
      </c>
      <c r="I34" s="95">
        <v>313805</v>
      </c>
      <c r="J34" s="96">
        <v>101197</v>
      </c>
      <c r="K34" s="88">
        <f>J34/I34*100</f>
        <v>32.24837080352449</v>
      </c>
      <c r="L34" s="96">
        <v>6700</v>
      </c>
      <c r="M34" s="96">
        <v>3342</v>
      </c>
      <c r="N34" s="90">
        <f>M34/L34*100</f>
        <v>49.88059701492537</v>
      </c>
    </row>
    <row r="35" spans="1:14" s="118" customFormat="1" ht="13.5" customHeight="1">
      <c r="A35" s="172" t="s">
        <v>30</v>
      </c>
      <c r="B35" s="242" t="s">
        <v>31</v>
      </c>
      <c r="C35" s="113" t="e">
        <f>C36+#REF!+C37</f>
        <v>#REF!</v>
      </c>
      <c r="D35" s="144">
        <f>SUM(D36:D36)</f>
        <v>18175</v>
      </c>
      <c r="E35" s="115">
        <f t="shared" si="4"/>
        <v>9900</v>
      </c>
      <c r="F35" s="116">
        <f>SUM(F36:F36)</f>
        <v>14528</v>
      </c>
      <c r="G35" s="100">
        <f t="shared" si="1"/>
        <v>79.93397524071527</v>
      </c>
      <c r="H35" s="101">
        <f t="shared" si="2"/>
        <v>146.74747474747474</v>
      </c>
      <c r="I35" s="80"/>
      <c r="J35" s="102">
        <f>SUM(J36:J36)</f>
        <v>6266</v>
      </c>
      <c r="K35" s="110"/>
      <c r="L35" s="102">
        <f>SUM(L36:L36)</f>
        <v>9900</v>
      </c>
      <c r="M35" s="102">
        <f>SUM(M36:M36)</f>
        <v>8262</v>
      </c>
      <c r="N35" s="145">
        <f>M35/L35*100</f>
        <v>83.45454545454545</v>
      </c>
    </row>
    <row r="36" spans="1:14" s="75" customFormat="1" ht="15" customHeight="1">
      <c r="A36" s="238"/>
      <c r="B36" s="234" t="s">
        <v>47</v>
      </c>
      <c r="C36" s="92">
        <v>155.138</v>
      </c>
      <c r="D36" s="146">
        <v>18175</v>
      </c>
      <c r="E36" s="66">
        <f t="shared" si="4"/>
        <v>9900</v>
      </c>
      <c r="F36" s="67">
        <f>J36+M36</f>
        <v>14528</v>
      </c>
      <c r="G36" s="94"/>
      <c r="H36" s="85"/>
      <c r="I36" s="95"/>
      <c r="J36" s="96">
        <v>6266</v>
      </c>
      <c r="K36" s="88"/>
      <c r="L36" s="96">
        <v>9900</v>
      </c>
      <c r="M36" s="96">
        <v>8262</v>
      </c>
      <c r="N36" s="111"/>
    </row>
    <row r="37" spans="1:14" s="156" customFormat="1" ht="17.25" customHeight="1" hidden="1">
      <c r="A37" s="246"/>
      <c r="B37" s="247" t="s">
        <v>32</v>
      </c>
      <c r="C37" s="147">
        <v>2.366</v>
      </c>
      <c r="D37" s="148"/>
      <c r="E37" s="149"/>
      <c r="F37" s="150"/>
      <c r="G37" s="151" t="e">
        <f t="shared" si="1"/>
        <v>#DIV/0!</v>
      </c>
      <c r="H37" s="57" t="e">
        <f t="shared" si="2"/>
        <v>#DIV/0!</v>
      </c>
      <c r="I37" s="152"/>
      <c r="J37" s="153"/>
      <c r="K37" s="154"/>
      <c r="L37" s="153"/>
      <c r="M37" s="153"/>
      <c r="N37" s="155"/>
    </row>
    <row r="38" spans="1:14" s="159" customFormat="1" ht="14.25" customHeight="1">
      <c r="A38" s="172" t="s">
        <v>33</v>
      </c>
      <c r="B38" s="240" t="s">
        <v>34</v>
      </c>
      <c r="C38" s="157"/>
      <c r="D38" s="114">
        <f>SUM(D39:D40)</f>
        <v>25244436</v>
      </c>
      <c r="E38" s="158">
        <f>SUM(E39:E39)</f>
        <v>25251664</v>
      </c>
      <c r="F38" s="99">
        <f>SUM(F39:F39)</f>
        <v>25297145</v>
      </c>
      <c r="G38" s="100">
        <f t="shared" si="1"/>
        <v>100.2087945240686</v>
      </c>
      <c r="H38" s="101">
        <f t="shared" si="2"/>
        <v>100.1801109027904</v>
      </c>
      <c r="I38" s="80">
        <f>SUM(I39:I39)</f>
        <v>24800483</v>
      </c>
      <c r="J38" s="102">
        <f>SUM(J39:J39)</f>
        <v>24771164</v>
      </c>
      <c r="K38" s="110">
        <f>J38/I38*100</f>
        <v>99.881780528226</v>
      </c>
      <c r="L38" s="102">
        <f>L39</f>
        <v>451181</v>
      </c>
      <c r="M38" s="102">
        <f>M39</f>
        <v>525981</v>
      </c>
      <c r="N38" s="145">
        <f>M38/L38*100</f>
        <v>116.57871231279687</v>
      </c>
    </row>
    <row r="39" spans="1:14" s="156" customFormat="1" ht="11.25" customHeight="1">
      <c r="A39" s="238"/>
      <c r="B39" s="234" t="s">
        <v>47</v>
      </c>
      <c r="C39" s="92"/>
      <c r="D39" s="93">
        <v>24819262</v>
      </c>
      <c r="E39" s="66">
        <f>I39+L39</f>
        <v>25251664</v>
      </c>
      <c r="F39" s="67">
        <f>J39+M39</f>
        <v>25297145</v>
      </c>
      <c r="G39" s="94"/>
      <c r="H39" s="85"/>
      <c r="I39" s="95">
        <v>24800483</v>
      </c>
      <c r="J39" s="96">
        <v>24771164</v>
      </c>
      <c r="K39" s="88"/>
      <c r="L39" s="96">
        <v>451181</v>
      </c>
      <c r="M39" s="96">
        <v>525981</v>
      </c>
      <c r="N39" s="90"/>
    </row>
    <row r="40" spans="1:14" s="156" customFormat="1" ht="11.25" customHeight="1">
      <c r="A40" s="238"/>
      <c r="B40" s="244" t="s">
        <v>48</v>
      </c>
      <c r="C40" s="230"/>
      <c r="D40" s="93">
        <v>425174</v>
      </c>
      <c r="E40" s="66"/>
      <c r="F40" s="67"/>
      <c r="G40" s="68"/>
      <c r="H40" s="85"/>
      <c r="I40" s="95"/>
      <c r="J40" s="96"/>
      <c r="K40" s="88"/>
      <c r="L40" s="96"/>
      <c r="M40" s="96"/>
      <c r="N40" s="209"/>
    </row>
    <row r="41" spans="1:14" s="118" customFormat="1" ht="39" customHeight="1">
      <c r="A41" s="172" t="s">
        <v>35</v>
      </c>
      <c r="B41" s="161" t="s">
        <v>36</v>
      </c>
      <c r="C41" s="162">
        <f>SUM(C42:C44)</f>
        <v>1269.735</v>
      </c>
      <c r="D41" s="114">
        <f>SUM(D42:D42)</f>
        <v>1166859</v>
      </c>
      <c r="E41" s="115">
        <f>I41+L41</f>
        <v>1745030</v>
      </c>
      <c r="F41" s="116">
        <f>SUM(F42:F43)</f>
        <v>1423704</v>
      </c>
      <c r="G41" s="100">
        <f t="shared" si="1"/>
        <v>122.01165693541378</v>
      </c>
      <c r="H41" s="101">
        <f t="shared" si="2"/>
        <v>81.58621914809487</v>
      </c>
      <c r="I41" s="80">
        <f>SUM(I42:I43)</f>
        <v>906293</v>
      </c>
      <c r="J41" s="102">
        <f>SUM(J42:J43)</f>
        <v>656137</v>
      </c>
      <c r="K41" s="110">
        <f>J41/I41*100</f>
        <v>72.39788898292274</v>
      </c>
      <c r="L41" s="102">
        <f>SUM(L42:L42)</f>
        <v>838737</v>
      </c>
      <c r="M41" s="102">
        <f>SUM(M42:M42)</f>
        <v>767567</v>
      </c>
      <c r="N41" s="117">
        <f>M41/L41*100</f>
        <v>91.51462258133361</v>
      </c>
    </row>
    <row r="42" spans="1:14" s="97" customFormat="1" ht="11.25" customHeight="1">
      <c r="A42" s="243"/>
      <c r="B42" s="244" t="s">
        <v>47</v>
      </c>
      <c r="C42" s="160">
        <v>1269.735</v>
      </c>
      <c r="D42" s="137">
        <v>1166859</v>
      </c>
      <c r="E42" s="119">
        <f>I42+L42</f>
        <v>1745030</v>
      </c>
      <c r="F42" s="107">
        <f>J42+M42</f>
        <v>1423704</v>
      </c>
      <c r="G42" s="94"/>
      <c r="H42" s="69"/>
      <c r="I42" s="120">
        <v>906293</v>
      </c>
      <c r="J42" s="121">
        <v>656137</v>
      </c>
      <c r="K42" s="122"/>
      <c r="L42" s="121">
        <v>838737</v>
      </c>
      <c r="M42" s="121">
        <v>767567</v>
      </c>
      <c r="N42" s="141"/>
    </row>
    <row r="43" spans="1:14" s="156" customFormat="1" ht="13.5" customHeight="1" hidden="1">
      <c r="A43" s="248"/>
      <c r="B43" s="249" t="s">
        <v>48</v>
      </c>
      <c r="C43" s="163"/>
      <c r="D43" s="164"/>
      <c r="E43" s="165">
        <f>I43+L43</f>
        <v>0</v>
      </c>
      <c r="F43" s="166">
        <f>J43+M43</f>
        <v>0</v>
      </c>
      <c r="G43" s="167"/>
      <c r="H43" s="69"/>
      <c r="I43" s="168"/>
      <c r="J43" s="169"/>
      <c r="K43" s="122"/>
      <c r="L43" s="169"/>
      <c r="M43" s="169"/>
      <c r="N43" s="143"/>
    </row>
    <row r="44" spans="1:14" s="118" customFormat="1" ht="23.25" customHeight="1">
      <c r="A44" s="231" t="s">
        <v>37</v>
      </c>
      <c r="B44" s="245" t="s">
        <v>38</v>
      </c>
      <c r="C44" s="139"/>
      <c r="D44" s="140">
        <f>SUM(D45:D46)</f>
        <v>1511714</v>
      </c>
      <c r="E44" s="124">
        <f>SUM(E45:E46)</f>
        <v>2469785</v>
      </c>
      <c r="F44" s="125">
        <f>SUM(F45:F46)</f>
        <v>1989316</v>
      </c>
      <c r="G44" s="100">
        <f t="shared" si="1"/>
        <v>131.59340986456434</v>
      </c>
      <c r="H44" s="126">
        <f t="shared" si="2"/>
        <v>80.54612041129087</v>
      </c>
      <c r="I44" s="127">
        <f>SUM(I45:I46)</f>
        <v>973625</v>
      </c>
      <c r="J44" s="128">
        <f>SUM(J45:J46)</f>
        <v>855194</v>
      </c>
      <c r="K44" s="129">
        <f>J44/I44*100</f>
        <v>87.83607651816665</v>
      </c>
      <c r="L44" s="128">
        <f>SUM(L45:L46)</f>
        <v>1496160</v>
      </c>
      <c r="M44" s="128">
        <f>SUM(M45:M46)</f>
        <v>1134122</v>
      </c>
      <c r="N44" s="170">
        <f>M44/L44*100</f>
        <v>75.80218693187895</v>
      </c>
    </row>
    <row r="45" spans="1:14" s="97" customFormat="1" ht="12.75" customHeight="1">
      <c r="A45" s="238"/>
      <c r="B45" s="239" t="s">
        <v>47</v>
      </c>
      <c r="C45" s="92"/>
      <c r="D45" s="93">
        <v>1509897</v>
      </c>
      <c r="E45" s="66">
        <f>I45+L45</f>
        <v>2469485</v>
      </c>
      <c r="F45" s="67">
        <f>J45+M45</f>
        <v>1989193</v>
      </c>
      <c r="G45" s="68">
        <f t="shared" si="1"/>
        <v>131.74362224708042</v>
      </c>
      <c r="H45" s="85">
        <f t="shared" si="2"/>
        <v>80.5509245854905</v>
      </c>
      <c r="I45" s="95">
        <v>973625</v>
      </c>
      <c r="J45" s="96">
        <v>855194</v>
      </c>
      <c r="K45" s="88"/>
      <c r="L45" s="96">
        <v>1495860</v>
      </c>
      <c r="M45" s="96">
        <v>1133999</v>
      </c>
      <c r="N45" s="111">
        <f>M45/L45*100</f>
        <v>75.80916663324108</v>
      </c>
    </row>
    <row r="46" spans="1:14" s="156" customFormat="1" ht="10.5" customHeight="1">
      <c r="A46" s="243"/>
      <c r="B46" s="244" t="s">
        <v>48</v>
      </c>
      <c r="C46" s="160"/>
      <c r="D46" s="137">
        <v>1817</v>
      </c>
      <c r="E46" s="119">
        <f>I46+L46</f>
        <v>300</v>
      </c>
      <c r="F46" s="107">
        <f>J46+M46</f>
        <v>123</v>
      </c>
      <c r="G46" s="94">
        <f t="shared" si="1"/>
        <v>6.769400110071547</v>
      </c>
      <c r="H46" s="69">
        <f t="shared" si="2"/>
        <v>41</v>
      </c>
      <c r="I46" s="120"/>
      <c r="J46" s="121"/>
      <c r="K46" s="122"/>
      <c r="L46" s="121">
        <v>300</v>
      </c>
      <c r="M46" s="121">
        <v>123</v>
      </c>
      <c r="N46" s="111">
        <f>M46/L46*100</f>
        <v>41</v>
      </c>
    </row>
    <row r="47" spans="1:14" s="118" customFormat="1" ht="27.75" customHeight="1">
      <c r="A47" s="231" t="s">
        <v>39</v>
      </c>
      <c r="B47" s="245" t="s">
        <v>40</v>
      </c>
      <c r="C47" s="139">
        <f>SUM(C48:C49)</f>
        <v>70.714</v>
      </c>
      <c r="D47" s="140">
        <f>SUM(D48:D49)</f>
        <v>366103</v>
      </c>
      <c r="E47" s="124">
        <f>I47+L47</f>
        <v>50300</v>
      </c>
      <c r="F47" s="125">
        <f>SUM(F48:F49)</f>
        <v>185620</v>
      </c>
      <c r="G47" s="100">
        <f t="shared" si="1"/>
        <v>50.70157851752103</v>
      </c>
      <c r="H47" s="126">
        <f t="shared" si="2"/>
        <v>369.02584493041746</v>
      </c>
      <c r="I47" s="127">
        <f>SUM(I48:I49)</f>
        <v>50000</v>
      </c>
      <c r="J47" s="128">
        <f>SUM(J48:J49)</f>
        <v>185470</v>
      </c>
      <c r="K47" s="129">
        <f aca="true" t="shared" si="5" ref="K47:K53">J47/I47*100</f>
        <v>370.94</v>
      </c>
      <c r="L47" s="127">
        <f>SUM(L48:L49)</f>
        <v>300</v>
      </c>
      <c r="M47" s="128">
        <f>SUM(M48:M49)</f>
        <v>150</v>
      </c>
      <c r="N47" s="145">
        <f>M47/L47*100</f>
        <v>50</v>
      </c>
    </row>
    <row r="48" spans="1:14" s="97" customFormat="1" ht="12" customHeight="1">
      <c r="A48" s="238"/>
      <c r="B48" s="234" t="s">
        <v>47</v>
      </c>
      <c r="C48" s="92">
        <v>70.714</v>
      </c>
      <c r="D48" s="93">
        <v>135863</v>
      </c>
      <c r="E48" s="66">
        <f>I48+L48</f>
        <v>50300</v>
      </c>
      <c r="F48" s="67">
        <f>J48+M48</f>
        <v>73083</v>
      </c>
      <c r="G48" s="68">
        <f t="shared" si="1"/>
        <v>53.7916872143262</v>
      </c>
      <c r="H48" s="85">
        <f t="shared" si="2"/>
        <v>145.29423459244532</v>
      </c>
      <c r="I48" s="95">
        <v>50000</v>
      </c>
      <c r="J48" s="96">
        <v>72933</v>
      </c>
      <c r="K48" s="133">
        <f t="shared" si="5"/>
        <v>145.866</v>
      </c>
      <c r="L48" s="95">
        <v>300</v>
      </c>
      <c r="M48" s="96">
        <v>150</v>
      </c>
      <c r="N48" s="90"/>
    </row>
    <row r="49" spans="1:14" s="97" customFormat="1" ht="12.75" customHeight="1">
      <c r="A49" s="238"/>
      <c r="B49" s="239" t="s">
        <v>48</v>
      </c>
      <c r="C49" s="92"/>
      <c r="D49" s="93">
        <v>230240</v>
      </c>
      <c r="E49" s="66"/>
      <c r="F49" s="107">
        <f>J49+M49</f>
        <v>112537</v>
      </c>
      <c r="G49" s="94">
        <f t="shared" si="1"/>
        <v>48.87812717164698</v>
      </c>
      <c r="H49" s="85"/>
      <c r="I49" s="95"/>
      <c r="J49" s="96">
        <v>112537</v>
      </c>
      <c r="K49" s="133"/>
      <c r="L49" s="95"/>
      <c r="M49" s="96"/>
      <c r="N49" s="90"/>
    </row>
    <row r="50" spans="1:14" s="118" customFormat="1" ht="28.5" customHeight="1">
      <c r="A50" s="172" t="s">
        <v>41</v>
      </c>
      <c r="B50" s="242" t="s">
        <v>42</v>
      </c>
      <c r="C50" s="113"/>
      <c r="D50" s="114">
        <f>SUM(D51:D52)</f>
        <v>5621192</v>
      </c>
      <c r="E50" s="142">
        <f>SUM(E51:E52)</f>
        <v>689144</v>
      </c>
      <c r="F50" s="116">
        <f>SUM(F51:F52)</f>
        <v>746705</v>
      </c>
      <c r="G50" s="100">
        <f t="shared" si="1"/>
        <v>13.283748357999514</v>
      </c>
      <c r="H50" s="101">
        <f t="shared" si="2"/>
        <v>108.35253589960878</v>
      </c>
      <c r="I50" s="80">
        <f>SUM(I51:I52)</f>
        <v>81144</v>
      </c>
      <c r="J50" s="102">
        <f>SUM(J51:J52)</f>
        <v>76144</v>
      </c>
      <c r="K50" s="110">
        <f t="shared" si="5"/>
        <v>93.83811495612738</v>
      </c>
      <c r="L50" s="102">
        <f>SUM(L51:L52)</f>
        <v>608000</v>
      </c>
      <c r="M50" s="102">
        <f>SUM(M51:M52)</f>
        <v>670561</v>
      </c>
      <c r="N50" s="117">
        <f>M50/L50*100</f>
        <v>110.28963815789474</v>
      </c>
    </row>
    <row r="51" spans="1:14" s="97" customFormat="1" ht="12" customHeight="1">
      <c r="A51" s="238"/>
      <c r="B51" s="234" t="s">
        <v>47</v>
      </c>
      <c r="C51" s="92"/>
      <c r="D51" s="93">
        <v>569809</v>
      </c>
      <c r="E51" s="66">
        <f>I51+L51</f>
        <v>621144</v>
      </c>
      <c r="F51" s="67">
        <f>J51+M51</f>
        <v>678705</v>
      </c>
      <c r="G51" s="68">
        <f t="shared" si="1"/>
        <v>119.11096525326907</v>
      </c>
      <c r="H51" s="85">
        <f>F51/E51*100</f>
        <v>109.26693327151192</v>
      </c>
      <c r="I51" s="95">
        <v>81144</v>
      </c>
      <c r="J51" s="96">
        <v>76144</v>
      </c>
      <c r="K51" s="133"/>
      <c r="L51" s="96">
        <v>540000</v>
      </c>
      <c r="M51" s="96">
        <v>602561</v>
      </c>
      <c r="N51" s="90">
        <f>M51/L51*100</f>
        <v>111.58537037037037</v>
      </c>
    </row>
    <row r="52" spans="1:14" s="97" customFormat="1" ht="12" customHeight="1">
      <c r="A52" s="243"/>
      <c r="B52" s="244" t="s">
        <v>48</v>
      </c>
      <c r="C52" s="136"/>
      <c r="D52" s="171">
        <v>5051383</v>
      </c>
      <c r="E52" s="119">
        <f>I52+L52</f>
        <v>68000</v>
      </c>
      <c r="F52" s="107">
        <f>J52+M52</f>
        <v>68000</v>
      </c>
      <c r="G52" s="94">
        <f t="shared" si="1"/>
        <v>1.3461659905811934</v>
      </c>
      <c r="H52" s="69">
        <f>F52/E52*100</f>
        <v>100</v>
      </c>
      <c r="I52" s="120"/>
      <c r="J52" s="121"/>
      <c r="K52" s="138"/>
      <c r="L52" s="121">
        <v>68000</v>
      </c>
      <c r="M52" s="121">
        <v>68000</v>
      </c>
      <c r="N52" s="141">
        <f>M52/L52*100</f>
        <v>100</v>
      </c>
    </row>
    <row r="53" spans="1:14" s="118" customFormat="1" ht="15.75" customHeight="1">
      <c r="A53" s="172" t="s">
        <v>43</v>
      </c>
      <c r="B53" s="242" t="s">
        <v>44</v>
      </c>
      <c r="C53" s="113"/>
      <c r="D53" s="173">
        <f>D54+D55</f>
        <v>4126365</v>
      </c>
      <c r="E53" s="115">
        <f>SUM(E54:E55)</f>
        <v>2416000</v>
      </c>
      <c r="F53" s="116">
        <f>SUM(F54:F55)</f>
        <v>3120260</v>
      </c>
      <c r="G53" s="100">
        <f t="shared" si="1"/>
        <v>75.61764410080059</v>
      </c>
      <c r="H53" s="101">
        <f t="shared" si="2"/>
        <v>129.1498344370861</v>
      </c>
      <c r="I53" s="80">
        <f>SUM(I54:I55)</f>
        <v>2416000</v>
      </c>
      <c r="J53" s="102">
        <f>SUM(J54:J55)</f>
        <v>3120260</v>
      </c>
      <c r="K53" s="110">
        <f t="shared" si="5"/>
        <v>129.1498344370861</v>
      </c>
      <c r="L53" s="102"/>
      <c r="M53" s="102"/>
      <c r="N53" s="117"/>
    </row>
    <row r="54" spans="1:14" s="177" customFormat="1" ht="11.25" customHeight="1">
      <c r="A54" s="250"/>
      <c r="B54" s="234" t="s">
        <v>47</v>
      </c>
      <c r="C54" s="174"/>
      <c r="D54" s="175">
        <v>263820</v>
      </c>
      <c r="E54" s="66">
        <f>I54+L54</f>
        <v>485000</v>
      </c>
      <c r="F54" s="67">
        <f>J54+M54</f>
        <v>485000</v>
      </c>
      <c r="G54" s="68">
        <f t="shared" si="1"/>
        <v>183.83746493821545</v>
      </c>
      <c r="H54" s="85">
        <f t="shared" si="2"/>
        <v>100</v>
      </c>
      <c r="I54" s="95">
        <v>485000</v>
      </c>
      <c r="J54" s="96">
        <v>485000</v>
      </c>
      <c r="K54" s="133">
        <f>J54/I54*100</f>
        <v>100</v>
      </c>
      <c r="L54" s="176"/>
      <c r="M54" s="176"/>
      <c r="N54" s="130"/>
    </row>
    <row r="55" spans="1:14" s="97" customFormat="1" ht="12" customHeight="1" thickBot="1">
      <c r="A55" s="251"/>
      <c r="B55" s="252" t="s">
        <v>48</v>
      </c>
      <c r="C55" s="92"/>
      <c r="D55" s="175">
        <v>3862545</v>
      </c>
      <c r="E55" s="66">
        <f>I55+L55</f>
        <v>1931000</v>
      </c>
      <c r="F55" s="178">
        <f>J55+M55</f>
        <v>2635260</v>
      </c>
      <c r="G55" s="68">
        <f t="shared" si="1"/>
        <v>68.22600125047087</v>
      </c>
      <c r="H55" s="179">
        <f t="shared" si="2"/>
        <v>136.47125841532886</v>
      </c>
      <c r="I55" s="95">
        <v>1931000</v>
      </c>
      <c r="J55" s="96">
        <v>2635260</v>
      </c>
      <c r="K55" s="133">
        <f>J55/I55*100</f>
        <v>136.47125841532886</v>
      </c>
      <c r="L55" s="66"/>
      <c r="M55" s="95"/>
      <c r="N55" s="111"/>
    </row>
    <row r="56" spans="1:14" s="190" customFormat="1" ht="21" customHeight="1" thickBot="1" thickTop="1">
      <c r="A56" s="180"/>
      <c r="B56" s="181" t="s">
        <v>45</v>
      </c>
      <c r="C56" s="182" t="e">
        <f>#REF!+#REF!+C15+C18+C21+C23+C28+C25+C30+C32+C35+C41+C44+C47+C50+C53+C10</f>
        <v>#REF!</v>
      </c>
      <c r="D56" s="183">
        <f>D10+D13+D15+D18+D21+D23+D25+D28+D30+D32+D35+D38+D41+D44+D47+D50+D53+D8</f>
        <v>334047458</v>
      </c>
      <c r="E56" s="184">
        <f>E8+E10+E13+E15+E18+E21+E23+E25+E28+E30+E32+E35+E38+E41+E44+E47+E50+E53</f>
        <v>352375065</v>
      </c>
      <c r="F56" s="185">
        <f>F8+F10+F13+F15+F18+F21+F23+F25+F28+F30+F32+F35+F38+F41+F44+F47+F50+F53</f>
        <v>338022848</v>
      </c>
      <c r="G56" s="186">
        <f t="shared" si="1"/>
        <v>101.19006743047869</v>
      </c>
      <c r="H56" s="187">
        <f t="shared" si="2"/>
        <v>95.92700550477373</v>
      </c>
      <c r="I56" s="184">
        <f>I8+I10+I13+I15+I18+I21+I23+I25+I28+I30+I32+I35+I38+I41+I44+I47+I50+I53</f>
        <v>250774708</v>
      </c>
      <c r="J56" s="185">
        <f>J8+J10+J13+J15+J18+J21+J23+J25+J28+J30+J32+J35+J38+J41+J44+J47+J50+J53</f>
        <v>238828895</v>
      </c>
      <c r="K56" s="188">
        <f>J56/I56*100</f>
        <v>95.23643628367817</v>
      </c>
      <c r="L56" s="184">
        <f>L8+L10+L13+L15+L18+L21+L23+L25+L28+L30+L32+L35+L38+L41+L44+L47+L50+L53</f>
        <v>101600357</v>
      </c>
      <c r="M56" s="185">
        <f>M8+M10+M13+M15+M18+M21+M23+M25+M28+M30+M32+M35+M38+M41+M44+M47+M50+M53</f>
        <v>99193953</v>
      </c>
      <c r="N56" s="189">
        <f>M56/L56*100</f>
        <v>97.6315004483695</v>
      </c>
    </row>
    <row r="57" spans="1:15" s="203" customFormat="1" ht="11.25" customHeight="1" thickTop="1">
      <c r="A57" s="191"/>
      <c r="B57" s="192" t="s">
        <v>49</v>
      </c>
      <c r="C57" s="193" t="e">
        <f>#REF!+#REF!+C17+C19+#REF!+#REF!+C29+#REF!+C31+C33+C36+C42+C45+C48+C51+C55+C12</f>
        <v>#REF!</v>
      </c>
      <c r="D57" s="194"/>
      <c r="E57" s="195"/>
      <c r="F57" s="196"/>
      <c r="G57" s="151"/>
      <c r="H57" s="197"/>
      <c r="I57" s="198"/>
      <c r="J57" s="199"/>
      <c r="K57" s="200"/>
      <c r="L57" s="201"/>
      <c r="M57" s="196"/>
      <c r="N57" s="202"/>
      <c r="O57" s="106"/>
    </row>
    <row r="58" spans="1:15" s="210" customFormat="1" ht="13.5" customHeight="1">
      <c r="A58" s="204"/>
      <c r="B58" s="205" t="s">
        <v>50</v>
      </c>
      <c r="C58" s="206"/>
      <c r="D58" s="207">
        <f>D9+D11+D14+D16+D19+D22+D24+D26+D29+D31+D33+D36+D39+D42+D45+D48+D51+D54</f>
        <v>303157178</v>
      </c>
      <c r="E58" s="66">
        <f>I58+L58</f>
        <v>327579175</v>
      </c>
      <c r="F58" s="208">
        <f>J58+M58</f>
        <v>321072989</v>
      </c>
      <c r="G58" s="68">
        <f t="shared" si="1"/>
        <v>105.90974329494517</v>
      </c>
      <c r="H58" s="85">
        <f>F58/E58*100</f>
        <v>98.01385848169377</v>
      </c>
      <c r="I58" s="95">
        <f>I9+I11+I14+I16+I19+I22+I24+I26+I29+I31+I33+I36+I39+I42+I45+I48+I51+I54</f>
        <v>226592003</v>
      </c>
      <c r="J58" s="95">
        <f>J9+J11+J14+J16+J19+J22+J24+J26+J29+J31+J33+J36+J39+J42+J45+J48+J51+J54</f>
        <v>222488686</v>
      </c>
      <c r="K58" s="133">
        <f>J58/I58*100</f>
        <v>98.18911658590176</v>
      </c>
      <c r="L58" s="66">
        <f>L9+L11+L14+L16+L19+L22+L24+L26+L29+L31+L33+L36+L39+L42+L45+L48+L51+L54</f>
        <v>100987172</v>
      </c>
      <c r="M58" s="95">
        <f>M9+M11+M14+M16+M19+M22+M24+M26+M29+M31+M33+M36+M39+M42+M45+M48+M51+M54</f>
        <v>98584303</v>
      </c>
      <c r="N58" s="209">
        <f>M58/L58*100</f>
        <v>97.62061957730631</v>
      </c>
      <c r="O58" s="97"/>
    </row>
    <row r="59" spans="1:15" s="210" customFormat="1" ht="15.75" customHeight="1" thickBot="1">
      <c r="A59" s="211"/>
      <c r="B59" s="212" t="s">
        <v>51</v>
      </c>
      <c r="C59" s="213" t="e">
        <f>#REF!+#REF!+#REF!+#REF!+#REF!+C24+#REF!+C26+#REF!+#REF!+#REF!+#REF!+C46+#REF!+#REF!+#REF!</f>
        <v>#REF!</v>
      </c>
      <c r="D59" s="214">
        <f>D12+D17+D27+D34+D49+D52+D55+D46+D20+D40</f>
        <v>30890280</v>
      </c>
      <c r="E59" s="215">
        <f>I59+L59</f>
        <v>24795890</v>
      </c>
      <c r="F59" s="216">
        <f>J59+M59</f>
        <v>16949859</v>
      </c>
      <c r="G59" s="217">
        <f t="shared" si="1"/>
        <v>54.87117306803305</v>
      </c>
      <c r="H59" s="218">
        <f>F59/E59*100</f>
        <v>68.35753425265236</v>
      </c>
      <c r="I59" s="219">
        <f>I12+I17+I20+I27+I34+I49+I52+I55</f>
        <v>24182705</v>
      </c>
      <c r="J59" s="219">
        <f>J12+J17+J20+J27+J34+J49+J52+J55</f>
        <v>16340209</v>
      </c>
      <c r="K59" s="220">
        <f>J59/I59*100</f>
        <v>67.56981487389439</v>
      </c>
      <c r="L59" s="215">
        <f>L12+L17+L20+L27+L34+L46+L49+L52+L55</f>
        <v>613185</v>
      </c>
      <c r="M59" s="219">
        <f>M12+M17+M20+M27+M34+M46+M49+M52+M55</f>
        <v>609650</v>
      </c>
      <c r="N59" s="221">
        <f>M59/L59*100</f>
        <v>99.42350187953065</v>
      </c>
      <c r="O59" s="97"/>
    </row>
    <row r="60" spans="1:10" ht="12.75">
      <c r="A60" s="1" t="s">
        <v>61</v>
      </c>
      <c r="E60" s="222"/>
      <c r="F60" s="222"/>
      <c r="I60" s="222"/>
      <c r="J60" s="222"/>
    </row>
    <row r="61" spans="1:14" ht="12.75">
      <c r="A61" s="1" t="s">
        <v>62</v>
      </c>
      <c r="E61" s="222"/>
      <c r="F61" s="222"/>
      <c r="G61" s="222"/>
      <c r="H61" s="222"/>
      <c r="I61" s="222"/>
      <c r="J61" s="222"/>
      <c r="K61" s="222"/>
      <c r="L61" s="222"/>
      <c r="M61" s="222"/>
      <c r="N61" s="222"/>
    </row>
    <row r="62" spans="1:4" ht="12.75">
      <c r="A62" s="1" t="s">
        <v>63</v>
      </c>
      <c r="D62" s="222"/>
    </row>
    <row r="63" spans="1:4" ht="12.75">
      <c r="A63" s="41"/>
      <c r="D63" s="222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</sheetData>
  <mergeCells count="3">
    <mergeCell ref="B5:B6"/>
    <mergeCell ref="D5:D6"/>
    <mergeCell ref="M1:N1"/>
  </mergeCells>
  <printOptions horizontalCentered="1"/>
  <pageMargins left="0" right="0" top="0.984251968503937" bottom="0.4330708661417323" header="0.5118110236220472" footer="0.4330708661417323"/>
  <pageSetup firstPageNumber="26" useFirstPageNumber="1" horizontalDpi="600" verticalDpi="600" orientation="landscape" paperSize="9" scale="95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2010-03-17T08:55:15Z</cp:lastPrinted>
  <dcterms:created xsi:type="dcterms:W3CDTF">1997-02-26T13:46:56Z</dcterms:created>
  <dcterms:modified xsi:type="dcterms:W3CDTF">2010-04-27T11:54:18Z</dcterms:modified>
  <cp:category/>
  <cp:version/>
  <cp:contentType/>
  <cp:contentStatus/>
</cp:coreProperties>
</file>