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895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<sst xmlns="http://schemas.openxmlformats.org/spreadsheetml/2006/main" count="95" uniqueCount="66">
  <si>
    <t xml:space="preserve">                Tabela nr 4</t>
  </si>
  <si>
    <t xml:space="preserve">REALIZACJA  PLANU  DOCHODÓW  MIASTA  KOSZALINA  ZA  I  PÓŁROCZE  2010  ROKU                                                                                                               </t>
  </si>
  <si>
    <t>wg działów klasyfikacji budżetowej z podziałem na zadania własne, zlecone i porozumienia z organami administracji rządowej</t>
  </si>
  <si>
    <t xml:space="preserve">                               w złotych</t>
  </si>
  <si>
    <t>OGÓŁEM</t>
  </si>
  <si>
    <t xml:space="preserve">GMINA </t>
  </si>
  <si>
    <t>POWIAT</t>
  </si>
  <si>
    <t xml:space="preserve">Dział </t>
  </si>
  <si>
    <t>Wyszczególnienie</t>
  </si>
  <si>
    <t>Plan 
pierwotny</t>
  </si>
  <si>
    <t>Plan 
po zmianach</t>
  </si>
  <si>
    <t xml:space="preserve">Wykonanie 
I półrocze 2010 r.                        </t>
  </si>
  <si>
    <r>
      <t xml:space="preserve">%          </t>
    </r>
    <r>
      <rPr>
        <sz val="8"/>
        <rFont val="Calibri"/>
        <family val="2"/>
      </rPr>
      <t xml:space="preserve"> wyk.           planu </t>
    </r>
  </si>
  <si>
    <t>Struktura                     %</t>
  </si>
  <si>
    <r>
      <t xml:space="preserve">%              </t>
    </r>
    <r>
      <rPr>
        <sz val="8"/>
        <rFont val="Calibri"/>
        <family val="2"/>
      </rPr>
      <t>wyk.           planu</t>
    </r>
  </si>
  <si>
    <r>
      <t xml:space="preserve">%               </t>
    </r>
    <r>
      <rPr>
        <sz val="8"/>
        <rFont val="Calibri"/>
        <family val="2"/>
      </rPr>
      <t>wyk.           planu</t>
    </r>
  </si>
  <si>
    <t>010</t>
  </si>
  <si>
    <t>ROLNICTWO I ŁOWIECTWO</t>
  </si>
  <si>
    <t xml:space="preserve"> - zlecone</t>
  </si>
  <si>
    <t>600</t>
  </si>
  <si>
    <t>TRANSPORT I ŁĄCZNOŚĆ</t>
  </si>
  <si>
    <t xml:space="preserve"> - własne</t>
  </si>
  <si>
    <t>700</t>
  </si>
  <si>
    <t>GOSPODARKA MIESZKANIOWA</t>
  </si>
  <si>
    <t>710</t>
  </si>
  <si>
    <t>DZIAŁALNOŚĆ USŁUGOWA</t>
  </si>
  <si>
    <t xml:space="preserve"> - porozumienia z organami
   administracji rządowej</t>
  </si>
  <si>
    <t>750</t>
  </si>
  <si>
    <t>ADMINISTRACJA PUBLICZNA</t>
  </si>
  <si>
    <t xml:space="preserve"> - własne </t>
  </si>
  <si>
    <t>751</t>
  </si>
  <si>
    <t>URZĘDY NACZELNYCH ORGANÓW WŁADZY PAŃSTWOWEJ, KONTROLI I OCHRONY PRAWA ORAZ SĄDOWNICTWA</t>
  </si>
  <si>
    <t>własne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</si>
  <si>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</si>
  <si>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</si>
  <si>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</si>
  <si>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</si>
  <si>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</si>
  <si>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</si>
  <si>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</si>
  <si>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</si>
  <si>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</si>
  <si>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</si>
  <si>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na podstawie porozumień</t>
  </si>
  <si>
    <t>852</t>
  </si>
  <si>
    <t>POMOC SPOŁECZNA</t>
  </si>
  <si>
    <t xml:space="preserve"> - własne, w tym:</t>
  </si>
  <si>
    <t xml:space="preserve">   porozumienia z jednostkami 
   samorządu terytorialnego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</si>
  <si>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</si>
  <si>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</si>
  <si>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</si>
  <si>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</si>
  <si>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</si>
  <si>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</si>
  <si>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zlecone</t>
  </si>
  <si>
    <t>921</t>
  </si>
  <si>
    <t>KULTURA I OCHRONA DZIEDZICTWA NARODOWEGO</t>
  </si>
  <si>
    <t>926</t>
  </si>
  <si>
    <t>KULTURA FIZYCZNA I SPORT</t>
  </si>
  <si>
    <r>
      <t xml:space="preserve"> ZADANIA WŁASNE, </t>
    </r>
    <r>
      <rPr>
        <sz val="9"/>
        <rFont val="Calibri"/>
        <family val="2"/>
      </rPr>
      <t>w tym:</t>
    </r>
  </si>
  <si>
    <t>porozumienia z jednostkami samorządu terytorialnego</t>
  </si>
  <si>
    <t xml:space="preserve"> ZADANIA ZLECONE</t>
  </si>
  <si>
    <t>ZADANIA REALIZOWANE ZA PODSTAWIE POROZUMIEŃ Z ORGANAMI ADMINISTRACJI RZĄDOWEJ</t>
  </si>
  <si>
    <t>Autor dokumentu: Sylwia Szpak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</si>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</sst>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19">
    <font>
      <sz val="10"/>
      <name val="Calibri"/>
      <family val="0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6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6" fontId="4" fillId="0" borderId="0" xfId="0" applyFont="1" applyAlignment="1">
      <alignment horizontal="centerContinuous" vertical="center" wrapText="1"/>
    </xf>
    <xf numFmtId="164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166" fontId="3" fillId="0" borderId="0" xfId="0" applyFont="1" applyAlignment="1">
      <alignment horizontal="centerContinuous" vertical="center" wrapText="1"/>
    </xf>
    <xf numFmtId="166" fontId="5" fillId="0" borderId="0" xfId="0" applyFont="1" applyAlignment="1">
      <alignment horizontal="centerContinuous" vertical="center" wrapText="1"/>
    </xf>
    <xf numFmtId="166" fontId="6" fillId="0" borderId="0" xfId="0" applyFont="1" applyAlignment="1">
      <alignment horizontal="centerContinuous" vertical="center" wrapText="1"/>
    </xf>
    <xf numFmtId="166" fontId="7" fillId="0" borderId="0" xfId="0" applyFont="1" applyAlignment="1">
      <alignment horizontal="centerContinuous" vertical="center" wrapText="1"/>
    </xf>
    <xf numFmtId="164" fontId="8" fillId="0" borderId="0" xfId="0" applyFont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 wrapText="1"/>
    </xf>
    <xf numFmtId="164" fontId="7" fillId="0" borderId="0" xfId="0" applyFont="1" applyAlignment="1">
      <alignment horizontal="centerContinuous" vertical="center" wrapText="1"/>
    </xf>
    <xf numFmtId="166" fontId="0" fillId="0" borderId="0" xfId="0" applyFont="1" applyAlignment="1">
      <alignment horizontal="centerContinuous"/>
    </xf>
    <xf numFmtId="166" fontId="0" fillId="0" borderId="0" xfId="0" applyFont="1" applyBorder="1" applyAlignment="1">
      <alignment horizontal="centerContinuous"/>
    </xf>
    <xf numFmtId="166" fontId="0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 vertical="top"/>
    </xf>
    <xf numFmtId="164" fontId="0" fillId="0" borderId="0" xfId="0" applyFont="1" applyBorder="1" applyAlignment="1">
      <alignment horizontal="centerContinuous"/>
    </xf>
    <xf numFmtId="164" fontId="9" fillId="0" borderId="0" xfId="0" applyFont="1" applyBorder="1" applyAlignment="1">
      <alignment horizontal="center"/>
    </xf>
    <xf numFmtId="166" fontId="10" fillId="0" borderId="1" xfId="0" applyFont="1" applyBorder="1" applyAlignment="1">
      <alignment horizontal="center" vertical="center"/>
    </xf>
    <xf numFmtId="166" fontId="10" fillId="0" borderId="2" xfId="0" applyFont="1" applyBorder="1" applyAlignment="1">
      <alignment horizontal="center" vertical="center"/>
    </xf>
    <xf numFmtId="166" fontId="10" fillId="0" borderId="3" xfId="0" applyFont="1" applyBorder="1" applyAlignment="1">
      <alignment horizontal="centerContinuous" vertical="center"/>
    </xf>
    <xf numFmtId="166" fontId="10" fillId="0" borderId="4" xfId="0" applyFont="1" applyBorder="1" applyAlignment="1">
      <alignment horizontal="centerContinuous" vertical="center"/>
    </xf>
    <xf numFmtId="166" fontId="10" fillId="0" borderId="4" xfId="0" applyFont="1" applyBorder="1" applyAlignment="1">
      <alignment horizontal="centerContinuous" vertical="center" wrapText="1"/>
    </xf>
    <xf numFmtId="164" fontId="11" fillId="0" borderId="4" xfId="0" applyFont="1" applyBorder="1" applyAlignment="1">
      <alignment horizontal="centerContinuous" vertical="center" wrapText="1"/>
    </xf>
    <xf numFmtId="165" fontId="10" fillId="0" borderId="5" xfId="0" applyNumberFormat="1" applyFont="1" applyBorder="1" applyAlignment="1">
      <alignment horizontal="centerContinuous" vertical="center" wrapText="1"/>
    </xf>
    <xf numFmtId="166" fontId="10" fillId="0" borderId="6" xfId="0" applyFont="1" applyBorder="1" applyAlignment="1">
      <alignment horizontal="centerContinuous" vertical="center" wrapText="1"/>
    </xf>
    <xf numFmtId="164" fontId="10" fillId="0" borderId="7" xfId="0" applyFont="1" applyBorder="1" applyAlignment="1">
      <alignment horizontal="centerContinuous" vertical="center" wrapText="1"/>
    </xf>
    <xf numFmtId="166" fontId="10" fillId="0" borderId="8" xfId="0" applyFont="1" applyBorder="1" applyAlignment="1">
      <alignment horizontal="centerContinuous" vertical="center" wrapText="1"/>
    </xf>
    <xf numFmtId="166" fontId="10" fillId="0" borderId="6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/>
    </xf>
    <xf numFmtId="49" fontId="13" fillId="0" borderId="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>
      <alignment horizontal="center" vertical="center" wrapText="1"/>
    </xf>
    <xf numFmtId="166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15" fillId="0" borderId="16" xfId="0" applyFont="1" applyBorder="1" applyAlignment="1">
      <alignment horizontal="center" vertical="center"/>
    </xf>
    <xf numFmtId="3" fontId="15" fillId="0" borderId="17" xfId="0" applyFont="1" applyBorder="1" applyAlignment="1">
      <alignment horizontal="center" vertical="center"/>
    </xf>
    <xf numFmtId="3" fontId="15" fillId="0" borderId="18" xfId="0" applyFont="1" applyBorder="1" applyAlignment="1">
      <alignment horizontal="center" vertical="center"/>
    </xf>
    <xf numFmtId="3" fontId="15" fillId="0" borderId="19" xfId="0" applyFont="1" applyBorder="1" applyAlignment="1">
      <alignment horizontal="center" vertical="center"/>
    </xf>
    <xf numFmtId="3" fontId="15" fillId="0" borderId="20" xfId="0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3" fontId="15" fillId="0" borderId="17" xfId="0" applyFont="1" applyBorder="1" applyAlignment="1">
      <alignment horizontal="center" vertical="center"/>
    </xf>
    <xf numFmtId="3" fontId="15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" fontId="2" fillId="0" borderId="2" xfId="0" applyFont="1" applyBorder="1" applyAlignment="1">
      <alignment horizontal="left" vertical="center"/>
    </xf>
    <xf numFmtId="3" fontId="2" fillId="0" borderId="2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66" fontId="2" fillId="0" borderId="24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/>
    </xf>
    <xf numFmtId="3" fontId="2" fillId="0" borderId="24" xfId="0" applyFont="1" applyBorder="1" applyAlignment="1">
      <alignment horizontal="right" vertical="center"/>
    </xf>
    <xf numFmtId="166" fontId="2" fillId="0" borderId="2" xfId="0" applyNumberFormat="1" applyFont="1" applyBorder="1" applyAlignment="1">
      <alignment vertical="center"/>
    </xf>
    <xf numFmtId="3" fontId="2" fillId="0" borderId="23" xfId="0" applyFont="1" applyBorder="1" applyAlignment="1">
      <alignment horizontal="center" vertical="center"/>
    </xf>
    <xf numFmtId="3" fontId="2" fillId="0" borderId="2" xfId="0" applyFont="1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3" fontId="15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15" fillId="0" borderId="26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vertical="center" wrapText="1"/>
    </xf>
    <xf numFmtId="2" fontId="15" fillId="0" borderId="15" xfId="0" applyNumberFormat="1" applyFont="1" applyBorder="1" applyAlignment="1">
      <alignment horizontal="center" vertical="center"/>
    </xf>
    <xf numFmtId="3" fontId="9" fillId="0" borderId="14" xfId="0" applyFont="1" applyBorder="1" applyAlignment="1">
      <alignment horizontal="right" vertical="center"/>
    </xf>
    <xf numFmtId="166" fontId="9" fillId="0" borderId="15" xfId="0" applyNumberFormat="1" applyFont="1" applyBorder="1" applyAlignment="1">
      <alignment vertical="center"/>
    </xf>
    <xf numFmtId="3" fontId="15" fillId="0" borderId="28" xfId="0" applyFont="1" applyBorder="1" applyAlignment="1">
      <alignment horizontal="center" vertical="center"/>
    </xf>
    <xf numFmtId="3" fontId="15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166" fontId="2" fillId="0" borderId="33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 wrapText="1"/>
    </xf>
    <xf numFmtId="166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 wrapText="1"/>
    </xf>
    <xf numFmtId="3" fontId="2" fillId="0" borderId="0" xfId="0" applyFont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14" xfId="0" applyFont="1" applyBorder="1" applyAlignment="1">
      <alignment vertical="center"/>
    </xf>
    <xf numFmtId="166" fontId="9" fillId="0" borderId="36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3" fontId="9" fillId="0" borderId="0" xfId="0" applyFont="1" applyBorder="1" applyAlignment="1">
      <alignment horizontal="center" vertical="center"/>
    </xf>
    <xf numFmtId="3" fontId="2" fillId="0" borderId="37" xfId="0" applyFont="1" applyBorder="1" applyAlignment="1">
      <alignment vertical="center" wrapText="1"/>
    </xf>
    <xf numFmtId="166" fontId="2" fillId="0" borderId="33" xfId="0" applyNumberFormat="1" applyFont="1" applyBorder="1" applyAlignment="1">
      <alignment vertical="center" wrapText="1"/>
    </xf>
    <xf numFmtId="166" fontId="2" fillId="0" borderId="30" xfId="0" applyNumberFormat="1" applyFont="1" applyBorder="1" applyAlignment="1">
      <alignment vertical="center"/>
    </xf>
    <xf numFmtId="3" fontId="9" fillId="0" borderId="37" xfId="0" applyFont="1" applyBorder="1" applyAlignment="1">
      <alignment vertical="center"/>
    </xf>
    <xf numFmtId="49" fontId="13" fillId="0" borderId="2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13" fillId="0" borderId="10" xfId="0" applyNumberFormat="1" applyFont="1" applyBorder="1" applyAlignment="1">
      <alignment vertical="center" wrapText="1"/>
    </xf>
    <xf numFmtId="3" fontId="9" fillId="0" borderId="36" xfId="0" applyFont="1" applyBorder="1" applyAlignment="1">
      <alignment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166" fontId="9" fillId="0" borderId="40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49" fontId="16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7" xfId="0" applyFont="1" applyBorder="1" applyAlignment="1">
      <alignment vertical="center"/>
    </xf>
    <xf numFmtId="166" fontId="2" fillId="0" borderId="36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0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Font="1" applyBorder="1" applyAlignment="1">
      <alignment vertical="center"/>
    </xf>
    <xf numFmtId="166" fontId="0" fillId="0" borderId="14" xfId="0" applyNumberFormat="1" applyFont="1" applyBorder="1" applyAlignment="1">
      <alignment vertical="center" wrapText="1"/>
    </xf>
    <xf numFmtId="2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166" fontId="9" fillId="0" borderId="15" xfId="0" applyNumberFormat="1" applyFont="1" applyBorder="1" applyAlignment="1">
      <alignment vertical="center"/>
    </xf>
    <xf numFmtId="3" fontId="17" fillId="0" borderId="0" xfId="0" applyFont="1" applyBorder="1" applyAlignment="1">
      <alignment horizontal="center" vertical="center"/>
    </xf>
    <xf numFmtId="2" fontId="9" fillId="0" borderId="4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65" fontId="2" fillId="0" borderId="30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66" fontId="13" fillId="0" borderId="30" xfId="0" applyNumberFormat="1" applyFont="1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37" xfId="0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3" fontId="18" fillId="0" borderId="0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12" fillId="0" borderId="0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 shrinkToFit="1"/>
    </xf>
    <xf numFmtId="3" fontId="17" fillId="0" borderId="35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3" fontId="17" fillId="0" borderId="37" xfId="0" applyFont="1" applyBorder="1" applyAlignment="1">
      <alignment vertical="center"/>
    </xf>
    <xf numFmtId="166" fontId="17" fillId="0" borderId="36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166" fontId="17" fillId="0" borderId="10" xfId="0" applyNumberFormat="1" applyFont="1" applyBorder="1" applyAlignment="1">
      <alignment vertical="center"/>
    </xf>
    <xf numFmtId="166" fontId="17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3" fontId="17" fillId="0" borderId="0" xfId="0" applyFont="1" applyAlignment="1">
      <alignment horizontal="center" vertical="center"/>
    </xf>
    <xf numFmtId="2" fontId="9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2" fontId="16" fillId="0" borderId="15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166" fontId="17" fillId="0" borderId="40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165" fontId="13" fillId="0" borderId="3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6" fontId="10" fillId="0" borderId="20" xfId="0" applyNumberFormat="1" applyFont="1" applyBorder="1" applyAlignment="1">
      <alignment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6" fontId="10" fillId="0" borderId="43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3" fontId="13" fillId="0" borderId="22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166" fontId="13" fillId="0" borderId="36" xfId="0" applyNumberFormat="1" applyFont="1" applyBorder="1" applyAlignment="1">
      <alignment vertical="center" wrapText="1"/>
    </xf>
    <xf numFmtId="165" fontId="13" fillId="0" borderId="10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66" fontId="13" fillId="0" borderId="40" xfId="0" applyNumberFormat="1" applyFont="1" applyBorder="1" applyAlignment="1">
      <alignment vertical="center"/>
    </xf>
    <xf numFmtId="3" fontId="13" fillId="0" borderId="0" xfId="0" applyFont="1" applyBorder="1" applyAlignment="1">
      <alignment horizontal="center" vertical="center"/>
    </xf>
    <xf numFmtId="0" fontId="17" fillId="0" borderId="4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3" fontId="17" fillId="0" borderId="36" xfId="0" applyNumberFormat="1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0" fontId="13" fillId="0" borderId="4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/>
    </xf>
    <xf numFmtId="3" fontId="13" fillId="0" borderId="35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3" fontId="13" fillId="0" borderId="48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166" fontId="13" fillId="0" borderId="49" xfId="0" applyNumberFormat="1" applyFont="1" applyBorder="1" applyAlignment="1">
      <alignment vertical="center" wrapText="1"/>
    </xf>
    <xf numFmtId="165" fontId="13" fillId="0" borderId="50" xfId="0" applyNumberFormat="1" applyFont="1" applyBorder="1" applyAlignment="1">
      <alignment vertical="center"/>
    </xf>
    <xf numFmtId="166" fontId="13" fillId="0" borderId="4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46">
      <selection activeCell="A64" sqref="A64:A66"/>
    </sheetView>
  </sheetViews>
  <sheetFormatPr defaultColWidth="9.140625" defaultRowHeight="12.75"/>
  <cols>
    <col min="1" max="1" width="4.8515625" style="1" customWidth="1"/>
    <col min="2" max="2" width="26.28125" style="1" customWidth="1"/>
    <col min="3" max="3" width="12.28125" style="1" customWidth="1"/>
    <col min="4" max="4" width="13.00390625" style="1" customWidth="1"/>
    <col min="5" max="5" width="13.140625" style="1" customWidth="1"/>
    <col min="6" max="6" width="6.57421875" style="2" customWidth="1"/>
    <col min="7" max="7" width="6.28125" style="3" customWidth="1"/>
    <col min="8" max="8" width="13.140625" style="1" customWidth="1"/>
    <col min="9" max="9" width="12.57421875" style="1" customWidth="1"/>
    <col min="10" max="10" width="5.57421875" style="4" customWidth="1"/>
    <col min="11" max="11" width="13.140625" style="1" customWidth="1"/>
    <col min="12" max="12" width="12.7109375" style="1" customWidth="1"/>
    <col min="13" max="13" width="4.7109375" style="4" customWidth="1"/>
    <col min="14" max="16384" width="10.00390625" style="1" customWidth="1"/>
  </cols>
  <sheetData>
    <row r="1" spans="12:13" ht="12.75">
      <c r="L1" s="5" t="s">
        <v>0</v>
      </c>
      <c r="M1" s="6"/>
    </row>
    <row r="2" spans="1:13" s="11" customFormat="1" ht="15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</row>
    <row r="3" spans="1:13" s="11" customFormat="1" ht="15" customHeight="1">
      <c r="A3" s="12" t="s">
        <v>2</v>
      </c>
      <c r="B3" s="13"/>
      <c r="C3" s="14"/>
      <c r="D3" s="14"/>
      <c r="E3" s="15"/>
      <c r="F3" s="16"/>
      <c r="G3" s="17"/>
      <c r="H3" s="14"/>
      <c r="I3" s="15"/>
      <c r="J3" s="18"/>
      <c r="K3" s="14"/>
      <c r="M3" s="10"/>
    </row>
    <row r="4" spans="1:13" ht="19.5" customHeight="1" thickBot="1">
      <c r="A4" s="19"/>
      <c r="B4" s="19"/>
      <c r="C4" s="19"/>
      <c r="D4" s="20"/>
      <c r="E4" s="21"/>
      <c r="F4" s="22"/>
      <c r="G4" s="23"/>
      <c r="H4" s="21"/>
      <c r="I4" s="21"/>
      <c r="J4" s="24"/>
      <c r="K4" s="20"/>
      <c r="L4" s="25" t="s">
        <v>3</v>
      </c>
      <c r="M4" s="24"/>
    </row>
    <row r="5" spans="1:13" s="37" customFormat="1" ht="19.5" customHeight="1" thickTop="1">
      <c r="A5" s="26"/>
      <c r="B5" s="27"/>
      <c r="C5" s="28" t="s">
        <v>4</v>
      </c>
      <c r="D5" s="29"/>
      <c r="E5" s="30"/>
      <c r="F5" s="31"/>
      <c r="G5" s="32"/>
      <c r="H5" s="33" t="s">
        <v>5</v>
      </c>
      <c r="I5" s="33"/>
      <c r="J5" s="34"/>
      <c r="K5" s="35" t="s">
        <v>6</v>
      </c>
      <c r="L5" s="36"/>
      <c r="M5" s="34"/>
    </row>
    <row r="6" spans="1:13" s="46" customFormat="1" ht="36.75" customHeight="1" thickBot="1">
      <c r="A6" s="38" t="s">
        <v>7</v>
      </c>
      <c r="B6" s="39" t="s">
        <v>8</v>
      </c>
      <c r="C6" s="40" t="s">
        <v>9</v>
      </c>
      <c r="D6" s="41" t="s">
        <v>10</v>
      </c>
      <c r="E6" s="42" t="s">
        <v>11</v>
      </c>
      <c r="F6" s="43" t="s">
        <v>12</v>
      </c>
      <c r="G6" s="44" t="s">
        <v>13</v>
      </c>
      <c r="H6" s="41" t="s">
        <v>10</v>
      </c>
      <c r="I6" s="42" t="s">
        <v>11</v>
      </c>
      <c r="J6" s="45" t="s">
        <v>14</v>
      </c>
      <c r="K6" s="41" t="s">
        <v>10</v>
      </c>
      <c r="L6" s="42" t="s">
        <v>11</v>
      </c>
      <c r="M6" s="45" t="s">
        <v>15</v>
      </c>
    </row>
    <row r="7" spans="1:13" s="54" customFormat="1" ht="14.25" customHeight="1" thickBot="1" thickTop="1">
      <c r="A7" s="47">
        <v>1</v>
      </c>
      <c r="B7" s="48">
        <v>2</v>
      </c>
      <c r="C7" s="49">
        <v>3</v>
      </c>
      <c r="D7" s="47">
        <v>4</v>
      </c>
      <c r="E7" s="50">
        <v>5</v>
      </c>
      <c r="F7" s="51">
        <v>6</v>
      </c>
      <c r="G7" s="52">
        <v>7</v>
      </c>
      <c r="H7" s="51">
        <v>8</v>
      </c>
      <c r="I7" s="51">
        <v>9</v>
      </c>
      <c r="J7" s="53">
        <v>10</v>
      </c>
      <c r="K7" s="50">
        <v>11</v>
      </c>
      <c r="L7" s="51">
        <v>12</v>
      </c>
      <c r="M7" s="48">
        <v>13</v>
      </c>
    </row>
    <row r="8" spans="1:13" s="66" customFormat="1" ht="17.25" customHeight="1" thickTop="1">
      <c r="A8" s="55" t="s">
        <v>16</v>
      </c>
      <c r="B8" s="56" t="s">
        <v>17</v>
      </c>
      <c r="C8" s="57"/>
      <c r="D8" s="58">
        <f>D9</f>
        <v>16569</v>
      </c>
      <c r="E8" s="59">
        <f>E9</f>
        <v>16569</v>
      </c>
      <c r="F8" s="60">
        <f>E8/D8*100</f>
        <v>100</v>
      </c>
      <c r="G8" s="61">
        <f>E8/E58*100</f>
        <v>0.009062968034896972</v>
      </c>
      <c r="H8" s="62">
        <f>H9</f>
        <v>16569</v>
      </c>
      <c r="I8" s="62">
        <f>I9</f>
        <v>16569</v>
      </c>
      <c r="J8" s="63">
        <f>I8/H8*100</f>
        <v>100</v>
      </c>
      <c r="K8" s="64"/>
      <c r="L8" s="64"/>
      <c r="M8" s="65"/>
    </row>
    <row r="9" spans="1:13" s="54" customFormat="1" ht="10.5" customHeight="1">
      <c r="A9" s="67"/>
      <c r="B9" s="68" t="s">
        <v>18</v>
      </c>
      <c r="C9" s="69"/>
      <c r="D9" s="70">
        <f>H9+K9</f>
        <v>16569</v>
      </c>
      <c r="E9" s="71">
        <f>I9+L9</f>
        <v>16569</v>
      </c>
      <c r="F9" s="72"/>
      <c r="G9" s="73"/>
      <c r="H9" s="74">
        <v>16569</v>
      </c>
      <c r="I9" s="74">
        <v>16569</v>
      </c>
      <c r="J9" s="75"/>
      <c r="K9" s="76"/>
      <c r="L9" s="76"/>
      <c r="M9" s="77"/>
    </row>
    <row r="10" spans="1:13" s="89" customFormat="1" ht="18.75" customHeight="1">
      <c r="A10" s="78" t="s">
        <v>19</v>
      </c>
      <c r="B10" s="79" t="s">
        <v>20</v>
      </c>
      <c r="C10" s="80">
        <f>C11</f>
        <v>16762468</v>
      </c>
      <c r="D10" s="81">
        <f>D11</f>
        <v>13136738</v>
      </c>
      <c r="E10" s="82">
        <f>E11</f>
        <v>607797</v>
      </c>
      <c r="F10" s="83">
        <f>E10/D10*100</f>
        <v>4.626696520856243</v>
      </c>
      <c r="G10" s="84">
        <f>E10/E58*100</f>
        <v>0.33245487251531625</v>
      </c>
      <c r="H10" s="85">
        <f>H11</f>
        <v>7257968</v>
      </c>
      <c r="I10" s="85">
        <f>I11</f>
        <v>56028</v>
      </c>
      <c r="J10" s="86">
        <f>I10/H10*100</f>
        <v>0.7719515985741464</v>
      </c>
      <c r="K10" s="87">
        <f>K11</f>
        <v>5878770</v>
      </c>
      <c r="L10" s="87">
        <f>L11</f>
        <v>551769</v>
      </c>
      <c r="M10" s="88">
        <f>L10/K10*100</f>
        <v>9.38578988461872</v>
      </c>
    </row>
    <row r="11" spans="1:13" s="101" customFormat="1" ht="13.5" customHeight="1">
      <c r="A11" s="90"/>
      <c r="B11" s="91" t="s">
        <v>21</v>
      </c>
      <c r="C11" s="92">
        <v>16762468</v>
      </c>
      <c r="D11" s="93">
        <f>H11+K11</f>
        <v>13136738</v>
      </c>
      <c r="E11" s="94">
        <f>I11+L11</f>
        <v>607797</v>
      </c>
      <c r="F11" s="95"/>
      <c r="G11" s="96"/>
      <c r="H11" s="97">
        <v>7257968</v>
      </c>
      <c r="I11" s="97">
        <v>56028</v>
      </c>
      <c r="J11" s="98"/>
      <c r="K11" s="99">
        <v>5878770</v>
      </c>
      <c r="L11" s="97">
        <v>551769</v>
      </c>
      <c r="M11" s="100"/>
    </row>
    <row r="12" spans="1:13" s="89" customFormat="1" ht="23.25" customHeight="1">
      <c r="A12" s="78" t="s">
        <v>22</v>
      </c>
      <c r="B12" s="79" t="s">
        <v>23</v>
      </c>
      <c r="C12" s="80">
        <f>SUM(C13:C14)</f>
        <v>25529000</v>
      </c>
      <c r="D12" s="81">
        <f>H12+K12</f>
        <v>25529000</v>
      </c>
      <c r="E12" s="102">
        <f>SUM(E13:E14)</f>
        <v>14320482</v>
      </c>
      <c r="F12" s="103">
        <f aca="true" t="shared" si="0" ref="F12:F60">E12/D12*100</f>
        <v>56.09495867444867</v>
      </c>
      <c r="G12" s="84">
        <f>E12/E58*100</f>
        <v>7.833066003398965</v>
      </c>
      <c r="H12" s="85">
        <f>SUM(H13:H14)</f>
        <v>24501000</v>
      </c>
      <c r="I12" s="85">
        <f>SUM(I13:I14)</f>
        <v>13310094</v>
      </c>
      <c r="J12" s="104">
        <f>I12/H12*100</f>
        <v>54.324696951144844</v>
      </c>
      <c r="K12" s="82">
        <f>SUM(K13:K14)</f>
        <v>1028000</v>
      </c>
      <c r="L12" s="85">
        <f>SUM(L13:L14)</f>
        <v>1010388</v>
      </c>
      <c r="M12" s="88">
        <f>L12/K12*100</f>
        <v>98.28677042801557</v>
      </c>
    </row>
    <row r="13" spans="1:13" s="101" customFormat="1" ht="12" customHeight="1">
      <c r="A13" s="90"/>
      <c r="B13" s="91" t="s">
        <v>21</v>
      </c>
      <c r="C13" s="92">
        <v>25501000</v>
      </c>
      <c r="D13" s="93">
        <f>H13+K13</f>
        <v>25501000</v>
      </c>
      <c r="E13" s="105">
        <f>I13+L13</f>
        <v>14306484</v>
      </c>
      <c r="F13" s="95">
        <f t="shared" si="0"/>
        <v>56.101658758480056</v>
      </c>
      <c r="G13" s="96"/>
      <c r="H13" s="97">
        <v>24501000</v>
      </c>
      <c r="I13" s="97">
        <v>13310094</v>
      </c>
      <c r="J13" s="98"/>
      <c r="K13" s="99">
        <v>1000000</v>
      </c>
      <c r="L13" s="97">
        <v>996390</v>
      </c>
      <c r="M13" s="98">
        <f>L13/K13*100</f>
        <v>99.639</v>
      </c>
    </row>
    <row r="14" spans="1:13" s="113" customFormat="1" ht="10.5" customHeight="1">
      <c r="A14" s="106"/>
      <c r="B14" s="68" t="s">
        <v>18</v>
      </c>
      <c r="C14" s="107">
        <v>28000</v>
      </c>
      <c r="D14" s="108">
        <f>H14+K14</f>
        <v>28000</v>
      </c>
      <c r="E14" s="109">
        <f>I14+L14</f>
        <v>13998</v>
      </c>
      <c r="F14" s="72">
        <f t="shared" si="0"/>
        <v>49.99285714285715</v>
      </c>
      <c r="G14" s="110"/>
      <c r="H14" s="111"/>
      <c r="I14" s="111"/>
      <c r="J14" s="75"/>
      <c r="K14" s="112">
        <v>28000</v>
      </c>
      <c r="L14" s="111">
        <v>13998</v>
      </c>
      <c r="M14" s="98">
        <f>L14/K14*100</f>
        <v>49.99285714285715</v>
      </c>
    </row>
    <row r="15" spans="1:13" s="121" customFormat="1" ht="18" customHeight="1">
      <c r="A15" s="114" t="s">
        <v>24</v>
      </c>
      <c r="B15" s="115" t="s">
        <v>25</v>
      </c>
      <c r="C15" s="116">
        <f>C16+C18+C17</f>
        <v>2041600</v>
      </c>
      <c r="D15" s="117">
        <f>D16+D18+D17</f>
        <v>2046101</v>
      </c>
      <c r="E15" s="118">
        <f>E16+E18+E17</f>
        <v>655028</v>
      </c>
      <c r="F15" s="103">
        <f t="shared" si="0"/>
        <v>32.01347343068598</v>
      </c>
      <c r="G15" s="119">
        <f>E15/E58*100</f>
        <v>0.35828944570960797</v>
      </c>
      <c r="H15" s="120">
        <f>H16+H18+H17</f>
        <v>1616600</v>
      </c>
      <c r="I15" s="120">
        <f>I16+I18+I17</f>
        <v>401479</v>
      </c>
      <c r="J15" s="86">
        <f>I15/H15*100</f>
        <v>24.834776691822345</v>
      </c>
      <c r="K15" s="120">
        <f>K16+K18+K17</f>
        <v>429501</v>
      </c>
      <c r="L15" s="120">
        <f>L16+L18+L17</f>
        <v>253549</v>
      </c>
      <c r="M15" s="104">
        <f>L15/K15*100</f>
        <v>59.03338991061721</v>
      </c>
    </row>
    <row r="16" spans="1:13" s="113" customFormat="1" ht="12" customHeight="1">
      <c r="A16" s="90"/>
      <c r="B16" s="91" t="s">
        <v>21</v>
      </c>
      <c r="C16" s="92">
        <v>1600000</v>
      </c>
      <c r="D16" s="93">
        <f aca="true" t="shared" si="1" ref="D16:E18">H16+K16</f>
        <v>1600000</v>
      </c>
      <c r="E16" s="105">
        <f t="shared" si="1"/>
        <v>393181</v>
      </c>
      <c r="F16" s="95">
        <f t="shared" si="0"/>
        <v>24.5738125</v>
      </c>
      <c r="G16" s="122"/>
      <c r="H16" s="99">
        <v>1600000</v>
      </c>
      <c r="I16" s="97">
        <v>393181</v>
      </c>
      <c r="J16" s="98">
        <f>I16/H16*100</f>
        <v>24.5738125</v>
      </c>
      <c r="K16" s="99"/>
      <c r="L16" s="97"/>
      <c r="M16" s="98"/>
    </row>
    <row r="17" spans="1:13" s="101" customFormat="1" ht="11.25" customHeight="1">
      <c r="A17" s="90"/>
      <c r="B17" s="91" t="s">
        <v>18</v>
      </c>
      <c r="C17" s="92">
        <v>425000</v>
      </c>
      <c r="D17" s="93">
        <f t="shared" si="1"/>
        <v>429501</v>
      </c>
      <c r="E17" s="123">
        <f t="shared" si="1"/>
        <v>253549</v>
      </c>
      <c r="F17" s="95">
        <f>E17/D17*100</f>
        <v>59.03338991061721</v>
      </c>
      <c r="G17" s="122"/>
      <c r="H17" s="99"/>
      <c r="I17" s="97"/>
      <c r="J17" s="98"/>
      <c r="K17" s="99">
        <v>429501</v>
      </c>
      <c r="L17" s="97">
        <v>253549</v>
      </c>
      <c r="M17" s="100"/>
    </row>
    <row r="18" spans="1:13" s="113" customFormat="1" ht="24.75" customHeight="1">
      <c r="A18" s="124"/>
      <c r="B18" s="125" t="s">
        <v>26</v>
      </c>
      <c r="C18" s="92">
        <v>16600</v>
      </c>
      <c r="D18" s="93">
        <f t="shared" si="1"/>
        <v>16600</v>
      </c>
      <c r="E18" s="94">
        <f t="shared" si="1"/>
        <v>8298</v>
      </c>
      <c r="F18" s="95">
        <f>E18/D18*100</f>
        <v>49.98795180722892</v>
      </c>
      <c r="G18" s="126"/>
      <c r="H18" s="99">
        <v>16600</v>
      </c>
      <c r="I18" s="97">
        <v>8298</v>
      </c>
      <c r="J18" s="98">
        <f>I18/H18*100</f>
        <v>49.98795180722892</v>
      </c>
      <c r="K18" s="99"/>
      <c r="L18" s="97"/>
      <c r="M18" s="127"/>
    </row>
    <row r="19" spans="1:13" s="121" customFormat="1" ht="15" customHeight="1">
      <c r="A19" s="114" t="s">
        <v>27</v>
      </c>
      <c r="B19" s="115" t="s">
        <v>28</v>
      </c>
      <c r="C19" s="116">
        <f>SUM(C20:C22)</f>
        <v>1434842</v>
      </c>
      <c r="D19" s="117">
        <f>SUM(D20:D22)</f>
        <v>3648534</v>
      </c>
      <c r="E19" s="118">
        <f>SUM(E20:E22)</f>
        <v>1244963</v>
      </c>
      <c r="F19" s="103">
        <f t="shared" si="0"/>
        <v>34.122280346023906</v>
      </c>
      <c r="G19" s="119">
        <f>E19/E58*100</f>
        <v>0.6809741006475611</v>
      </c>
      <c r="H19" s="120">
        <f>SUM(H20:H22)</f>
        <v>3360634</v>
      </c>
      <c r="I19" s="120">
        <f>SUM(I20:I22)</f>
        <v>1069822</v>
      </c>
      <c r="J19" s="104">
        <f>I19/H19*100</f>
        <v>31.833933716078572</v>
      </c>
      <c r="K19" s="120">
        <f>SUM(K20:K22)</f>
        <v>287900</v>
      </c>
      <c r="L19" s="120">
        <f>SUM(L20:L22)</f>
        <v>175141</v>
      </c>
      <c r="M19" s="104">
        <f>L19/K19*100</f>
        <v>60.833970128516846</v>
      </c>
    </row>
    <row r="20" spans="1:13" s="113" customFormat="1" ht="12.75" customHeight="1">
      <c r="A20" s="90"/>
      <c r="B20" s="91" t="s">
        <v>29</v>
      </c>
      <c r="C20" s="92">
        <v>391242</v>
      </c>
      <c r="D20" s="93">
        <f aca="true" t="shared" si="2" ref="D20:E22">H20+K20</f>
        <v>2604934</v>
      </c>
      <c r="E20" s="105">
        <f t="shared" si="2"/>
        <v>661725</v>
      </c>
      <c r="F20" s="95">
        <f t="shared" si="0"/>
        <v>25.402754925844572</v>
      </c>
      <c r="G20" s="96"/>
      <c r="H20" s="97">
        <v>2602734</v>
      </c>
      <c r="I20" s="97">
        <v>660285</v>
      </c>
      <c r="J20" s="100">
        <f>I20/H20*100</f>
        <v>25.368900548423312</v>
      </c>
      <c r="K20" s="99">
        <v>2200</v>
      </c>
      <c r="L20" s="97">
        <v>1440</v>
      </c>
      <c r="M20" s="98">
        <f>L20/K20*100</f>
        <v>65.45454545454545</v>
      </c>
    </row>
    <row r="21" spans="1:13" s="101" customFormat="1" ht="13.5" customHeight="1">
      <c r="A21" s="90"/>
      <c r="B21" s="91" t="s">
        <v>18</v>
      </c>
      <c r="C21" s="92">
        <v>1038100</v>
      </c>
      <c r="D21" s="93">
        <f t="shared" si="2"/>
        <v>1038100</v>
      </c>
      <c r="E21" s="105">
        <f t="shared" si="2"/>
        <v>578868</v>
      </c>
      <c r="F21" s="95">
        <f>E21/D21*100</f>
        <v>55.76225797129371</v>
      </c>
      <c r="G21" s="96"/>
      <c r="H21" s="97">
        <v>757900</v>
      </c>
      <c r="I21" s="97">
        <v>409537</v>
      </c>
      <c r="J21" s="100">
        <f>I21/H21*100</f>
        <v>54.03575669613405</v>
      </c>
      <c r="K21" s="99">
        <f>241200+39000</f>
        <v>280200</v>
      </c>
      <c r="L21" s="97">
        <f>130333+38998</f>
        <v>169331</v>
      </c>
      <c r="M21" s="98">
        <f>L21/K21*100</f>
        <v>60.43219129193433</v>
      </c>
    </row>
    <row r="22" spans="1:13" s="113" customFormat="1" ht="23.25" customHeight="1">
      <c r="A22" s="124"/>
      <c r="B22" s="125" t="s">
        <v>26</v>
      </c>
      <c r="C22" s="92">
        <v>5500</v>
      </c>
      <c r="D22" s="93">
        <f t="shared" si="2"/>
        <v>5500</v>
      </c>
      <c r="E22" s="105">
        <f t="shared" si="2"/>
        <v>4370</v>
      </c>
      <c r="F22" s="95">
        <f>E22/D22*100</f>
        <v>79.45454545454545</v>
      </c>
      <c r="G22" s="96"/>
      <c r="H22" s="97"/>
      <c r="I22" s="97"/>
      <c r="J22" s="127"/>
      <c r="K22" s="99">
        <v>5500</v>
      </c>
      <c r="L22" s="97">
        <v>4370</v>
      </c>
      <c r="M22" s="98">
        <f>L22/K22*100</f>
        <v>79.45454545454545</v>
      </c>
    </row>
    <row r="23" spans="1:13" s="121" customFormat="1" ht="72" customHeight="1">
      <c r="A23" s="114" t="s">
        <v>30</v>
      </c>
      <c r="B23" s="115" t="s">
        <v>31</v>
      </c>
      <c r="C23" s="116">
        <f>C25</f>
        <v>17977</v>
      </c>
      <c r="D23" s="117">
        <f>H23+K23</f>
        <v>219804</v>
      </c>
      <c r="E23" s="87">
        <f>E25</f>
        <v>210815</v>
      </c>
      <c r="F23" s="103">
        <f t="shared" si="0"/>
        <v>95.91044748958163</v>
      </c>
      <c r="G23" s="128">
        <f>E23/E58*100</f>
        <v>0.11531230649265527</v>
      </c>
      <c r="H23" s="129">
        <f>SUM(H24:H25)</f>
        <v>219804</v>
      </c>
      <c r="I23" s="129">
        <f>SUM(I24:I25)</f>
        <v>210815</v>
      </c>
      <c r="J23" s="104">
        <f>I23/H23*100</f>
        <v>95.91044748958163</v>
      </c>
      <c r="K23" s="87"/>
      <c r="L23" s="129"/>
      <c r="M23" s="104"/>
    </row>
    <row r="24" spans="1:13" s="140" customFormat="1" ht="11.25" customHeight="1" hidden="1">
      <c r="A24" s="130"/>
      <c r="B24" s="131" t="s">
        <v>32</v>
      </c>
      <c r="C24" s="132"/>
      <c r="D24" s="133"/>
      <c r="E24" s="134"/>
      <c r="F24" s="135" t="e">
        <f t="shared" si="0"/>
        <v>#DIV/0!</v>
      </c>
      <c r="G24" s="136"/>
      <c r="H24" s="137"/>
      <c r="I24" s="137"/>
      <c r="J24" s="138"/>
      <c r="K24" s="139"/>
      <c r="L24" s="137"/>
      <c r="M24" s="138"/>
    </row>
    <row r="25" spans="1:13" s="101" customFormat="1" ht="12" customHeight="1">
      <c r="A25" s="141"/>
      <c r="B25" s="142" t="s">
        <v>18</v>
      </c>
      <c r="C25" s="143">
        <v>17977</v>
      </c>
      <c r="D25" s="144">
        <f aca="true" t="shared" si="3" ref="D25:D36">H25+K25</f>
        <v>219804</v>
      </c>
      <c r="E25" s="145">
        <f>I25+L25</f>
        <v>210815</v>
      </c>
      <c r="F25" s="146"/>
      <c r="G25" s="147"/>
      <c r="H25" s="148">
        <v>219804</v>
      </c>
      <c r="I25" s="148">
        <v>210815</v>
      </c>
      <c r="J25" s="149"/>
      <c r="K25" s="150"/>
      <c r="L25" s="148"/>
      <c r="M25" s="151"/>
    </row>
    <row r="26" spans="1:13" s="121" customFormat="1" ht="37.5" customHeight="1">
      <c r="A26" s="114" t="s">
        <v>33</v>
      </c>
      <c r="B26" s="115" t="s">
        <v>34</v>
      </c>
      <c r="C26" s="116">
        <f>SUM(C27:C28)</f>
        <v>7931000</v>
      </c>
      <c r="D26" s="117">
        <f t="shared" si="3"/>
        <v>8174272</v>
      </c>
      <c r="E26" s="152">
        <f>SUM(E27:E29)</f>
        <v>4979216</v>
      </c>
      <c r="F26" s="103">
        <f t="shared" si="0"/>
        <v>60.91326542596087</v>
      </c>
      <c r="G26" s="128">
        <f>E26/E58*100</f>
        <v>2.723548521144762</v>
      </c>
      <c r="H26" s="129">
        <f>SUM(H27:H29)</f>
        <v>103160</v>
      </c>
      <c r="I26" s="129">
        <f>SUM(I27:I29)</f>
        <v>98162</v>
      </c>
      <c r="J26" s="104">
        <f>I26/H26*100</f>
        <v>95.15509887553316</v>
      </c>
      <c r="K26" s="129">
        <f>SUM(K27:K29)</f>
        <v>8071112</v>
      </c>
      <c r="L26" s="129">
        <f>SUM(L27:L29)</f>
        <v>4881054</v>
      </c>
      <c r="M26" s="104">
        <f>L26/K26*100</f>
        <v>60.475607326474965</v>
      </c>
    </row>
    <row r="27" spans="1:13" s="154" customFormat="1" ht="12" customHeight="1">
      <c r="A27" s="106"/>
      <c r="B27" s="68" t="s">
        <v>21</v>
      </c>
      <c r="C27" s="107"/>
      <c r="D27" s="108"/>
      <c r="E27" s="109">
        <f>I27+L27</f>
        <v>372</v>
      </c>
      <c r="F27" s="72"/>
      <c r="G27" s="110"/>
      <c r="H27" s="111"/>
      <c r="I27" s="111">
        <v>4</v>
      </c>
      <c r="J27" s="153"/>
      <c r="K27" s="111"/>
      <c r="L27" s="111">
        <v>368</v>
      </c>
      <c r="M27" s="75"/>
    </row>
    <row r="28" spans="1:13" s="101" customFormat="1" ht="12.75" customHeight="1">
      <c r="A28" s="90"/>
      <c r="B28" s="91" t="s">
        <v>18</v>
      </c>
      <c r="C28" s="92">
        <v>7931000</v>
      </c>
      <c r="D28" s="93">
        <f t="shared" si="3"/>
        <v>8081112</v>
      </c>
      <c r="E28" s="105">
        <f>I28+L28</f>
        <v>4885684</v>
      </c>
      <c r="F28" s="95">
        <f t="shared" si="0"/>
        <v>60.45806567215008</v>
      </c>
      <c r="G28" s="96"/>
      <c r="H28" s="97">
        <v>10000</v>
      </c>
      <c r="I28" s="97">
        <v>4998</v>
      </c>
      <c r="J28" s="100">
        <f aca="true" t="shared" si="4" ref="J28:J34">I28/H28*100</f>
        <v>49.980000000000004</v>
      </c>
      <c r="K28" s="97">
        <v>8071112</v>
      </c>
      <c r="L28" s="97">
        <v>4880686</v>
      </c>
      <c r="M28" s="98">
        <f aca="true" t="shared" si="5" ref="M28:M34">L28/K28*100</f>
        <v>60.471047855611474</v>
      </c>
    </row>
    <row r="29" spans="1:13" s="101" customFormat="1" ht="24.75" customHeight="1">
      <c r="A29" s="90"/>
      <c r="B29" s="125" t="s">
        <v>26</v>
      </c>
      <c r="C29" s="92"/>
      <c r="D29" s="93">
        <f>H29+K29</f>
        <v>93160</v>
      </c>
      <c r="E29" s="105">
        <f>I29</f>
        <v>93160</v>
      </c>
      <c r="F29" s="95">
        <f t="shared" si="0"/>
        <v>100</v>
      </c>
      <c r="G29" s="155"/>
      <c r="H29" s="97">
        <v>93160</v>
      </c>
      <c r="I29" s="97">
        <v>93160</v>
      </c>
      <c r="J29" s="127">
        <f>I29/H29*100</f>
        <v>100</v>
      </c>
      <c r="K29" s="97"/>
      <c r="L29" s="97"/>
      <c r="M29" s="98"/>
    </row>
    <row r="30" spans="1:13" s="121" customFormat="1" ht="75" customHeight="1">
      <c r="A30" s="114" t="s">
        <v>35</v>
      </c>
      <c r="B30" s="115" t="s">
        <v>36</v>
      </c>
      <c r="C30" s="116">
        <f>C31</f>
        <v>159642057</v>
      </c>
      <c r="D30" s="117">
        <f t="shared" si="3"/>
        <v>161996787</v>
      </c>
      <c r="E30" s="156">
        <f>E31</f>
        <v>77947534</v>
      </c>
      <c r="F30" s="103">
        <f t="shared" si="0"/>
        <v>48.11671604326325</v>
      </c>
      <c r="G30" s="157">
        <v>42.7</v>
      </c>
      <c r="H30" s="129">
        <f>H31</f>
        <v>139382843</v>
      </c>
      <c r="I30" s="129">
        <f>I31</f>
        <v>68411130</v>
      </c>
      <c r="J30" s="104">
        <f t="shared" si="4"/>
        <v>49.08145689064471</v>
      </c>
      <c r="K30" s="129">
        <f>K31</f>
        <v>22613944</v>
      </c>
      <c r="L30" s="129">
        <f>L31</f>
        <v>9536404</v>
      </c>
      <c r="M30" s="104">
        <f t="shared" si="5"/>
        <v>42.17045907604618</v>
      </c>
    </row>
    <row r="31" spans="1:13" s="113" customFormat="1" ht="15.75" customHeight="1">
      <c r="A31" s="106"/>
      <c r="B31" s="68" t="s">
        <v>21</v>
      </c>
      <c r="C31" s="107">
        <v>159642057</v>
      </c>
      <c r="D31" s="108">
        <f t="shared" si="3"/>
        <v>161996787</v>
      </c>
      <c r="E31" s="109">
        <f>I31+L31</f>
        <v>77947534</v>
      </c>
      <c r="F31" s="72"/>
      <c r="G31" s="110"/>
      <c r="H31" s="111">
        <v>139382843</v>
      </c>
      <c r="I31" s="111">
        <v>68411130</v>
      </c>
      <c r="J31" s="75"/>
      <c r="K31" s="111">
        <v>22613944</v>
      </c>
      <c r="L31" s="111">
        <v>9536404</v>
      </c>
      <c r="M31" s="75"/>
    </row>
    <row r="32" spans="1:13" s="121" customFormat="1" ht="13.5" customHeight="1">
      <c r="A32" s="114" t="s">
        <v>37</v>
      </c>
      <c r="B32" s="115" t="s">
        <v>38</v>
      </c>
      <c r="C32" s="116">
        <f>C33</f>
        <v>106735848</v>
      </c>
      <c r="D32" s="117">
        <f t="shared" si="3"/>
        <v>108103494</v>
      </c>
      <c r="E32" s="87">
        <f>E33</f>
        <v>64096654</v>
      </c>
      <c r="F32" s="103">
        <f t="shared" si="0"/>
        <v>59.291935559455645</v>
      </c>
      <c r="G32" s="158">
        <f>E32/E58*100</f>
        <v>35.0598060441699</v>
      </c>
      <c r="H32" s="129">
        <f>SUM(H33:H33)</f>
        <v>43801845</v>
      </c>
      <c r="I32" s="129">
        <f>SUM(I33:I33)</f>
        <v>26863286</v>
      </c>
      <c r="J32" s="104">
        <f t="shared" si="4"/>
        <v>61.329119812190555</v>
      </c>
      <c r="K32" s="129">
        <f>SUM(K33:K33)</f>
        <v>64301649</v>
      </c>
      <c r="L32" s="129">
        <f>SUM(L33:L33)</f>
        <v>37233368</v>
      </c>
      <c r="M32" s="104">
        <f t="shared" si="5"/>
        <v>57.90421953253485</v>
      </c>
    </row>
    <row r="33" spans="1:13" s="113" customFormat="1" ht="16.5" customHeight="1">
      <c r="A33" s="90"/>
      <c r="B33" s="91" t="s">
        <v>21</v>
      </c>
      <c r="C33" s="92">
        <v>106735848</v>
      </c>
      <c r="D33" s="93">
        <f t="shared" si="3"/>
        <v>108103494</v>
      </c>
      <c r="E33" s="109">
        <f>I33+L33</f>
        <v>64096654</v>
      </c>
      <c r="F33" s="72"/>
      <c r="G33" s="96"/>
      <c r="H33" s="97">
        <v>43801845</v>
      </c>
      <c r="I33" s="97">
        <v>26863286</v>
      </c>
      <c r="J33" s="100"/>
      <c r="K33" s="97">
        <v>64301649</v>
      </c>
      <c r="L33" s="97">
        <v>37233368</v>
      </c>
      <c r="M33" s="100"/>
    </row>
    <row r="34" spans="1:13" s="121" customFormat="1" ht="12.75">
      <c r="A34" s="114" t="s">
        <v>39</v>
      </c>
      <c r="B34" s="115" t="s">
        <v>40</v>
      </c>
      <c r="C34" s="116">
        <f>SUM(C35:C35)</f>
        <v>9961156</v>
      </c>
      <c r="D34" s="117">
        <f t="shared" si="3"/>
        <v>9600167</v>
      </c>
      <c r="E34" s="152">
        <f>I34+L34</f>
        <v>1118165</v>
      </c>
      <c r="F34" s="103">
        <f t="shared" si="0"/>
        <v>11.647349467983213</v>
      </c>
      <c r="G34" s="128">
        <f>E34/E58*100</f>
        <v>0.6116176988798705</v>
      </c>
      <c r="H34" s="129">
        <f>H35</f>
        <v>6579403</v>
      </c>
      <c r="I34" s="129">
        <f>SUM(I35:I35)</f>
        <v>734017</v>
      </c>
      <c r="J34" s="104">
        <f t="shared" si="4"/>
        <v>11.156285760273386</v>
      </c>
      <c r="K34" s="129">
        <f>SUM(K35:K35)</f>
        <v>3020764</v>
      </c>
      <c r="L34" s="129">
        <f>SUM(L35:L35)</f>
        <v>384148</v>
      </c>
      <c r="M34" s="104">
        <f t="shared" si="5"/>
        <v>12.716915323408251</v>
      </c>
    </row>
    <row r="35" spans="1:13" s="113" customFormat="1" ht="13.5" customHeight="1">
      <c r="A35" s="90"/>
      <c r="B35" s="91" t="s">
        <v>21</v>
      </c>
      <c r="C35" s="92">
        <v>9961156</v>
      </c>
      <c r="D35" s="93">
        <f t="shared" si="3"/>
        <v>9600167</v>
      </c>
      <c r="E35" s="105">
        <f>I35+L35</f>
        <v>1118165</v>
      </c>
      <c r="F35" s="95"/>
      <c r="G35" s="159"/>
      <c r="H35" s="97">
        <v>6579403</v>
      </c>
      <c r="I35" s="97">
        <v>734017</v>
      </c>
      <c r="J35" s="98"/>
      <c r="K35" s="97">
        <v>3020764</v>
      </c>
      <c r="L35" s="97">
        <v>384148</v>
      </c>
      <c r="M35" s="100"/>
    </row>
    <row r="36" spans="1:13" s="121" customFormat="1" ht="13.5" customHeight="1">
      <c r="A36" s="114" t="s">
        <v>41</v>
      </c>
      <c r="B36" s="115" t="s">
        <v>42</v>
      </c>
      <c r="C36" s="116">
        <f>SUM(C37:C38)</f>
        <v>15000</v>
      </c>
      <c r="D36" s="117">
        <f t="shared" si="3"/>
        <v>15000</v>
      </c>
      <c r="E36" s="87">
        <f>SUM(E37:E38)</f>
        <v>9809</v>
      </c>
      <c r="F36" s="103">
        <f t="shared" si="0"/>
        <v>65.39333333333333</v>
      </c>
      <c r="G36" s="128">
        <f>E36/E58*100</f>
        <v>0.005365360218136544</v>
      </c>
      <c r="H36" s="129"/>
      <c r="I36" s="129">
        <f>SUM(I37:I38)</f>
        <v>2309</v>
      </c>
      <c r="J36" s="160"/>
      <c r="K36" s="129">
        <f>SUM(K37:K38)</f>
        <v>15000</v>
      </c>
      <c r="L36" s="129">
        <f>SUM(L37:L38)</f>
        <v>7500</v>
      </c>
      <c r="M36" s="86">
        <f>L36/K36*100</f>
        <v>50</v>
      </c>
    </row>
    <row r="37" spans="1:13" s="113" customFormat="1" ht="12" customHeight="1">
      <c r="A37" s="90"/>
      <c r="B37" s="91" t="s">
        <v>21</v>
      </c>
      <c r="C37" s="92"/>
      <c r="D37" s="93"/>
      <c r="E37" s="105">
        <f>I37+L37</f>
        <v>2309</v>
      </c>
      <c r="F37" s="95"/>
      <c r="G37" s="159"/>
      <c r="H37" s="97"/>
      <c r="I37" s="97">
        <v>2309</v>
      </c>
      <c r="J37" s="98"/>
      <c r="K37" s="97"/>
      <c r="L37" s="97"/>
      <c r="M37" s="98"/>
    </row>
    <row r="38" spans="1:13" s="113" customFormat="1" ht="12" customHeight="1">
      <c r="A38" s="106"/>
      <c r="B38" s="68" t="s">
        <v>18</v>
      </c>
      <c r="C38" s="107">
        <v>15000</v>
      </c>
      <c r="D38" s="108">
        <f>H38+K38</f>
        <v>15000</v>
      </c>
      <c r="E38" s="109">
        <f>I38+L38</f>
        <v>7500</v>
      </c>
      <c r="F38" s="72">
        <f t="shared" si="0"/>
        <v>50</v>
      </c>
      <c r="G38" s="96"/>
      <c r="H38" s="111"/>
      <c r="I38" s="111"/>
      <c r="J38" s="153"/>
      <c r="K38" s="111">
        <v>15000</v>
      </c>
      <c r="L38" s="111">
        <v>7500</v>
      </c>
      <c r="M38" s="100"/>
    </row>
    <row r="39" spans="1:13" s="168" customFormat="1" ht="17.25" customHeight="1" hidden="1">
      <c r="A39" s="161"/>
      <c r="B39" s="162" t="s">
        <v>43</v>
      </c>
      <c r="C39" s="163"/>
      <c r="D39" s="164"/>
      <c r="E39" s="165"/>
      <c r="F39" s="83" t="e">
        <f t="shared" si="0"/>
        <v>#DIV/0!</v>
      </c>
      <c r="G39" s="136"/>
      <c r="H39" s="166"/>
      <c r="I39" s="166"/>
      <c r="J39" s="167"/>
      <c r="K39" s="166"/>
      <c r="L39" s="166"/>
      <c r="M39" s="167"/>
    </row>
    <row r="40" spans="1:13" s="174" customFormat="1" ht="12.75" customHeight="1">
      <c r="A40" s="169" t="s">
        <v>44</v>
      </c>
      <c r="B40" s="170" t="s">
        <v>45</v>
      </c>
      <c r="C40" s="116">
        <f>C41+C43</f>
        <v>24837600</v>
      </c>
      <c r="D40" s="171">
        <f>D41+D43</f>
        <v>25804978</v>
      </c>
      <c r="E40" s="172">
        <f>E41+E43</f>
        <v>13702049</v>
      </c>
      <c r="F40" s="103">
        <f t="shared" si="0"/>
        <v>53.09847193049341</v>
      </c>
      <c r="G40" s="128">
        <f>E40/E58*100</f>
        <v>7.494793415389705</v>
      </c>
      <c r="H40" s="173">
        <f>H41+H43</f>
        <v>25365478</v>
      </c>
      <c r="I40" s="173">
        <f>I41+I43</f>
        <v>13466780</v>
      </c>
      <c r="J40" s="104">
        <f>I40/H40*100</f>
        <v>53.09097664155984</v>
      </c>
      <c r="K40" s="129">
        <f>K41+K43</f>
        <v>439500</v>
      </c>
      <c r="L40" s="129">
        <f>L41+L43</f>
        <v>235269</v>
      </c>
      <c r="M40" s="160">
        <f aca="true" t="shared" si="6" ref="M40:M48">L40/K40*100</f>
        <v>53.531058020477815</v>
      </c>
    </row>
    <row r="41" spans="1:13" s="168" customFormat="1" ht="13.5" customHeight="1">
      <c r="A41" s="90"/>
      <c r="B41" s="91" t="s">
        <v>46</v>
      </c>
      <c r="C41" s="92">
        <v>5896600</v>
      </c>
      <c r="D41" s="93">
        <f aca="true" t="shared" si="7" ref="D41:E47">H41+K41</f>
        <v>6667210</v>
      </c>
      <c r="E41" s="105">
        <f t="shared" si="7"/>
        <v>4036944</v>
      </c>
      <c r="F41" s="95">
        <f t="shared" si="0"/>
        <v>60.54922523814309</v>
      </c>
      <c r="G41" s="96"/>
      <c r="H41" s="97">
        <v>6243710</v>
      </c>
      <c r="I41" s="97">
        <v>3817675</v>
      </c>
      <c r="J41" s="98">
        <f>I41/H41*100</f>
        <v>61.14433565940762</v>
      </c>
      <c r="K41" s="97">
        <v>423500</v>
      </c>
      <c r="L41" s="97">
        <v>219269</v>
      </c>
      <c r="M41" s="100">
        <f t="shared" si="6"/>
        <v>51.775442739079104</v>
      </c>
    </row>
    <row r="42" spans="1:13" s="168" customFormat="1" ht="24" customHeight="1">
      <c r="A42" s="175"/>
      <c r="B42" s="176" t="s">
        <v>47</v>
      </c>
      <c r="C42" s="177">
        <v>395000</v>
      </c>
      <c r="D42" s="178">
        <f>K42</f>
        <v>395000</v>
      </c>
      <c r="E42" s="179">
        <f>I42+L42</f>
        <v>200854</v>
      </c>
      <c r="F42" s="180">
        <f>E42/D42*100</f>
        <v>50.849113924050634</v>
      </c>
      <c r="G42" s="181"/>
      <c r="H42" s="182"/>
      <c r="I42" s="182"/>
      <c r="J42" s="183"/>
      <c r="K42" s="182">
        <v>395000</v>
      </c>
      <c r="L42" s="182">
        <v>200854</v>
      </c>
      <c r="M42" s="184">
        <f t="shared" si="6"/>
        <v>50.849113924050634</v>
      </c>
    </row>
    <row r="43" spans="1:13" s="168" customFormat="1" ht="13.5" customHeight="1">
      <c r="A43" s="106"/>
      <c r="B43" s="68" t="s">
        <v>18</v>
      </c>
      <c r="C43" s="107">
        <v>18941000</v>
      </c>
      <c r="D43" s="108">
        <f t="shared" si="7"/>
        <v>19137768</v>
      </c>
      <c r="E43" s="109">
        <f t="shared" si="7"/>
        <v>9665105</v>
      </c>
      <c r="F43" s="72">
        <f t="shared" si="0"/>
        <v>50.50278067954424</v>
      </c>
      <c r="G43" s="110"/>
      <c r="H43" s="111">
        <v>19121768</v>
      </c>
      <c r="I43" s="111">
        <v>9649105</v>
      </c>
      <c r="J43" s="153">
        <f>I43/H43*100</f>
        <v>50.46136424205125</v>
      </c>
      <c r="K43" s="111">
        <v>16000</v>
      </c>
      <c r="L43" s="111">
        <v>16000</v>
      </c>
      <c r="M43" s="75">
        <f t="shared" si="6"/>
        <v>100</v>
      </c>
    </row>
    <row r="44" spans="1:13" s="121" customFormat="1" ht="36.75" customHeight="1">
      <c r="A44" s="169" t="s">
        <v>48</v>
      </c>
      <c r="B44" s="185" t="s">
        <v>49</v>
      </c>
      <c r="C44" s="186">
        <f>C45+C47</f>
        <v>921819</v>
      </c>
      <c r="D44" s="187">
        <f t="shared" si="7"/>
        <v>1108573</v>
      </c>
      <c r="E44" s="152">
        <f t="shared" si="7"/>
        <v>219180</v>
      </c>
      <c r="F44" s="135">
        <f t="shared" si="0"/>
        <v>19.771363726159667</v>
      </c>
      <c r="G44" s="188">
        <f>E44/E58*100</f>
        <v>0.11988782267419389</v>
      </c>
      <c r="H44" s="173">
        <f>SUM(H45:H47)</f>
        <v>871314</v>
      </c>
      <c r="I44" s="173">
        <f>SUM(I45:I47)</f>
        <v>100170</v>
      </c>
      <c r="J44" s="189">
        <f>I44/H44*100</f>
        <v>11.496429530571069</v>
      </c>
      <c r="K44" s="173">
        <f>K45+K47</f>
        <v>237259</v>
      </c>
      <c r="L44" s="173">
        <f>L45+L47</f>
        <v>119010</v>
      </c>
      <c r="M44" s="189">
        <f t="shared" si="6"/>
        <v>50.160373262974225</v>
      </c>
    </row>
    <row r="45" spans="1:13" s="113" customFormat="1" ht="12">
      <c r="A45" s="90"/>
      <c r="B45" s="91" t="s">
        <v>46</v>
      </c>
      <c r="C45" s="92">
        <v>796819</v>
      </c>
      <c r="D45" s="93">
        <f t="shared" si="7"/>
        <v>983573</v>
      </c>
      <c r="E45" s="105">
        <f t="shared" si="7"/>
        <v>156684</v>
      </c>
      <c r="F45" s="95">
        <f t="shared" si="0"/>
        <v>15.930083481348106</v>
      </c>
      <c r="G45" s="159"/>
      <c r="H45" s="97">
        <v>871314</v>
      </c>
      <c r="I45" s="97">
        <v>100170</v>
      </c>
      <c r="J45" s="98"/>
      <c r="K45" s="97">
        <v>112259</v>
      </c>
      <c r="L45" s="97">
        <v>56514</v>
      </c>
      <c r="M45" s="100">
        <f t="shared" si="6"/>
        <v>50.342511513553475</v>
      </c>
    </row>
    <row r="46" spans="1:13" s="191" customFormat="1" ht="24">
      <c r="A46" s="175"/>
      <c r="B46" s="176" t="s">
        <v>47</v>
      </c>
      <c r="C46" s="177">
        <v>57540</v>
      </c>
      <c r="D46" s="178">
        <f>K46</f>
        <v>52821</v>
      </c>
      <c r="E46" s="179">
        <f t="shared" si="7"/>
        <v>26514</v>
      </c>
      <c r="F46" s="180">
        <f t="shared" si="0"/>
        <v>50.19594479468393</v>
      </c>
      <c r="G46" s="190"/>
      <c r="H46" s="182"/>
      <c r="I46" s="182"/>
      <c r="J46" s="183"/>
      <c r="K46" s="182">
        <v>52821</v>
      </c>
      <c r="L46" s="182">
        <v>26514</v>
      </c>
      <c r="M46" s="184">
        <f t="shared" si="6"/>
        <v>50.19594479468393</v>
      </c>
    </row>
    <row r="47" spans="1:13" s="101" customFormat="1" ht="12">
      <c r="A47" s="106"/>
      <c r="B47" s="68" t="s">
        <v>18</v>
      </c>
      <c r="C47" s="107">
        <v>125000</v>
      </c>
      <c r="D47" s="108">
        <f t="shared" si="7"/>
        <v>125000</v>
      </c>
      <c r="E47" s="109">
        <f t="shared" si="7"/>
        <v>62496</v>
      </c>
      <c r="F47" s="72">
        <f t="shared" si="0"/>
        <v>49.9968</v>
      </c>
      <c r="G47" s="192"/>
      <c r="H47" s="111"/>
      <c r="I47" s="111"/>
      <c r="J47" s="153"/>
      <c r="K47" s="111">
        <v>125000</v>
      </c>
      <c r="L47" s="111">
        <v>62496</v>
      </c>
      <c r="M47" s="75">
        <f t="shared" si="6"/>
        <v>49.9968</v>
      </c>
    </row>
    <row r="48" spans="1:13" s="121" customFormat="1" ht="26.25" customHeight="1">
      <c r="A48" s="169" t="s">
        <v>50</v>
      </c>
      <c r="B48" s="193" t="s">
        <v>51</v>
      </c>
      <c r="C48" s="186">
        <f>C49</f>
        <v>359300</v>
      </c>
      <c r="D48" s="187">
        <f>D49</f>
        <v>810215</v>
      </c>
      <c r="E48" s="152">
        <f>E49</f>
        <v>593615</v>
      </c>
      <c r="F48" s="135">
        <f t="shared" si="0"/>
        <v>73.26635522669909</v>
      </c>
      <c r="G48" s="188">
        <f>E48/E58*100</f>
        <v>0.3246975538677872</v>
      </c>
      <c r="H48" s="173">
        <f>SUM(H49)</f>
        <v>539455</v>
      </c>
      <c r="I48" s="173">
        <f>SUM(I49)</f>
        <v>469021</v>
      </c>
      <c r="J48" s="189">
        <f>I48/H48*100</f>
        <v>86.94348926231103</v>
      </c>
      <c r="K48" s="173">
        <f>K49</f>
        <v>270760</v>
      </c>
      <c r="L48" s="173">
        <f>L49</f>
        <v>124594</v>
      </c>
      <c r="M48" s="194">
        <f t="shared" si="6"/>
        <v>46.01639828630522</v>
      </c>
    </row>
    <row r="49" spans="1:13" s="101" customFormat="1" ht="13.5" customHeight="1">
      <c r="A49" s="106"/>
      <c r="B49" s="68" t="s">
        <v>21</v>
      </c>
      <c r="C49" s="107">
        <v>359300</v>
      </c>
      <c r="D49" s="108">
        <f>H49+K49</f>
        <v>810215</v>
      </c>
      <c r="E49" s="109">
        <f>I49+L49</f>
        <v>593615</v>
      </c>
      <c r="F49" s="72"/>
      <c r="G49" s="110"/>
      <c r="H49" s="111">
        <v>539455</v>
      </c>
      <c r="I49" s="111">
        <v>469021</v>
      </c>
      <c r="J49" s="153"/>
      <c r="K49" s="111">
        <v>270760</v>
      </c>
      <c r="L49" s="111">
        <v>124594</v>
      </c>
      <c r="M49" s="75"/>
    </row>
    <row r="50" spans="1:13" s="121" customFormat="1" ht="36.75" customHeight="1">
      <c r="A50" s="114" t="s">
        <v>52</v>
      </c>
      <c r="B50" s="115" t="s">
        <v>53</v>
      </c>
      <c r="C50" s="116">
        <f>C51</f>
        <v>2793300</v>
      </c>
      <c r="D50" s="117">
        <f>H50+K50</f>
        <v>5568686</v>
      </c>
      <c r="E50" s="87">
        <f>SUM(E51:E52)</f>
        <v>2628955</v>
      </c>
      <c r="F50" s="103">
        <f t="shared" si="0"/>
        <v>47.2096110285263</v>
      </c>
      <c r="G50" s="128">
        <f>E50/E58*100</f>
        <v>1.437994757087487</v>
      </c>
      <c r="H50" s="129">
        <f>SUM(H51:H52)</f>
        <v>5398386</v>
      </c>
      <c r="I50" s="129">
        <f>SUM(I51:I52)</f>
        <v>2497153</v>
      </c>
      <c r="J50" s="104">
        <f>I50/H50*100</f>
        <v>46.25739989693216</v>
      </c>
      <c r="K50" s="129">
        <f>K51</f>
        <v>170300</v>
      </c>
      <c r="L50" s="129">
        <f>L51</f>
        <v>131802</v>
      </c>
      <c r="M50" s="160"/>
    </row>
    <row r="51" spans="1:13" s="101" customFormat="1" ht="12" customHeight="1">
      <c r="A51" s="90"/>
      <c r="B51" s="91" t="s">
        <v>21</v>
      </c>
      <c r="C51" s="92">
        <v>2793300</v>
      </c>
      <c r="D51" s="93">
        <f>H51+K51</f>
        <v>5568686</v>
      </c>
      <c r="E51" s="109">
        <f>I51+L51</f>
        <v>2628955</v>
      </c>
      <c r="F51" s="95"/>
      <c r="G51" s="195"/>
      <c r="H51" s="97">
        <v>5398386</v>
      </c>
      <c r="I51" s="97">
        <v>2497153</v>
      </c>
      <c r="J51" s="100"/>
      <c r="K51" s="97">
        <v>170300</v>
      </c>
      <c r="L51" s="97">
        <v>131802</v>
      </c>
      <c r="M51" s="98"/>
    </row>
    <row r="52" spans="1:13" s="113" customFormat="1" ht="12" customHeight="1" hidden="1">
      <c r="A52" s="106"/>
      <c r="B52" s="196" t="s">
        <v>54</v>
      </c>
      <c r="C52" s="197">
        <v>553597</v>
      </c>
      <c r="D52" s="178"/>
      <c r="E52" s="179"/>
      <c r="F52" s="72"/>
      <c r="G52" s="198"/>
      <c r="H52" s="199"/>
      <c r="I52" s="199"/>
      <c r="J52" s="200"/>
      <c r="K52" s="199"/>
      <c r="L52" s="199"/>
      <c r="M52" s="153"/>
    </row>
    <row r="53" spans="1:13" s="121" customFormat="1" ht="38.25" customHeight="1">
      <c r="A53" s="114" t="s">
        <v>55</v>
      </c>
      <c r="B53" s="115" t="s">
        <v>56</v>
      </c>
      <c r="C53" s="116">
        <f>SUM(C54:C55)</f>
        <v>5989543</v>
      </c>
      <c r="D53" s="117">
        <f>D54</f>
        <v>6849543</v>
      </c>
      <c r="E53" s="87">
        <f>E54</f>
        <v>465902</v>
      </c>
      <c r="F53" s="103">
        <f t="shared" si="0"/>
        <v>6.801942844946006</v>
      </c>
      <c r="G53" s="128">
        <v>0.3</v>
      </c>
      <c r="H53" s="129">
        <f>H54</f>
        <v>627143</v>
      </c>
      <c r="I53" s="129">
        <f>I54</f>
        <v>5902</v>
      </c>
      <c r="J53" s="104">
        <f>I53/H53*100</f>
        <v>0.941093179705426</v>
      </c>
      <c r="K53" s="129">
        <f>K54</f>
        <v>6222400</v>
      </c>
      <c r="L53" s="129">
        <f>L54</f>
        <v>460000</v>
      </c>
      <c r="M53" s="104">
        <f>L53/K53*100</f>
        <v>7.392645924402159</v>
      </c>
    </row>
    <row r="54" spans="1:13" s="101" customFormat="1" ht="12" customHeight="1">
      <c r="A54" s="90"/>
      <c r="B54" s="91" t="s">
        <v>46</v>
      </c>
      <c r="C54" s="92">
        <v>5989543</v>
      </c>
      <c r="D54" s="93">
        <f>H54+K54</f>
        <v>6849543</v>
      </c>
      <c r="E54" s="179">
        <f>I54+L54</f>
        <v>465902</v>
      </c>
      <c r="F54" s="95">
        <f>E54/D54*100</f>
        <v>6.801942844946006</v>
      </c>
      <c r="G54" s="195"/>
      <c r="H54" s="97">
        <v>627143</v>
      </c>
      <c r="I54" s="97">
        <v>5902</v>
      </c>
      <c r="J54" s="98"/>
      <c r="K54" s="97">
        <v>6222400</v>
      </c>
      <c r="L54" s="97">
        <v>460000</v>
      </c>
      <c r="M54" s="100">
        <f>L54/K54*100</f>
        <v>7.392645924402159</v>
      </c>
    </row>
    <row r="55" spans="1:13" s="154" customFormat="1" ht="26.25" customHeight="1">
      <c r="A55" s="175"/>
      <c r="B55" s="176" t="s">
        <v>47</v>
      </c>
      <c r="C55" s="177"/>
      <c r="D55" s="178">
        <f>K55</f>
        <v>60000</v>
      </c>
      <c r="E55" s="179">
        <f>I55+L55</f>
        <v>60000</v>
      </c>
      <c r="F55" s="180">
        <f>E55/D55*100</f>
        <v>100</v>
      </c>
      <c r="G55" s="181"/>
      <c r="H55" s="182"/>
      <c r="I55" s="182"/>
      <c r="J55" s="201"/>
      <c r="K55" s="182">
        <v>60000</v>
      </c>
      <c r="L55" s="182">
        <v>60000</v>
      </c>
      <c r="M55" s="184">
        <f>L55/K55*100</f>
        <v>100</v>
      </c>
    </row>
    <row r="56" spans="1:13" s="121" customFormat="1" ht="23.25" customHeight="1">
      <c r="A56" s="202" t="s">
        <v>57</v>
      </c>
      <c r="B56" s="203" t="s">
        <v>58</v>
      </c>
      <c r="C56" s="116">
        <f>C57</f>
        <v>7349187</v>
      </c>
      <c r="D56" s="117">
        <f>H56+K56</f>
        <v>7353354</v>
      </c>
      <c r="E56" s="87">
        <f>E57</f>
        <v>4170</v>
      </c>
      <c r="F56" s="103">
        <f t="shared" si="0"/>
        <v>0.056708816140226624</v>
      </c>
      <c r="G56" s="128">
        <f>E56/E58*100</f>
        <v>0.0022809207982087258</v>
      </c>
      <c r="H56" s="129">
        <f>H57</f>
        <v>7353354</v>
      </c>
      <c r="I56" s="129">
        <f>SUM(I57:I57)</f>
        <v>4170</v>
      </c>
      <c r="J56" s="204">
        <f>I56/H56*100</f>
        <v>0.056708816140226624</v>
      </c>
      <c r="K56" s="129"/>
      <c r="L56" s="129"/>
      <c r="M56" s="104"/>
    </row>
    <row r="57" spans="1:13" s="101" customFormat="1" ht="13.5" customHeight="1" thickBot="1">
      <c r="A57" s="90"/>
      <c r="B57" s="91" t="s">
        <v>46</v>
      </c>
      <c r="C57" s="92">
        <v>7349187</v>
      </c>
      <c r="D57" s="93">
        <f>H57+K57</f>
        <v>7353354</v>
      </c>
      <c r="E57" s="105">
        <f>I57+L57</f>
        <v>4170</v>
      </c>
      <c r="F57" s="95"/>
      <c r="G57" s="159"/>
      <c r="H57" s="97">
        <v>7353354</v>
      </c>
      <c r="I57" s="97">
        <v>4170</v>
      </c>
      <c r="J57" s="205"/>
      <c r="K57" s="93"/>
      <c r="L57" s="99"/>
      <c r="M57" s="98"/>
    </row>
    <row r="58" spans="1:13" s="214" customFormat="1" ht="27.75" customHeight="1" thickBot="1" thickTop="1">
      <c r="A58" s="206"/>
      <c r="B58" s="207" t="s">
        <v>4</v>
      </c>
      <c r="C58" s="208">
        <f>C10+C12+C15+C19+C23+C26+C30+C32+C34+C36+C40+C44+C48+C50+C53+C56</f>
        <v>372321697</v>
      </c>
      <c r="D58" s="209">
        <f>D8+D10+D12+D15+D19+D23+D26+D30+D32+D34+D36+D40+D44+D48+D50+D53+D56</f>
        <v>379981815</v>
      </c>
      <c r="E58" s="210">
        <f>E8+E10+E12+E15+E19+E23+E26+E30+E32+E34+E36+E40+E44+E48+E50+E53+E56</f>
        <v>182820903</v>
      </c>
      <c r="F58" s="211">
        <f t="shared" si="0"/>
        <v>48.113066410822846</v>
      </c>
      <c r="G58" s="212">
        <v>100</v>
      </c>
      <c r="H58" s="209">
        <f>H8+H10+H12+H15+H19+H23+H26+H30+H32+H34+H36+H40+H44+H48+H50+H53+H56</f>
        <v>266994956</v>
      </c>
      <c r="I58" s="210">
        <f>I8+I10+I12+I15+I19+I23+I26+I30+I32+I34+I36+I40+I44+I48+I50+I53+I56</f>
        <v>127716907</v>
      </c>
      <c r="J58" s="213">
        <f>I58/H58*100</f>
        <v>47.83495123406002</v>
      </c>
      <c r="K58" s="209">
        <f>K8+K10+K12+K15+K19+K23+K26+K30+K32+K34+K36+K40+K44+K48+K50+K53+K56</f>
        <v>112986859</v>
      </c>
      <c r="L58" s="210">
        <f>L8+L10+L12+L15+L19+L23+L26+L30+L32+L34+L36+L40+L44+L48+L50+L53+L56</f>
        <v>55103996</v>
      </c>
      <c r="M58" s="213">
        <f>L58/K58*100</f>
        <v>48.77026982403325</v>
      </c>
    </row>
    <row r="59" spans="1:13" s="224" customFormat="1" ht="14.25" customHeight="1" thickTop="1">
      <c r="A59" s="215" t="s">
        <v>59</v>
      </c>
      <c r="B59" s="216"/>
      <c r="C59" s="217">
        <f>C11+C13+C16+C20+C27+C31+C33+C35+C37+C41+C45+C49+C51+C54+C57</f>
        <v>343778520</v>
      </c>
      <c r="D59" s="218">
        <f>D11+D13+D16+D20+D27+D31+D33+D35+D37+D41+D45+D49+D51+D54+D57</f>
        <v>350775701</v>
      </c>
      <c r="E59" s="219">
        <f>E11+E13+E16+E20+E27+E31+E33+E35+E37+E41+E45+E49+E51+E54+E57</f>
        <v>167020491</v>
      </c>
      <c r="F59" s="220">
        <f t="shared" si="0"/>
        <v>47.61461256405557</v>
      </c>
      <c r="G59" s="221">
        <f>E59/E58*100</f>
        <v>91.35743684626696</v>
      </c>
      <c r="H59" s="218">
        <f>H11+H13+H16+H20+H27+H31+H33+H35+H37+H41+H45+H49+H51+H54+H57</f>
        <v>246759155</v>
      </c>
      <c r="I59" s="222">
        <f>I11+I13+I16+I20+I27+I31+I33+I35+I37+I41+I45+I49+I51+I54+I57</f>
        <v>117324425</v>
      </c>
      <c r="J59" s="223">
        <f>I59/H59*100</f>
        <v>47.54612853168508</v>
      </c>
      <c r="K59" s="218">
        <f>K11+K13+K16+K20+K27+K31+K33+K35+K37+K41+K45+K49+K51+K54+K57</f>
        <v>104016546</v>
      </c>
      <c r="L59" s="222">
        <f>L11+L13+L16+L20+L27+L31+L33+L35+L37+L41+L45+L49+L51+L54+L57</f>
        <v>49696066</v>
      </c>
      <c r="M59" s="223">
        <f>L59/K59*100</f>
        <v>47.77707769685027</v>
      </c>
    </row>
    <row r="60" spans="1:13" s="154" customFormat="1" ht="25.5" customHeight="1">
      <c r="A60" s="225" t="s">
        <v>60</v>
      </c>
      <c r="B60" s="226"/>
      <c r="C60" s="178">
        <f>C42+C55+C46</f>
        <v>452540</v>
      </c>
      <c r="D60" s="178">
        <f>D42+D55+D46</f>
        <v>507821</v>
      </c>
      <c r="E60" s="227">
        <f>E42+E55+E46</f>
        <v>287368</v>
      </c>
      <c r="F60" s="180">
        <f t="shared" si="0"/>
        <v>56.58844356574462</v>
      </c>
      <c r="G60" s="228"/>
      <c r="H60" s="178"/>
      <c r="I60" s="227"/>
      <c r="J60" s="201"/>
      <c r="K60" s="227">
        <f>K42+K55+K46</f>
        <v>507821</v>
      </c>
      <c r="L60" s="227">
        <f>L42+L55+L46</f>
        <v>287368</v>
      </c>
      <c r="M60" s="201">
        <f>L60/K60*100</f>
        <v>56.58844356574462</v>
      </c>
    </row>
    <row r="61" spans="1:13" s="224" customFormat="1" ht="18.75" customHeight="1">
      <c r="A61" s="229" t="s">
        <v>61</v>
      </c>
      <c r="B61" s="230"/>
      <c r="C61" s="231">
        <f>C14+C17+C21+C25+C28+C38+C43+C47</f>
        <v>28521077</v>
      </c>
      <c r="D61" s="232">
        <f>H61+K61</f>
        <v>29090854</v>
      </c>
      <c r="E61" s="233">
        <f>I61+L61</f>
        <v>15694584</v>
      </c>
      <c r="F61" s="220">
        <f>E61/D61*100</f>
        <v>53.950234668256904</v>
      </c>
      <c r="G61" s="221">
        <f>E61/E58*100</f>
        <v>8.584676993964962</v>
      </c>
      <c r="H61" s="234">
        <f>H9+H21+H25+H28+H43</f>
        <v>20126041</v>
      </c>
      <c r="I61" s="235">
        <f>I9+I21+I25+I28+I43</f>
        <v>10291024</v>
      </c>
      <c r="J61" s="223">
        <f>I61/H61*100</f>
        <v>51.132878045910765</v>
      </c>
      <c r="K61" s="232">
        <f>K14+K17+K21+K28+K38+K43+K47</f>
        <v>8964813</v>
      </c>
      <c r="L61" s="233">
        <f>L14+L17+L21+L28+L38+L43+L47</f>
        <v>5403560</v>
      </c>
      <c r="M61" s="223">
        <f>L61/K61*100</f>
        <v>60.27521154094346</v>
      </c>
    </row>
    <row r="62" spans="1:13" s="224" customFormat="1" ht="49.5" customHeight="1" thickBot="1">
      <c r="A62" s="236" t="s">
        <v>62</v>
      </c>
      <c r="B62" s="237"/>
      <c r="C62" s="238">
        <f>C18+C22</f>
        <v>22100</v>
      </c>
      <c r="D62" s="239">
        <f>D18+D22+D29</f>
        <v>115260</v>
      </c>
      <c r="E62" s="240">
        <f>E18+E22+E29</f>
        <v>105828</v>
      </c>
      <c r="F62" s="241">
        <f>E62/D62*100</f>
        <v>91.81676210307131</v>
      </c>
      <c r="G62" s="242">
        <f>E62/E58*100</f>
        <v>0.05788615976806547</v>
      </c>
      <c r="H62" s="239">
        <f>H18+H22+H29</f>
        <v>109760</v>
      </c>
      <c r="I62" s="240">
        <f>I18+I22+I29</f>
        <v>101458</v>
      </c>
      <c r="J62" s="243">
        <f>I62/H62*100</f>
        <v>92.43622448979592</v>
      </c>
      <c r="K62" s="239">
        <f>K18+K22+K29</f>
        <v>5500</v>
      </c>
      <c r="L62" s="240">
        <f>L18+L22+L29</f>
        <v>4370</v>
      </c>
      <c r="M62" s="243">
        <f>L62/K62*100</f>
        <v>79.45454545454545</v>
      </c>
    </row>
    <row r="63" ht="13.5" thickTop="1"/>
    <row r="64" spans="1:12" ht="12.75">
      <c r="A64" s="1" t="s">
        <v>63</v>
      </c>
      <c r="D64" s="244"/>
      <c r="E64" s="244"/>
      <c r="F64" s="244"/>
      <c r="H64" s="244"/>
      <c r="I64" s="244"/>
      <c r="J64" s="244"/>
      <c r="K64" s="244"/>
      <c r="L64" s="244"/>
    </row>
    <row r="65" spans="1:8" ht="12.75">
      <c r="A65" s="1" t="s">
        <v>64</v>
      </c>
      <c r="C65" s="244"/>
      <c r="H65" s="244"/>
    </row>
    <row r="66" spans="1:9" ht="12.75">
      <c r="A66" s="1" t="s">
        <v>65</v>
      </c>
      <c r="D66" s="244"/>
      <c r="H66" s="244"/>
      <c r="I66" s="244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</sheetData>
  <mergeCells count="6">
    <mergeCell ref="A61:B61"/>
    <mergeCell ref="A62:B62"/>
    <mergeCell ref="L1:M1"/>
    <mergeCell ref="A2:K2"/>
    <mergeCell ref="A59:B59"/>
    <mergeCell ref="A60:B60"/>
  </mergeCells>
  <printOptions horizontalCentered="1"/>
  <pageMargins left="0.7874015748031497" right="0.7874015748031497" top="0.7" bottom="0.2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2010-09-02T10:00:16Z</cp:lastPrinted>
  <dcterms:created xsi:type="dcterms:W3CDTF">2010-09-02T09:59:12Z</dcterms:created>
  <dcterms:modified xsi:type="dcterms:W3CDTF">2010-09-02T10:07:58Z</dcterms:modified>
  <cp:category/>
  <cp:version/>
  <cp:contentType/>
  <cp:contentStatus/>
</cp:coreProperties>
</file>