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9515" windowHeight="8700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<sst xmlns="http://schemas.openxmlformats.org/spreadsheetml/2006/main" count="88" uniqueCount="60">
  <si>
    <t xml:space="preserve">           Tabela nr 5</t>
  </si>
  <si>
    <t xml:space="preserve">REALIZACJA  PLANU  DOCHODÓW  MIASTA  KOSZALINA  ZA  I  PÓŁROCZE  2010  ROKU                                                                                                               </t>
  </si>
  <si>
    <t xml:space="preserve"> wg działów klasyfikacji budżetowej z podziałem na zadania bieżące i majątkowe</t>
  </si>
  <si>
    <t xml:space="preserve">                     w złotych</t>
  </si>
  <si>
    <t>Wyszczególnienie</t>
  </si>
  <si>
    <t xml:space="preserve">Wykonanie </t>
  </si>
  <si>
    <t>Wykonanie
I półrocze 2009 r.</t>
  </si>
  <si>
    <t xml:space="preserve">                        OGÓŁEM</t>
  </si>
  <si>
    <t xml:space="preserve">GMINA </t>
  </si>
  <si>
    <t>POWIAT</t>
  </si>
  <si>
    <t xml:space="preserve">Dział </t>
  </si>
  <si>
    <t xml:space="preserve">   2000r.             </t>
  </si>
  <si>
    <t>Plan 
po zmianach</t>
  </si>
  <si>
    <t xml:space="preserve">Wykonanie 
I półrocze 2010 r.                        </t>
  </si>
  <si>
    <t>Dynamika
5:3</t>
  </si>
  <si>
    <t>%
wyk.</t>
  </si>
  <si>
    <t>% 
wyk.</t>
  </si>
  <si>
    <t>010</t>
  </si>
  <si>
    <t>ROLNICTWO I ŁOWIECTWO</t>
  </si>
  <si>
    <t xml:space="preserve"> - bieżące</t>
  </si>
  <si>
    <t>600</t>
  </si>
  <si>
    <t>TRANSPORT I ŁĄCZNOŚĆ</t>
  </si>
  <si>
    <t xml:space="preserve"> - majątkowe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</si>
  <si>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</si>
  <si>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</si>
  <si>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</si>
  <si>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</si>
  <si>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</si>
  <si>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</si>
  <si>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</si>
  <si>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</si>
  <si>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</si>
  <si>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</si>
  <si>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</si>
  <si>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</si>
  <si>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</si>
  <si>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</si>
  <si>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</si>
  <si>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</si>
  <si>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</si>
  <si>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</si>
  <si>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</si>
  <si>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</si>
  <si>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</si>
  <si>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</si>
  <si>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</si>
  <si>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</si>
  <si>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</si>
  <si>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</si>
  <si>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</si>
  <si>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</si>
  <si>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</si>
  <si>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</si>
  <si>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OGÓŁEM</t>
  </si>
  <si>
    <t>z tego:</t>
  </si>
  <si>
    <t>dochody bieżące</t>
  </si>
  <si>
    <t>dochody majątkowe</t>
  </si>
  <si>
    <t>Autor dokumentu: Sylwia Szpak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</si>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</sst>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1">
    <font>
      <sz val="10"/>
      <name val="Calibri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0"/>
      <name val="Calibri"/>
      <family val="2"/>
    </font>
    <font>
      <i/>
      <sz val="15"/>
      <name val="Calibri"/>
      <family val="2"/>
    </font>
    <font>
      <sz val="15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164" fontId="1" fillId="0" borderId="0" xfId="0" applyFont="1" applyAlignment="1">
      <alignment horizontal="centerContinuous" vertical="center" wrapText="1"/>
    </xf>
    <xf numFmtId="164" fontId="2" fillId="0" borderId="0" xfId="0" applyFont="1" applyAlignment="1">
      <alignment horizontal="centerContinuous" vertical="center" wrapText="1"/>
    </xf>
    <xf numFmtId="164" fontId="3" fillId="0" borderId="0" xfId="0" applyFont="1" applyAlignment="1">
      <alignment horizontal="centerContinuous" vertical="center" wrapText="1"/>
    </xf>
    <xf numFmtId="164" fontId="4" fillId="0" borderId="0" xfId="0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center" wrapText="1"/>
    </xf>
    <xf numFmtId="165" fontId="5" fillId="0" borderId="0" xfId="0" applyFont="1" applyAlignment="1">
      <alignment horizontal="centerContinuous" vertical="center" wrapText="1"/>
    </xf>
    <xf numFmtId="164" fontId="6" fillId="0" borderId="0" xfId="0" applyFont="1" applyAlignment="1">
      <alignment horizontal="centerContinuous" vertical="center" wrapText="1"/>
    </xf>
    <xf numFmtId="165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Font="1" applyAlignment="1">
      <alignment horizontal="centerContinuous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9" fillId="0" borderId="0" xfId="0" applyFont="1" applyAlignment="1">
      <alignment/>
    </xf>
    <xf numFmtId="164" fontId="0" fillId="0" borderId="0" xfId="0" applyFont="1" applyAlignment="1">
      <alignment horizontal="centerContinuous"/>
    </xf>
    <xf numFmtId="164" fontId="0" fillId="0" borderId="0" xfId="0" applyFont="1" applyBorder="1" applyAlignment="1">
      <alignment horizontal="centerContinuous"/>
    </xf>
    <xf numFmtId="164" fontId="0" fillId="0" borderId="0" xfId="0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5" fontId="9" fillId="0" borderId="0" xfId="0" applyFont="1" applyAlignment="1">
      <alignment horizontal="centerContinuous"/>
    </xf>
    <xf numFmtId="165" fontId="9" fillId="0" borderId="0" xfId="0" applyFont="1" applyBorder="1" applyAlignment="1">
      <alignment horizontal="centerContinuous"/>
    </xf>
    <xf numFmtId="165" fontId="10" fillId="0" borderId="0" xfId="0" applyFont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11" fillId="0" borderId="5" xfId="0" applyFont="1" applyBorder="1" applyAlignment="1">
      <alignment vertical="center"/>
    </xf>
    <xf numFmtId="164" fontId="11" fillId="0" borderId="6" xfId="0" applyFont="1" applyBorder="1" applyAlignment="1">
      <alignment horizontal="centerContinuous" vertical="center" wrapText="1"/>
    </xf>
    <xf numFmtId="164" fontId="11" fillId="0" borderId="6" xfId="0" applyNumberFormat="1" applyFont="1" applyBorder="1" applyAlignment="1">
      <alignment horizontal="centerContinuous" vertical="center" wrapText="1"/>
    </xf>
    <xf numFmtId="165" fontId="13" fillId="0" borderId="7" xfId="0" applyFont="1" applyBorder="1" applyAlignment="1">
      <alignment horizontal="centerContinuous" vertical="center" wrapText="1"/>
    </xf>
    <xf numFmtId="164" fontId="11" fillId="0" borderId="8" xfId="0" applyFont="1" applyBorder="1" applyAlignment="1">
      <alignment horizontal="centerContinuous" vertical="center" wrapText="1"/>
    </xf>
    <xf numFmtId="164" fontId="11" fillId="0" borderId="9" xfId="0" applyFont="1" applyBorder="1" applyAlignment="1">
      <alignment horizontal="centerContinuous" vertical="center" wrapText="1"/>
    </xf>
    <xf numFmtId="165" fontId="13" fillId="0" borderId="10" xfId="0" applyFont="1" applyBorder="1" applyAlignment="1">
      <alignment horizontal="centerContinuous" vertical="center" wrapText="1"/>
    </xf>
    <xf numFmtId="164" fontId="11" fillId="0" borderId="9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/>
    </xf>
    <xf numFmtId="49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4" fontId="12" fillId="0" borderId="18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17" fillId="0" borderId="20" xfId="0" applyFont="1" applyBorder="1" applyAlignment="1">
      <alignment horizontal="center" vertical="center"/>
    </xf>
    <xf numFmtId="3" fontId="17" fillId="0" borderId="10" xfId="0" applyFont="1" applyBorder="1" applyAlignment="1">
      <alignment horizontal="center" vertical="center"/>
    </xf>
    <xf numFmtId="3" fontId="17" fillId="0" borderId="9" xfId="0" applyFont="1" applyBorder="1" applyAlignment="1">
      <alignment horizontal="center" vertical="center"/>
    </xf>
    <xf numFmtId="3" fontId="17" fillId="0" borderId="21" xfId="0" applyFont="1" applyBorder="1" applyAlignment="1">
      <alignment horizontal="center" vertical="center"/>
    </xf>
    <xf numFmtId="3" fontId="17" fillId="0" borderId="9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7" fillId="0" borderId="8" xfId="0" applyFont="1" applyBorder="1" applyAlignment="1">
      <alignment horizontal="center" vertical="center"/>
    </xf>
    <xf numFmtId="3" fontId="17" fillId="0" borderId="10" xfId="0" applyFont="1" applyBorder="1" applyAlignment="1">
      <alignment horizontal="center" vertical="center"/>
    </xf>
    <xf numFmtId="3" fontId="17" fillId="0" borderId="0" xfId="0" applyFont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3" fontId="6" fillId="0" borderId="23" xfId="0" applyFont="1" applyBorder="1" applyAlignment="1">
      <alignment horizontal="left" vertical="center"/>
    </xf>
    <xf numFmtId="3" fontId="6" fillId="0" borderId="24" xfId="0" applyFont="1" applyBorder="1" applyAlignment="1">
      <alignment horizontal="center" vertical="center"/>
    </xf>
    <xf numFmtId="3" fontId="6" fillId="0" borderId="25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164" fontId="6" fillId="0" borderId="27" xfId="0" applyNumberFormat="1" applyFont="1" applyBorder="1" applyAlignment="1">
      <alignment vertical="center" wrapText="1"/>
    </xf>
    <xf numFmtId="164" fontId="18" fillId="0" borderId="28" xfId="0" applyNumberFormat="1" applyFont="1" applyBorder="1" applyAlignment="1">
      <alignment vertical="center" wrapText="1"/>
    </xf>
    <xf numFmtId="3" fontId="6" fillId="0" borderId="29" xfId="0" applyFont="1" applyBorder="1" applyAlignment="1">
      <alignment horizontal="right" vertical="center"/>
    </xf>
    <xf numFmtId="3" fontId="6" fillId="0" borderId="24" xfId="0" applyFont="1" applyBorder="1" applyAlignment="1">
      <alignment horizontal="right" vertical="center"/>
    </xf>
    <xf numFmtId="164" fontId="18" fillId="0" borderId="28" xfId="0" applyNumberFormat="1" applyFont="1" applyBorder="1" applyAlignment="1">
      <alignment vertical="center"/>
    </xf>
    <xf numFmtId="3" fontId="6" fillId="0" borderId="29" xfId="0" applyFont="1" applyBorder="1" applyAlignment="1">
      <alignment horizontal="center" vertical="center"/>
    </xf>
    <xf numFmtId="3" fontId="18" fillId="0" borderId="23" xfId="0" applyFont="1" applyBorder="1" applyAlignment="1">
      <alignment horizontal="center" vertical="center"/>
    </xf>
    <xf numFmtId="3" fontId="6" fillId="0" borderId="0" xfId="0" applyFont="1" applyAlignment="1">
      <alignment horizontal="center" vertical="center"/>
    </xf>
    <xf numFmtId="3" fontId="19" fillId="0" borderId="22" xfId="0" applyFont="1" applyBorder="1" applyAlignment="1">
      <alignment horizontal="center" vertical="center"/>
    </xf>
    <xf numFmtId="3" fontId="19" fillId="0" borderId="23" xfId="0" applyFont="1" applyBorder="1" applyAlignment="1">
      <alignment horizontal="left" vertical="center"/>
    </xf>
    <xf numFmtId="3" fontId="19" fillId="0" borderId="24" xfId="0" applyFont="1" applyBorder="1" applyAlignment="1">
      <alignment horizontal="center" vertical="center"/>
    </xf>
    <xf numFmtId="3" fontId="19" fillId="0" borderId="30" xfId="0" applyFont="1" applyBorder="1" applyAlignment="1">
      <alignment horizontal="right" vertical="center"/>
    </xf>
    <xf numFmtId="3" fontId="19" fillId="0" borderId="31" xfId="0" applyNumberFormat="1" applyFont="1" applyBorder="1" applyAlignment="1">
      <alignment vertical="center"/>
    </xf>
    <xf numFmtId="3" fontId="19" fillId="0" borderId="24" xfId="0" applyFont="1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164" fontId="19" fillId="0" borderId="32" xfId="0" applyNumberFormat="1" applyFont="1" applyBorder="1" applyAlignment="1">
      <alignment vertical="center" wrapText="1"/>
    </xf>
    <xf numFmtId="3" fontId="19" fillId="0" borderId="29" xfId="0" applyFont="1" applyBorder="1" applyAlignment="1">
      <alignment horizontal="right" vertical="center"/>
    </xf>
    <xf numFmtId="3" fontId="19" fillId="0" borderId="24" xfId="0" applyFont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3" fontId="19" fillId="0" borderId="29" xfId="0" applyFont="1" applyBorder="1" applyAlignment="1">
      <alignment horizontal="center" vertical="center"/>
    </xf>
    <xf numFmtId="3" fontId="19" fillId="0" borderId="23" xfId="0" applyFont="1" applyBorder="1" applyAlignment="1">
      <alignment horizontal="center" vertical="center"/>
    </xf>
    <xf numFmtId="3" fontId="19" fillId="0" borderId="0" xfId="0" applyFont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65" fontId="6" fillId="0" borderId="25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0" xfId="0" applyFont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165" fontId="20" fillId="0" borderId="24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vertical="center" wrapText="1"/>
    </xf>
    <xf numFmtId="164" fontId="19" fillId="0" borderId="23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 vertical="center" wrapText="1"/>
    </xf>
    <xf numFmtId="3" fontId="19" fillId="0" borderId="24" xfId="0" applyNumberFormat="1" applyFont="1" applyBorder="1" applyAlignment="1">
      <alignment vertical="center" wrapText="1"/>
    </xf>
    <xf numFmtId="164" fontId="19" fillId="0" borderId="23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164" fontId="19" fillId="0" borderId="23" xfId="0" applyNumberFormat="1" applyFont="1" applyBorder="1" applyAlignment="1">
      <alignment vertical="center"/>
    </xf>
    <xf numFmtId="3" fontId="20" fillId="0" borderId="0" xfId="0" applyFont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165" fontId="19" fillId="0" borderId="24" xfId="0" applyNumberFormat="1" applyFont="1" applyBorder="1" applyAlignment="1">
      <alignment horizontal="right" vertical="center"/>
    </xf>
    <xf numFmtId="3" fontId="19" fillId="0" borderId="30" xfId="0" applyNumberFormat="1" applyFont="1" applyBorder="1" applyAlignment="1">
      <alignment vertical="center"/>
    </xf>
    <xf numFmtId="3" fontId="19" fillId="0" borderId="34" xfId="0" applyFont="1" applyBorder="1" applyAlignment="1">
      <alignment vertical="center"/>
    </xf>
    <xf numFmtId="164" fontId="19" fillId="0" borderId="3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9" fillId="0" borderId="0" xfId="0" applyFont="1" applyBorder="1" applyAlignment="1">
      <alignment horizontal="center" vertical="center"/>
    </xf>
    <xf numFmtId="164" fontId="6" fillId="0" borderId="24" xfId="0" applyNumberFormat="1" applyFont="1" applyBorder="1" applyAlignment="1">
      <alignment vertical="center"/>
    </xf>
    <xf numFmtId="164" fontId="18" fillId="0" borderId="28" xfId="0" applyNumberFormat="1" applyFont="1" applyBorder="1" applyAlignment="1">
      <alignment vertical="center" wrapText="1"/>
    </xf>
    <xf numFmtId="164" fontId="18" fillId="0" borderId="28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5" fontId="6" fillId="0" borderId="25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64" fontId="19" fillId="0" borderId="36" xfId="0" applyNumberFormat="1" applyFont="1" applyBorder="1" applyAlignment="1">
      <alignment vertical="center"/>
    </xf>
    <xf numFmtId="49" fontId="20" fillId="0" borderId="35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165" fontId="19" fillId="0" borderId="34" xfId="0" applyNumberFormat="1" applyFont="1" applyBorder="1" applyAlignment="1">
      <alignment horizontal="right" vertical="center"/>
    </xf>
    <xf numFmtId="3" fontId="19" fillId="0" borderId="37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164" fontId="19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19" fillId="0" borderId="3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5" fontId="14" fillId="0" borderId="25" xfId="0" applyNumberFormat="1" applyFont="1" applyBorder="1" applyAlignment="1">
      <alignment horizontal="right" vertical="center"/>
    </xf>
    <xf numFmtId="3" fontId="6" fillId="0" borderId="26" xfId="0" applyFont="1" applyBorder="1" applyAlignment="1">
      <alignment vertical="center"/>
    </xf>
    <xf numFmtId="3" fontId="6" fillId="0" borderId="25" xfId="0" applyFont="1" applyBorder="1" applyAlignment="1">
      <alignment vertical="center"/>
    </xf>
    <xf numFmtId="3" fontId="14" fillId="0" borderId="0" xfId="0" applyFont="1" applyBorder="1" applyAlignment="1">
      <alignment horizontal="center" vertical="center"/>
    </xf>
    <xf numFmtId="0" fontId="6" fillId="0" borderId="28" xfId="0" applyNumberFormat="1" applyFont="1" applyFill="1" applyBorder="1" applyAlignment="1" applyProtection="1">
      <alignment vertical="center" wrapText="1"/>
      <protection locked="0"/>
    </xf>
    <xf numFmtId="165" fontId="6" fillId="0" borderId="27" xfId="0" applyNumberFormat="1" applyFont="1" applyBorder="1" applyAlignment="1">
      <alignment horizontal="right" vertical="center"/>
    </xf>
    <xf numFmtId="165" fontId="19" fillId="0" borderId="38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165" fontId="6" fillId="0" borderId="24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64" fontId="18" fillId="0" borderId="23" xfId="0" applyNumberFormat="1" applyFont="1" applyBorder="1" applyAlignment="1">
      <alignment vertical="center" wrapText="1"/>
    </xf>
    <xf numFmtId="3" fontId="6" fillId="0" borderId="29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64" fontId="18" fillId="0" borderId="23" xfId="0" applyNumberFormat="1" applyFont="1" applyBorder="1" applyAlignment="1">
      <alignment vertical="center"/>
    </xf>
    <xf numFmtId="164" fontId="18" fillId="0" borderId="23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3" fontId="6" fillId="0" borderId="41" xfId="0" applyNumberFormat="1" applyFont="1" applyBorder="1" applyAlignment="1">
      <alignment vertical="center"/>
    </xf>
    <xf numFmtId="49" fontId="20" fillId="0" borderId="22" xfId="0" applyNumberFormat="1" applyFont="1" applyBorder="1" applyAlignment="1">
      <alignment horizontal="center" vertical="center"/>
    </xf>
    <xf numFmtId="165" fontId="20" fillId="0" borderId="24" xfId="0" applyNumberFormat="1" applyFont="1" applyBorder="1" applyAlignment="1">
      <alignment horizontal="right" vertical="center"/>
    </xf>
    <xf numFmtId="3" fontId="20" fillId="0" borderId="29" xfId="0" applyNumberFormat="1" applyFont="1" applyBorder="1" applyAlignment="1">
      <alignment vertical="center"/>
    </xf>
    <xf numFmtId="164" fontId="20" fillId="0" borderId="23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11" fillId="0" borderId="4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65" fontId="11" fillId="0" borderId="1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/>
    </xf>
    <xf numFmtId="164" fontId="18" fillId="0" borderId="7" xfId="0" applyNumberFormat="1" applyFont="1" applyBorder="1" applyAlignment="1">
      <alignment vertical="center"/>
    </xf>
    <xf numFmtId="3" fontId="11" fillId="0" borderId="0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165" fontId="6" fillId="0" borderId="31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164" fontId="10" fillId="0" borderId="24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164" fontId="9" fillId="0" borderId="36" xfId="0" applyNumberFormat="1" applyFont="1" applyBorder="1" applyAlignment="1">
      <alignment vertical="center"/>
    </xf>
    <xf numFmtId="3" fontId="0" fillId="0" borderId="0" xfId="0" applyFont="1" applyBorder="1" applyAlignment="1">
      <alignment horizontal="center" vertical="center"/>
    </xf>
    <xf numFmtId="3" fontId="6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0" fillId="0" borderId="22" xfId="0" applyNumberFormat="1" applyFont="1" applyBorder="1" applyAlignment="1">
      <alignment horizontal="right" vertical="center"/>
    </xf>
    <xf numFmtId="3" fontId="19" fillId="0" borderId="47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165" fontId="20" fillId="0" borderId="48" xfId="0" applyNumberFormat="1" applyFont="1" applyBorder="1" applyAlignment="1">
      <alignment horizontal="right" vertical="center"/>
    </xf>
    <xf numFmtId="3" fontId="19" fillId="0" borderId="49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19" fillId="0" borderId="12" xfId="0" applyNumberFormat="1" applyFont="1" applyBorder="1" applyAlignment="1">
      <alignment vertical="center" wrapText="1"/>
    </xf>
    <xf numFmtId="3" fontId="19" fillId="0" borderId="50" xfId="0" applyNumberFormat="1" applyFont="1" applyBorder="1" applyAlignment="1">
      <alignment vertical="center"/>
    </xf>
    <xf numFmtId="164" fontId="19" fillId="0" borderId="12" xfId="0" applyNumberFormat="1" applyFon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workbookViewId="0" topLeftCell="A37">
      <selection activeCell="B70" sqref="B70"/>
    </sheetView>
  </sheetViews>
  <sheetFormatPr defaultColWidth="9.140625" defaultRowHeight="12.75"/>
  <cols>
    <col min="1" max="1" width="4.28125" style="11" customWidth="1"/>
    <col min="2" max="2" width="30.28125" style="11" customWidth="1"/>
    <col min="3" max="3" width="14.421875" style="11" hidden="1" customWidth="1"/>
    <col min="4" max="4" width="12.8515625" style="11" customWidth="1"/>
    <col min="5" max="5" width="13.00390625" style="11" customWidth="1"/>
    <col min="6" max="6" width="12.140625" style="11" customWidth="1"/>
    <col min="7" max="7" width="7.00390625" style="12" customWidth="1"/>
    <col min="8" max="8" width="5.57421875" style="13" customWidth="1"/>
    <col min="9" max="10" width="12.421875" style="11" customWidth="1"/>
    <col min="11" max="11" width="5.8515625" style="13" customWidth="1"/>
    <col min="12" max="13" width="12.140625" style="11" customWidth="1"/>
    <col min="14" max="14" width="6.28125" style="13" customWidth="1"/>
    <col min="15" max="16384" width="10.00390625" style="11" customWidth="1"/>
  </cols>
  <sheetData>
    <row r="1" spans="1:14" s="9" customFormat="1" ht="18.75" customHeight="1">
      <c r="A1" s="1"/>
      <c r="B1" s="2"/>
      <c r="C1" s="2"/>
      <c r="D1" s="3"/>
      <c r="E1" s="3"/>
      <c r="F1" s="4"/>
      <c r="G1" s="5"/>
      <c r="H1" s="6"/>
      <c r="I1" s="3"/>
      <c r="J1" s="4"/>
      <c r="K1" s="6"/>
      <c r="L1" s="3"/>
      <c r="M1" s="7" t="s">
        <v>0</v>
      </c>
      <c r="N1" s="8"/>
    </row>
    <row r="2" spans="1:14" s="9" customFormat="1" ht="17.25" customHeight="1">
      <c r="A2" s="1" t="s">
        <v>1</v>
      </c>
      <c r="B2" s="2"/>
      <c r="C2" s="2"/>
      <c r="D2" s="3"/>
      <c r="E2" s="3"/>
      <c r="F2" s="4"/>
      <c r="G2" s="5"/>
      <c r="H2" s="6"/>
      <c r="I2" s="3"/>
      <c r="J2" s="4"/>
      <c r="K2" s="6"/>
      <c r="L2" s="3"/>
      <c r="M2" s="10"/>
      <c r="N2" s="8"/>
    </row>
    <row r="3" spans="1:14" s="9" customFormat="1" ht="15" customHeight="1">
      <c r="A3" s="1" t="s">
        <v>2</v>
      </c>
      <c r="B3" s="2"/>
      <c r="C3" s="2"/>
      <c r="D3" s="3"/>
      <c r="E3" s="3"/>
      <c r="F3" s="4"/>
      <c r="G3" s="5"/>
      <c r="H3" s="6"/>
      <c r="I3" s="3"/>
      <c r="J3" s="4"/>
      <c r="K3" s="6"/>
      <c r="L3" s="3"/>
      <c r="M3" s="10"/>
      <c r="N3" s="8"/>
    </row>
    <row r="4" ht="9" customHeight="1"/>
    <row r="5" spans="1:14" ht="11.25" customHeight="1" thickBot="1">
      <c r="A5" s="14"/>
      <c r="B5" s="14"/>
      <c r="C5" s="14"/>
      <c r="D5" s="14"/>
      <c r="E5" s="15"/>
      <c r="F5" s="16"/>
      <c r="G5" s="17"/>
      <c r="H5" s="18"/>
      <c r="I5" s="16"/>
      <c r="J5" s="16"/>
      <c r="K5" s="19"/>
      <c r="L5" s="15"/>
      <c r="M5" s="20" t="s">
        <v>3</v>
      </c>
      <c r="N5" s="19"/>
    </row>
    <row r="6" spans="1:14" s="33" customFormat="1" ht="19.5" customHeight="1" thickBot="1" thickTop="1">
      <c r="A6" s="21"/>
      <c r="B6" s="22" t="s">
        <v>4</v>
      </c>
      <c r="C6" s="23" t="s">
        <v>5</v>
      </c>
      <c r="D6" s="24" t="s">
        <v>6</v>
      </c>
      <c r="E6" s="25" t="s">
        <v>7</v>
      </c>
      <c r="F6" s="26"/>
      <c r="G6" s="27"/>
      <c r="H6" s="28"/>
      <c r="I6" s="29" t="s">
        <v>8</v>
      </c>
      <c r="J6" s="30"/>
      <c r="K6" s="31"/>
      <c r="L6" s="29" t="s">
        <v>9</v>
      </c>
      <c r="M6" s="32"/>
      <c r="N6" s="31"/>
    </row>
    <row r="7" spans="1:14" s="44" customFormat="1" ht="33" customHeight="1" thickBot="1" thickTop="1">
      <c r="A7" s="34" t="s">
        <v>10</v>
      </c>
      <c r="B7" s="35"/>
      <c r="C7" s="36" t="s">
        <v>11</v>
      </c>
      <c r="D7" s="37"/>
      <c r="E7" s="38" t="s">
        <v>12</v>
      </c>
      <c r="F7" s="39" t="s">
        <v>13</v>
      </c>
      <c r="G7" s="40" t="s">
        <v>14</v>
      </c>
      <c r="H7" s="41" t="s">
        <v>15</v>
      </c>
      <c r="I7" s="42" t="s">
        <v>12</v>
      </c>
      <c r="J7" s="39" t="s">
        <v>13</v>
      </c>
      <c r="K7" s="41" t="s">
        <v>16</v>
      </c>
      <c r="L7" s="43" t="s">
        <v>12</v>
      </c>
      <c r="M7" s="39" t="s">
        <v>13</v>
      </c>
      <c r="N7" s="41" t="s">
        <v>16</v>
      </c>
    </row>
    <row r="8" spans="1:14" s="53" customFormat="1" ht="11.25" customHeight="1" thickBot="1" thickTop="1">
      <c r="A8" s="45">
        <v>1</v>
      </c>
      <c r="B8" s="46">
        <v>2</v>
      </c>
      <c r="C8" s="47">
        <v>3</v>
      </c>
      <c r="D8" s="48">
        <v>3</v>
      </c>
      <c r="E8" s="45">
        <v>4</v>
      </c>
      <c r="F8" s="49">
        <v>5</v>
      </c>
      <c r="G8" s="50">
        <v>6</v>
      </c>
      <c r="H8" s="46">
        <v>7</v>
      </c>
      <c r="I8" s="51">
        <v>8</v>
      </c>
      <c r="J8" s="47">
        <v>9</v>
      </c>
      <c r="K8" s="52">
        <v>10</v>
      </c>
      <c r="L8" s="51">
        <v>11</v>
      </c>
      <c r="M8" s="47">
        <v>12</v>
      </c>
      <c r="N8" s="46">
        <v>13</v>
      </c>
    </row>
    <row r="9" spans="1:14" s="66" customFormat="1" ht="14.25" customHeight="1" thickTop="1">
      <c r="A9" s="54" t="s">
        <v>17</v>
      </c>
      <c r="B9" s="55" t="s">
        <v>18</v>
      </c>
      <c r="C9" s="56"/>
      <c r="D9" s="57">
        <f>SUM(D10:D10)</f>
        <v>2136</v>
      </c>
      <c r="E9" s="58">
        <f>SUM(E10:E10)</f>
        <v>16569</v>
      </c>
      <c r="F9" s="57">
        <f>SUM(F10:F10)</f>
        <v>16569</v>
      </c>
      <c r="G9" s="59">
        <f>F9/D9*100</f>
        <v>775.7022471910112</v>
      </c>
      <c r="H9" s="60">
        <f>F9/E9*100</f>
        <v>100</v>
      </c>
      <c r="I9" s="61">
        <f>I10</f>
        <v>16569</v>
      </c>
      <c r="J9" s="62">
        <f>J10</f>
        <v>16569</v>
      </c>
      <c r="K9" s="63">
        <f aca="true" t="shared" si="0" ref="K9:K16">J9/I9*100</f>
        <v>100</v>
      </c>
      <c r="L9" s="64"/>
      <c r="M9" s="64"/>
      <c r="N9" s="65"/>
    </row>
    <row r="10" spans="1:14" s="80" customFormat="1" ht="14.25" customHeight="1">
      <c r="A10" s="67"/>
      <c r="B10" s="68" t="s">
        <v>19</v>
      </c>
      <c r="C10" s="69"/>
      <c r="D10" s="70">
        <v>2136</v>
      </c>
      <c r="E10" s="71">
        <f>I10+L10</f>
        <v>16569</v>
      </c>
      <c r="F10" s="72">
        <f>J10+M10</f>
        <v>16569</v>
      </c>
      <c r="G10" s="73"/>
      <c r="H10" s="74"/>
      <c r="I10" s="75">
        <v>16569</v>
      </c>
      <c r="J10" s="76">
        <v>16569</v>
      </c>
      <c r="K10" s="77"/>
      <c r="L10" s="78"/>
      <c r="M10" s="78"/>
      <c r="N10" s="79"/>
    </row>
    <row r="11" spans="1:14" s="88" customFormat="1" ht="12.75" customHeight="1">
      <c r="A11" s="81" t="s">
        <v>20</v>
      </c>
      <c r="B11" s="82" t="s">
        <v>21</v>
      </c>
      <c r="C11" s="83"/>
      <c r="D11" s="84">
        <f>SUM(D12:D13)</f>
        <v>11945</v>
      </c>
      <c r="E11" s="58">
        <f>SUM(E12:E13)</f>
        <v>13136738</v>
      </c>
      <c r="F11" s="57">
        <f>SUM(F12:F13)</f>
        <v>607797</v>
      </c>
      <c r="G11" s="59">
        <f>F11/D11*100</f>
        <v>5088.296358308916</v>
      </c>
      <c r="H11" s="60">
        <f>F11/E11*100</f>
        <v>4.626696520856243</v>
      </c>
      <c r="I11" s="85">
        <f>SUM(I12:I13)</f>
        <v>7257968</v>
      </c>
      <c r="J11" s="86">
        <f>SUM(J12:J13)</f>
        <v>56028</v>
      </c>
      <c r="K11" s="63">
        <f t="shared" si="0"/>
        <v>0.7719515985741464</v>
      </c>
      <c r="L11" s="87">
        <f>SUM(L12:L13)</f>
        <v>5878770</v>
      </c>
      <c r="M11" s="87">
        <f>M13</f>
        <v>551769</v>
      </c>
      <c r="N11" s="60">
        <f>M11/L11*100</f>
        <v>9.38578988461872</v>
      </c>
    </row>
    <row r="12" spans="1:14" s="98" customFormat="1" ht="12" customHeight="1">
      <c r="A12" s="89"/>
      <c r="B12" s="68" t="s">
        <v>19</v>
      </c>
      <c r="C12" s="90"/>
      <c r="D12" s="91">
        <v>11945</v>
      </c>
      <c r="E12" s="71">
        <f>I12+L12</f>
        <v>40030</v>
      </c>
      <c r="F12" s="72">
        <f>J12+M12</f>
        <v>56028</v>
      </c>
      <c r="G12" s="73">
        <f>F12/D12*100</f>
        <v>469.04981163666804</v>
      </c>
      <c r="H12" s="92">
        <f>F12/E12*100</f>
        <v>139.96502623032725</v>
      </c>
      <c r="I12" s="93">
        <v>27030</v>
      </c>
      <c r="J12" s="94">
        <v>56028</v>
      </c>
      <c r="K12" s="95">
        <f>J12/I12*100</f>
        <v>207.2807991120977</v>
      </c>
      <c r="L12" s="96">
        <v>13000</v>
      </c>
      <c r="M12" s="96"/>
      <c r="N12" s="97"/>
    </row>
    <row r="13" spans="1:14" s="106" customFormat="1" ht="15.75" customHeight="1">
      <c r="A13" s="99"/>
      <c r="B13" s="100" t="s">
        <v>22</v>
      </c>
      <c r="C13" s="101"/>
      <c r="D13" s="102"/>
      <c r="E13" s="71">
        <f>I13+L13</f>
        <v>13096708</v>
      </c>
      <c r="F13" s="103">
        <f>J13+M13</f>
        <v>551769</v>
      </c>
      <c r="G13" s="104"/>
      <c r="H13" s="92">
        <f>F13/E13*100</f>
        <v>4.2130358254914135</v>
      </c>
      <c r="I13" s="96">
        <v>7230938</v>
      </c>
      <c r="J13" s="105"/>
      <c r="K13" s="95"/>
      <c r="L13" s="96">
        <v>5865770</v>
      </c>
      <c r="M13" s="105">
        <v>551769</v>
      </c>
      <c r="N13" s="97">
        <f>M13/L13*100</f>
        <v>9.406591121029294</v>
      </c>
    </row>
    <row r="14" spans="1:14" s="88" customFormat="1" ht="15" customHeight="1">
      <c r="A14" s="81" t="s">
        <v>23</v>
      </c>
      <c r="B14" s="82" t="s">
        <v>24</v>
      </c>
      <c r="C14" s="83">
        <f>SUM(C16:C16)</f>
        <v>8822.891</v>
      </c>
      <c r="D14" s="84">
        <f>SUM(D15:D16)</f>
        <v>11189199</v>
      </c>
      <c r="E14" s="58">
        <f>SUM(E15:E16)</f>
        <v>25529000</v>
      </c>
      <c r="F14" s="57">
        <f>SUM(F15:F16)</f>
        <v>14320482</v>
      </c>
      <c r="G14" s="107">
        <f aca="true" t="shared" si="1" ref="G14:G54">F14/D14*100</f>
        <v>127.9848718393515</v>
      </c>
      <c r="H14" s="108">
        <f aca="true" t="shared" si="2" ref="H14:H51">F14/E14*100</f>
        <v>56.09495867444867</v>
      </c>
      <c r="I14" s="85">
        <f>SUM(I15:I16)</f>
        <v>24501000</v>
      </c>
      <c r="J14" s="86">
        <f>SUM(J15:J16)</f>
        <v>13310094</v>
      </c>
      <c r="K14" s="109">
        <f t="shared" si="0"/>
        <v>54.324696951144844</v>
      </c>
      <c r="L14" s="85">
        <f>L15</f>
        <v>1028000</v>
      </c>
      <c r="M14" s="86">
        <f>M15</f>
        <v>1010388</v>
      </c>
      <c r="N14" s="60">
        <f>M14/L14*100</f>
        <v>98.28677042801557</v>
      </c>
    </row>
    <row r="15" spans="1:14" s="98" customFormat="1" ht="11.25" customHeight="1">
      <c r="A15" s="89"/>
      <c r="B15" s="100" t="s">
        <v>19</v>
      </c>
      <c r="C15" s="90"/>
      <c r="D15" s="91">
        <v>6606839</v>
      </c>
      <c r="E15" s="71">
        <f aca="true" t="shared" si="3" ref="E15:E22">I15+L15</f>
        <v>8704000</v>
      </c>
      <c r="F15" s="72">
        <f>J15+M15</f>
        <v>7257184</v>
      </c>
      <c r="G15" s="73">
        <f t="shared" si="1"/>
        <v>109.84351215460222</v>
      </c>
      <c r="H15" s="92">
        <f t="shared" si="2"/>
        <v>83.37757352941176</v>
      </c>
      <c r="I15" s="93">
        <v>7676000</v>
      </c>
      <c r="J15" s="94">
        <v>6246796</v>
      </c>
      <c r="K15" s="95">
        <f t="shared" si="0"/>
        <v>81.38087545596665</v>
      </c>
      <c r="L15" s="96">
        <v>1028000</v>
      </c>
      <c r="M15" s="105">
        <v>1010388</v>
      </c>
      <c r="N15" s="95"/>
    </row>
    <row r="16" spans="1:14" s="106" customFormat="1" ht="12" customHeight="1">
      <c r="A16" s="99"/>
      <c r="B16" s="100" t="s">
        <v>22</v>
      </c>
      <c r="C16" s="101">
        <v>8822.891</v>
      </c>
      <c r="D16" s="102">
        <v>4582360</v>
      </c>
      <c r="E16" s="71">
        <f t="shared" si="3"/>
        <v>16825000</v>
      </c>
      <c r="F16" s="72">
        <f>J16+M16</f>
        <v>7063298</v>
      </c>
      <c r="G16" s="104">
        <f t="shared" si="1"/>
        <v>154.14105395473075</v>
      </c>
      <c r="H16" s="92">
        <f t="shared" si="2"/>
        <v>41.98096879643388</v>
      </c>
      <c r="I16" s="96">
        <v>16825000</v>
      </c>
      <c r="J16" s="105">
        <v>7063298</v>
      </c>
      <c r="K16" s="95">
        <f t="shared" si="0"/>
        <v>41.98096879643388</v>
      </c>
      <c r="L16" s="96"/>
      <c r="M16" s="105"/>
      <c r="N16" s="95"/>
    </row>
    <row r="17" spans="1:14" s="117" customFormat="1" ht="17.25" customHeight="1">
      <c r="A17" s="110" t="s">
        <v>25</v>
      </c>
      <c r="B17" s="111" t="s">
        <v>26</v>
      </c>
      <c r="C17" s="112">
        <f>SUM(C18:C18)</f>
        <v>0</v>
      </c>
      <c r="D17" s="113">
        <f>SUM(D18:D18)</f>
        <v>813708</v>
      </c>
      <c r="E17" s="114">
        <f t="shared" si="3"/>
        <v>2046101</v>
      </c>
      <c r="F17" s="115">
        <f>J17+M17</f>
        <v>655028</v>
      </c>
      <c r="G17" s="107">
        <f t="shared" si="1"/>
        <v>80.49914711419821</v>
      </c>
      <c r="H17" s="108">
        <f t="shared" si="2"/>
        <v>32.01347343068598</v>
      </c>
      <c r="I17" s="87">
        <f>SUM(I18:I18)</f>
        <v>1616600</v>
      </c>
      <c r="J17" s="116">
        <f>SUM(J18:J18)</f>
        <v>401479</v>
      </c>
      <c r="K17" s="63">
        <f>J17/I17*100</f>
        <v>24.834776691822345</v>
      </c>
      <c r="L17" s="87">
        <f>SUM(L18:L18)</f>
        <v>429501</v>
      </c>
      <c r="M17" s="116">
        <f>SUM(M18:M18)</f>
        <v>253549</v>
      </c>
      <c r="N17" s="109">
        <f>M17/L17*100</f>
        <v>59.03338991061721</v>
      </c>
    </row>
    <row r="18" spans="1:14" s="80" customFormat="1" ht="12" customHeight="1">
      <c r="A18" s="99"/>
      <c r="B18" s="100" t="s">
        <v>19</v>
      </c>
      <c r="C18" s="101"/>
      <c r="D18" s="102">
        <v>813708</v>
      </c>
      <c r="E18" s="118">
        <f t="shared" si="3"/>
        <v>2046101</v>
      </c>
      <c r="F18" s="103">
        <f>J18+M18</f>
        <v>655028</v>
      </c>
      <c r="G18" s="73">
        <f t="shared" si="1"/>
        <v>80.49914711419821</v>
      </c>
      <c r="H18" s="74">
        <f t="shared" si="2"/>
        <v>32.01347343068598</v>
      </c>
      <c r="I18" s="96">
        <v>1616600</v>
      </c>
      <c r="J18" s="105">
        <v>401479</v>
      </c>
      <c r="K18" s="95"/>
      <c r="L18" s="96">
        <v>429501</v>
      </c>
      <c r="M18" s="105">
        <v>253549</v>
      </c>
      <c r="N18" s="95"/>
    </row>
    <row r="19" spans="1:14" s="117" customFormat="1" ht="16.5" customHeight="1">
      <c r="A19" s="110" t="s">
        <v>27</v>
      </c>
      <c r="B19" s="111" t="s">
        <v>28</v>
      </c>
      <c r="C19" s="112">
        <f>SUM(C20:C20)</f>
        <v>1247.343</v>
      </c>
      <c r="D19" s="113">
        <f>SUM(D20:D20)</f>
        <v>829991</v>
      </c>
      <c r="E19" s="114">
        <f>SUM(E20:E21)</f>
        <v>3648534</v>
      </c>
      <c r="F19" s="115">
        <f>SUM(F20:F21)</f>
        <v>1244963</v>
      </c>
      <c r="G19" s="119">
        <f t="shared" si="1"/>
        <v>149.99716864399736</v>
      </c>
      <c r="H19" s="108">
        <f t="shared" si="2"/>
        <v>34.122280346023906</v>
      </c>
      <c r="I19" s="87">
        <f>SUM(I20:I21)</f>
        <v>3360634</v>
      </c>
      <c r="J19" s="116">
        <f>SUM(J20:J21)</f>
        <v>1069822</v>
      </c>
      <c r="K19" s="109">
        <f>J19/I19*100</f>
        <v>31.833933716078572</v>
      </c>
      <c r="L19" s="87">
        <f>SUM(L20:L20)</f>
        <v>287900</v>
      </c>
      <c r="M19" s="116">
        <f>SUM(M20:M20)</f>
        <v>175141</v>
      </c>
      <c r="N19" s="109">
        <f>M19/L19*100</f>
        <v>60.833970128516846</v>
      </c>
    </row>
    <row r="20" spans="1:14" s="80" customFormat="1" ht="12.75" customHeight="1">
      <c r="A20" s="99"/>
      <c r="B20" s="100" t="s">
        <v>19</v>
      </c>
      <c r="C20" s="101">
        <v>1247.343</v>
      </c>
      <c r="D20" s="102">
        <v>829991</v>
      </c>
      <c r="E20" s="71">
        <f t="shared" si="3"/>
        <v>1761034</v>
      </c>
      <c r="F20" s="72">
        <f>J20+M20</f>
        <v>1033536</v>
      </c>
      <c r="G20" s="73">
        <f>F20/D20*100</f>
        <v>124.52375989619165</v>
      </c>
      <c r="H20" s="97">
        <f>F20/E20*100</f>
        <v>58.6891564842019</v>
      </c>
      <c r="I20" s="96">
        <v>1473134</v>
      </c>
      <c r="J20" s="105">
        <v>858395</v>
      </c>
      <c r="K20" s="97">
        <f>J20/I20*100</f>
        <v>58.26998765896382</v>
      </c>
      <c r="L20" s="96">
        <v>287900</v>
      </c>
      <c r="M20" s="105">
        <v>175141</v>
      </c>
      <c r="N20" s="95"/>
    </row>
    <row r="21" spans="1:14" s="80" customFormat="1" ht="12.75" customHeight="1">
      <c r="A21" s="99"/>
      <c r="B21" s="100" t="s">
        <v>22</v>
      </c>
      <c r="C21" s="101"/>
      <c r="D21" s="102"/>
      <c r="E21" s="71">
        <f t="shared" si="3"/>
        <v>1887500</v>
      </c>
      <c r="F21" s="72">
        <f>J21+M21</f>
        <v>211427</v>
      </c>
      <c r="G21" s="104"/>
      <c r="H21" s="120">
        <f>F21/E21*100</f>
        <v>11.201430463576159</v>
      </c>
      <c r="I21" s="96">
        <v>1887500</v>
      </c>
      <c r="J21" s="105">
        <v>211427</v>
      </c>
      <c r="K21" s="120">
        <f>J21/I21*100</f>
        <v>11.201430463576159</v>
      </c>
      <c r="L21" s="96"/>
      <c r="M21" s="105"/>
      <c r="N21" s="95"/>
    </row>
    <row r="22" spans="1:14" s="117" customFormat="1" ht="56.25" customHeight="1">
      <c r="A22" s="110" t="s">
        <v>29</v>
      </c>
      <c r="B22" s="111" t="s">
        <v>30</v>
      </c>
      <c r="C22" s="112">
        <f>SUM(C23:C23)</f>
        <v>7.414</v>
      </c>
      <c r="D22" s="113">
        <f>D23</f>
        <v>125146</v>
      </c>
      <c r="E22" s="114">
        <f t="shared" si="3"/>
        <v>219804</v>
      </c>
      <c r="F22" s="115">
        <f>F23</f>
        <v>210815</v>
      </c>
      <c r="G22" s="107">
        <f t="shared" si="1"/>
        <v>168.45524427468717</v>
      </c>
      <c r="H22" s="108">
        <f t="shared" si="2"/>
        <v>95.91044748958163</v>
      </c>
      <c r="I22" s="87">
        <f>SUM(I23:I23)</f>
        <v>219804</v>
      </c>
      <c r="J22" s="116">
        <f>SUM(J23:J23)</f>
        <v>210815</v>
      </c>
      <c r="K22" s="109">
        <f>J22/I22*100</f>
        <v>95.91044748958163</v>
      </c>
      <c r="L22" s="87"/>
      <c r="M22" s="116"/>
      <c r="N22" s="109"/>
    </row>
    <row r="23" spans="1:14" s="106" customFormat="1" ht="12" customHeight="1">
      <c r="A23" s="121"/>
      <c r="B23" s="122" t="s">
        <v>19</v>
      </c>
      <c r="C23" s="123">
        <v>7.414</v>
      </c>
      <c r="D23" s="124">
        <v>125146</v>
      </c>
      <c r="E23" s="118">
        <f>I23+L23</f>
        <v>219804</v>
      </c>
      <c r="F23" s="103">
        <f>J23+M23</f>
        <v>210815</v>
      </c>
      <c r="G23" s="104"/>
      <c r="H23" s="74"/>
      <c r="I23" s="125">
        <v>219804</v>
      </c>
      <c r="J23" s="126">
        <v>210815</v>
      </c>
      <c r="K23" s="97"/>
      <c r="L23" s="125"/>
      <c r="M23" s="126"/>
      <c r="N23" s="127"/>
    </row>
    <row r="24" spans="1:14" s="117" customFormat="1" ht="29.25" customHeight="1">
      <c r="A24" s="110" t="s">
        <v>31</v>
      </c>
      <c r="B24" s="111" t="s">
        <v>32</v>
      </c>
      <c r="C24" s="112">
        <f>SUM(C25:C25)</f>
        <v>11770.517</v>
      </c>
      <c r="D24" s="113">
        <f>SUM(D25:D25)</f>
        <v>4846993</v>
      </c>
      <c r="E24" s="114">
        <f>SUM(E25:E25)</f>
        <v>8174272</v>
      </c>
      <c r="F24" s="115">
        <f>SUM(F25:F25)</f>
        <v>4979216</v>
      </c>
      <c r="G24" s="107">
        <f t="shared" si="1"/>
        <v>102.72793874470212</v>
      </c>
      <c r="H24" s="108">
        <f t="shared" si="2"/>
        <v>60.91326542596087</v>
      </c>
      <c r="I24" s="87">
        <f>SUM(I25:I25)</f>
        <v>103160</v>
      </c>
      <c r="J24" s="116">
        <f>SUM(J25:J25)</f>
        <v>98162</v>
      </c>
      <c r="K24" s="109">
        <f>J24/I24*100</f>
        <v>95.15509887553316</v>
      </c>
      <c r="L24" s="116">
        <f>SUM(L25:L25)</f>
        <v>8071112</v>
      </c>
      <c r="M24" s="116">
        <f>SUM(M25:M25)</f>
        <v>4881054</v>
      </c>
      <c r="N24" s="109">
        <f>M24/L24*100</f>
        <v>60.475607326474965</v>
      </c>
    </row>
    <row r="25" spans="1:14" s="106" customFormat="1" ht="12.75" customHeight="1">
      <c r="A25" s="121"/>
      <c r="B25" s="122" t="s">
        <v>19</v>
      </c>
      <c r="C25" s="123">
        <v>11770.517</v>
      </c>
      <c r="D25" s="124">
        <v>4846993</v>
      </c>
      <c r="E25" s="118">
        <f>I25+L25</f>
        <v>8174272</v>
      </c>
      <c r="F25" s="103">
        <f>J25+M25</f>
        <v>4979216</v>
      </c>
      <c r="G25" s="104"/>
      <c r="H25" s="74"/>
      <c r="I25" s="125">
        <v>103160</v>
      </c>
      <c r="J25" s="126">
        <v>98162</v>
      </c>
      <c r="K25" s="77"/>
      <c r="L25" s="126">
        <v>8071112</v>
      </c>
      <c r="M25" s="126">
        <v>4881054</v>
      </c>
      <c r="N25" s="127"/>
    </row>
    <row r="26" spans="1:14" s="117" customFormat="1" ht="57" customHeight="1">
      <c r="A26" s="110" t="s">
        <v>33</v>
      </c>
      <c r="B26" s="111" t="s">
        <v>34</v>
      </c>
      <c r="C26" s="112">
        <f>SUM(C27:C27)</f>
        <v>29363.274</v>
      </c>
      <c r="D26" s="113">
        <f>D27</f>
        <v>76937054</v>
      </c>
      <c r="E26" s="114">
        <f>I26+L26</f>
        <v>161996787</v>
      </c>
      <c r="F26" s="115">
        <f>F27</f>
        <v>77947534</v>
      </c>
      <c r="G26" s="119">
        <f t="shared" si="1"/>
        <v>101.31338535525418</v>
      </c>
      <c r="H26" s="108">
        <f t="shared" si="2"/>
        <v>48.11671604326325</v>
      </c>
      <c r="I26" s="87">
        <f>I27</f>
        <v>139382843</v>
      </c>
      <c r="J26" s="116">
        <f>J27</f>
        <v>68411130</v>
      </c>
      <c r="K26" s="109">
        <f>J26/I26*100</f>
        <v>49.08145689064471</v>
      </c>
      <c r="L26" s="116">
        <f>L27</f>
        <v>22613944</v>
      </c>
      <c r="M26" s="116">
        <f>M27</f>
        <v>9536404</v>
      </c>
      <c r="N26" s="109">
        <f>M26/L26*100</f>
        <v>42.17045907604618</v>
      </c>
    </row>
    <row r="27" spans="1:14" s="80" customFormat="1" ht="13.5" customHeight="1">
      <c r="A27" s="121"/>
      <c r="B27" s="122" t="s">
        <v>19</v>
      </c>
      <c r="C27" s="123">
        <v>29363.274</v>
      </c>
      <c r="D27" s="124">
        <v>76937054</v>
      </c>
      <c r="E27" s="118">
        <f>I27+L27</f>
        <v>161996787</v>
      </c>
      <c r="F27" s="103">
        <f>J27+M27</f>
        <v>77947534</v>
      </c>
      <c r="G27" s="104"/>
      <c r="H27" s="74"/>
      <c r="I27" s="125">
        <v>139382843</v>
      </c>
      <c r="J27" s="126">
        <v>68411130</v>
      </c>
      <c r="K27" s="77"/>
      <c r="L27" s="126">
        <v>22613944</v>
      </c>
      <c r="M27" s="126">
        <v>9536404</v>
      </c>
      <c r="N27" s="77"/>
    </row>
    <row r="28" spans="1:14" s="117" customFormat="1" ht="18" customHeight="1">
      <c r="A28" s="110" t="s">
        <v>35</v>
      </c>
      <c r="B28" s="111" t="s">
        <v>36</v>
      </c>
      <c r="C28" s="112">
        <f>SUM(C29:C29)</f>
        <v>45421.84</v>
      </c>
      <c r="D28" s="113">
        <f>D29</f>
        <v>62651441</v>
      </c>
      <c r="E28" s="114">
        <f aca="true" t="shared" si="4" ref="E28:E34">I28+L28</f>
        <v>108103494</v>
      </c>
      <c r="F28" s="115">
        <f>F29</f>
        <v>64096654</v>
      </c>
      <c r="G28" s="107">
        <f t="shared" si="1"/>
        <v>102.30675141215029</v>
      </c>
      <c r="H28" s="108">
        <f t="shared" si="2"/>
        <v>59.291935559455645</v>
      </c>
      <c r="I28" s="87">
        <f>SUM(I29:I29)</f>
        <v>43801845</v>
      </c>
      <c r="J28" s="116">
        <f>SUM(J29:J29)</f>
        <v>26863286</v>
      </c>
      <c r="K28" s="109">
        <f>J28/I28*100</f>
        <v>61.329119812190555</v>
      </c>
      <c r="L28" s="116">
        <f>SUM(L29:L29)</f>
        <v>64301649</v>
      </c>
      <c r="M28" s="116">
        <f>SUM(M29:M29)</f>
        <v>37233368</v>
      </c>
      <c r="N28" s="109">
        <f>M28/L28*100</f>
        <v>57.90421953253485</v>
      </c>
    </row>
    <row r="29" spans="1:14" s="80" customFormat="1" ht="13.5" customHeight="1">
      <c r="A29" s="121"/>
      <c r="B29" s="122" t="s">
        <v>19</v>
      </c>
      <c r="C29" s="123">
        <v>45421.84</v>
      </c>
      <c r="D29" s="124">
        <v>62651441</v>
      </c>
      <c r="E29" s="118">
        <f t="shared" si="4"/>
        <v>108103494</v>
      </c>
      <c r="F29" s="103">
        <f>J29+M29</f>
        <v>64096654</v>
      </c>
      <c r="G29" s="104"/>
      <c r="H29" s="74"/>
      <c r="I29" s="125">
        <v>43801845</v>
      </c>
      <c r="J29" s="126">
        <v>26863286</v>
      </c>
      <c r="K29" s="77"/>
      <c r="L29" s="126">
        <v>64301649</v>
      </c>
      <c r="M29" s="126">
        <v>37233368</v>
      </c>
      <c r="N29" s="77"/>
    </row>
    <row r="30" spans="1:14" s="117" customFormat="1" ht="19.5" customHeight="1">
      <c r="A30" s="110" t="s">
        <v>37</v>
      </c>
      <c r="B30" s="111" t="s">
        <v>38</v>
      </c>
      <c r="C30" s="112">
        <f>C31</f>
        <v>812.942</v>
      </c>
      <c r="D30" s="113">
        <f>D31+D32</f>
        <v>919544</v>
      </c>
      <c r="E30" s="114">
        <f t="shared" si="4"/>
        <v>9600167</v>
      </c>
      <c r="F30" s="115">
        <f>J30+M30</f>
        <v>1118165</v>
      </c>
      <c r="G30" s="107">
        <f t="shared" si="1"/>
        <v>121.59994519022473</v>
      </c>
      <c r="H30" s="108">
        <f t="shared" si="2"/>
        <v>11.647349467983213</v>
      </c>
      <c r="I30" s="87">
        <f>I31+I32</f>
        <v>6579403</v>
      </c>
      <c r="J30" s="116">
        <f>J31+J32</f>
        <v>734017</v>
      </c>
      <c r="K30" s="109">
        <f>J30/I30*100</f>
        <v>11.156285760273386</v>
      </c>
      <c r="L30" s="116">
        <f>SUM(L31:L32)</f>
        <v>3020764</v>
      </c>
      <c r="M30" s="116">
        <f>SUM(M31:M32)</f>
        <v>384148</v>
      </c>
      <c r="N30" s="109">
        <f>M30/L30*100</f>
        <v>12.716915323408251</v>
      </c>
    </row>
    <row r="31" spans="1:14" s="80" customFormat="1" ht="11.25" customHeight="1">
      <c r="A31" s="99"/>
      <c r="B31" s="68" t="s">
        <v>19</v>
      </c>
      <c r="C31" s="101">
        <v>812.942</v>
      </c>
      <c r="D31" s="102">
        <v>915187</v>
      </c>
      <c r="E31" s="71">
        <f t="shared" si="4"/>
        <v>1589106</v>
      </c>
      <c r="F31" s="72">
        <f>J31+M31</f>
        <v>1054762</v>
      </c>
      <c r="G31" s="73">
        <f t="shared" si="1"/>
        <v>115.25098149339972</v>
      </c>
      <c r="H31" s="92">
        <f t="shared" si="2"/>
        <v>66.37455273594084</v>
      </c>
      <c r="I31" s="96">
        <v>908413</v>
      </c>
      <c r="J31" s="105">
        <v>672824</v>
      </c>
      <c r="K31" s="95">
        <f>J31/I31*100</f>
        <v>74.065870919945</v>
      </c>
      <c r="L31" s="105">
        <v>680693</v>
      </c>
      <c r="M31" s="105">
        <v>381938</v>
      </c>
      <c r="N31" s="97">
        <f>M31/L31*100</f>
        <v>56.110170076671864</v>
      </c>
    </row>
    <row r="32" spans="1:14" s="80" customFormat="1" ht="12.75" customHeight="1">
      <c r="A32" s="99"/>
      <c r="B32" s="100" t="s">
        <v>22</v>
      </c>
      <c r="C32" s="101"/>
      <c r="D32" s="102">
        <v>4357</v>
      </c>
      <c r="E32" s="71">
        <f t="shared" si="4"/>
        <v>8011061</v>
      </c>
      <c r="F32" s="103">
        <f>J32+M32</f>
        <v>63403</v>
      </c>
      <c r="G32" s="104">
        <f t="shared" si="1"/>
        <v>1455.1985310993803</v>
      </c>
      <c r="H32" s="92">
        <f t="shared" si="2"/>
        <v>0.7914432308030109</v>
      </c>
      <c r="I32" s="96">
        <v>5670990</v>
      </c>
      <c r="J32" s="105">
        <v>61193</v>
      </c>
      <c r="K32" s="95">
        <f>J32/I32*100</f>
        <v>1.0790532164577966</v>
      </c>
      <c r="L32" s="105">
        <v>2340071</v>
      </c>
      <c r="M32" s="105">
        <v>2210</v>
      </c>
      <c r="N32" s="97">
        <f>M32/L32*100</f>
        <v>0.09444157890935788</v>
      </c>
    </row>
    <row r="33" spans="1:14" s="117" customFormat="1" ht="17.25" customHeight="1">
      <c r="A33" s="110" t="s">
        <v>39</v>
      </c>
      <c r="B33" s="111" t="s">
        <v>40</v>
      </c>
      <c r="C33" s="112" t="e">
        <f>C34+#REF!+#REF!</f>
        <v>#REF!</v>
      </c>
      <c r="D33" s="128">
        <f>SUM(D34:D34)</f>
        <v>10267</v>
      </c>
      <c r="E33" s="114">
        <f t="shared" si="4"/>
        <v>15000</v>
      </c>
      <c r="F33" s="115">
        <f>SUM(F34:F34)</f>
        <v>9809</v>
      </c>
      <c r="G33" s="107">
        <f t="shared" si="1"/>
        <v>95.53910587318593</v>
      </c>
      <c r="H33" s="108">
        <f t="shared" si="2"/>
        <v>65.39333333333333</v>
      </c>
      <c r="I33" s="87"/>
      <c r="J33" s="116">
        <f>SUM(J34:J34)</f>
        <v>2309</v>
      </c>
      <c r="K33" s="109"/>
      <c r="L33" s="116">
        <f>SUM(L34:L34)</f>
        <v>15000</v>
      </c>
      <c r="M33" s="116">
        <f>SUM(M34:M34)</f>
        <v>7500</v>
      </c>
      <c r="N33" s="63">
        <f>M33/L33*100</f>
        <v>50</v>
      </c>
    </row>
    <row r="34" spans="1:14" s="80" customFormat="1" ht="15" customHeight="1">
      <c r="A34" s="99"/>
      <c r="B34" s="68" t="s">
        <v>19</v>
      </c>
      <c r="C34" s="101">
        <v>155.138</v>
      </c>
      <c r="D34" s="129">
        <v>10267</v>
      </c>
      <c r="E34" s="71">
        <f t="shared" si="4"/>
        <v>15000</v>
      </c>
      <c r="F34" s="72">
        <f>J34+M34</f>
        <v>9809</v>
      </c>
      <c r="G34" s="104"/>
      <c r="H34" s="92"/>
      <c r="I34" s="96"/>
      <c r="J34" s="105">
        <v>2309</v>
      </c>
      <c r="K34" s="95"/>
      <c r="L34" s="105">
        <v>15000</v>
      </c>
      <c r="M34" s="105">
        <v>7500</v>
      </c>
      <c r="N34" s="95"/>
    </row>
    <row r="35" spans="1:14" s="134" customFormat="1" ht="18" customHeight="1">
      <c r="A35" s="110" t="s">
        <v>41</v>
      </c>
      <c r="B35" s="130" t="s">
        <v>42</v>
      </c>
      <c r="C35" s="131"/>
      <c r="D35" s="113">
        <f>D36</f>
        <v>13402919</v>
      </c>
      <c r="E35" s="132">
        <f>SUM(E36:E36)</f>
        <v>25804978</v>
      </c>
      <c r="F35" s="133">
        <f>SUM(F36:F36)</f>
        <v>13702049</v>
      </c>
      <c r="G35" s="107">
        <f t="shared" si="1"/>
        <v>102.23182726091234</v>
      </c>
      <c r="H35" s="108">
        <f t="shared" si="2"/>
        <v>53.09847193049341</v>
      </c>
      <c r="I35" s="87">
        <f>SUM(I36:I36)</f>
        <v>25365478</v>
      </c>
      <c r="J35" s="116">
        <f>SUM(J36:J36)</f>
        <v>13466780</v>
      </c>
      <c r="K35" s="109">
        <f>J35/I35*100</f>
        <v>53.09097664155984</v>
      </c>
      <c r="L35" s="116">
        <f>L36</f>
        <v>439500</v>
      </c>
      <c r="M35" s="116">
        <f>M36</f>
        <v>235269</v>
      </c>
      <c r="N35" s="63">
        <f>M35/L35*100</f>
        <v>53.531058020477815</v>
      </c>
    </row>
    <row r="36" spans="1:14" s="106" customFormat="1" ht="11.25" customHeight="1">
      <c r="A36" s="99"/>
      <c r="B36" s="68" t="s">
        <v>19</v>
      </c>
      <c r="C36" s="101"/>
      <c r="D36" s="102">
        <v>13402919</v>
      </c>
      <c r="E36" s="71">
        <f>I36+L36</f>
        <v>25804978</v>
      </c>
      <c r="F36" s="72">
        <f>J36+M36</f>
        <v>13702049</v>
      </c>
      <c r="G36" s="104"/>
      <c r="H36" s="92"/>
      <c r="I36" s="96">
        <v>25365478</v>
      </c>
      <c r="J36" s="105">
        <v>13466780</v>
      </c>
      <c r="K36" s="95"/>
      <c r="L36" s="105">
        <v>439500</v>
      </c>
      <c r="M36" s="105">
        <v>235269</v>
      </c>
      <c r="N36" s="97"/>
    </row>
    <row r="37" spans="1:14" s="117" customFormat="1" ht="30" customHeight="1">
      <c r="A37" s="110" t="s">
        <v>43</v>
      </c>
      <c r="B37" s="135" t="s">
        <v>44</v>
      </c>
      <c r="C37" s="136">
        <f>SUM(C38:C39)</f>
        <v>1269.735</v>
      </c>
      <c r="D37" s="113">
        <f>SUM(D38:D38)</f>
        <v>220067</v>
      </c>
      <c r="E37" s="114">
        <f>I37+L37</f>
        <v>1108573</v>
      </c>
      <c r="F37" s="115">
        <f>SUM(F38:F38)</f>
        <v>219180</v>
      </c>
      <c r="G37" s="107">
        <f t="shared" si="1"/>
        <v>99.59694093162537</v>
      </c>
      <c r="H37" s="108">
        <f t="shared" si="2"/>
        <v>19.771363726159667</v>
      </c>
      <c r="I37" s="87">
        <f>I38</f>
        <v>871314</v>
      </c>
      <c r="J37" s="116">
        <f>J38</f>
        <v>100170</v>
      </c>
      <c r="K37" s="109">
        <f>J37/I37*100</f>
        <v>11.496429530571069</v>
      </c>
      <c r="L37" s="116">
        <f>SUM(L38:L38)</f>
        <v>237259</v>
      </c>
      <c r="M37" s="116">
        <f>SUM(M38:M38)</f>
        <v>119010</v>
      </c>
      <c r="N37" s="109">
        <f>M37/L37*100</f>
        <v>50.160373262974225</v>
      </c>
    </row>
    <row r="38" spans="1:14" s="106" customFormat="1" ht="11.25" customHeight="1">
      <c r="A38" s="121"/>
      <c r="B38" s="122" t="s">
        <v>19</v>
      </c>
      <c r="C38" s="137">
        <v>1269.735</v>
      </c>
      <c r="D38" s="124">
        <v>220067</v>
      </c>
      <c r="E38" s="118">
        <f>I38+L38</f>
        <v>1108573</v>
      </c>
      <c r="F38" s="103">
        <f>J38+M38</f>
        <v>219180</v>
      </c>
      <c r="G38" s="104"/>
      <c r="H38" s="74"/>
      <c r="I38" s="125">
        <v>871314</v>
      </c>
      <c r="J38" s="126">
        <v>100170</v>
      </c>
      <c r="K38" s="127"/>
      <c r="L38" s="126">
        <v>237259</v>
      </c>
      <c r="M38" s="126">
        <v>119010</v>
      </c>
      <c r="N38" s="77"/>
    </row>
    <row r="39" spans="1:14" s="117" customFormat="1" ht="15.75" customHeight="1">
      <c r="A39" s="138" t="s">
        <v>45</v>
      </c>
      <c r="B39" s="139" t="s">
        <v>46</v>
      </c>
      <c r="C39" s="140"/>
      <c r="D39" s="141">
        <f>SUM(D40:D41)</f>
        <v>1477266</v>
      </c>
      <c r="E39" s="142">
        <f>SUM(E40:E41)</f>
        <v>810215</v>
      </c>
      <c r="F39" s="143">
        <f>SUM(F40:F41)</f>
        <v>593615</v>
      </c>
      <c r="G39" s="107">
        <f t="shared" si="1"/>
        <v>40.18335221957318</v>
      </c>
      <c r="H39" s="144">
        <f t="shared" si="2"/>
        <v>73.26635522669909</v>
      </c>
      <c r="I39" s="145">
        <f>SUM(I40:I41)</f>
        <v>539455</v>
      </c>
      <c r="J39" s="146">
        <f>SUM(J40:J41)</f>
        <v>469021</v>
      </c>
      <c r="K39" s="147">
        <f>J39/I39*100</f>
        <v>86.94348926231103</v>
      </c>
      <c r="L39" s="146">
        <f>SUM(L40:L41)</f>
        <v>270760</v>
      </c>
      <c r="M39" s="146">
        <f>SUM(M40:M41)</f>
        <v>124594</v>
      </c>
      <c r="N39" s="148">
        <f>M39/L39*100</f>
        <v>46.01639828630522</v>
      </c>
    </row>
    <row r="40" spans="1:14" s="106" customFormat="1" ht="12.75" customHeight="1">
      <c r="A40" s="99"/>
      <c r="B40" s="100" t="s">
        <v>19</v>
      </c>
      <c r="C40" s="101"/>
      <c r="D40" s="102">
        <v>1477143</v>
      </c>
      <c r="E40" s="71">
        <f>I40+L40</f>
        <v>810015</v>
      </c>
      <c r="F40" s="72">
        <f>J40+M40</f>
        <v>593421</v>
      </c>
      <c r="G40" s="73">
        <f t="shared" si="1"/>
        <v>40.173564780119456</v>
      </c>
      <c r="H40" s="92">
        <f t="shared" si="2"/>
        <v>73.26049517601525</v>
      </c>
      <c r="I40" s="96">
        <v>539455</v>
      </c>
      <c r="J40" s="105">
        <v>469021</v>
      </c>
      <c r="K40" s="95">
        <f>J40/I40*100</f>
        <v>86.94348926231103</v>
      </c>
      <c r="L40" s="105">
        <v>270560</v>
      </c>
      <c r="M40" s="105">
        <v>124400</v>
      </c>
      <c r="N40" s="95">
        <f>M40/L40*100</f>
        <v>45.97871082199882</v>
      </c>
    </row>
    <row r="41" spans="1:14" s="106" customFormat="1" ht="10.5" customHeight="1">
      <c r="A41" s="121"/>
      <c r="B41" s="122" t="s">
        <v>22</v>
      </c>
      <c r="C41" s="137"/>
      <c r="D41" s="124">
        <v>123</v>
      </c>
      <c r="E41" s="118">
        <f>I41+L41</f>
        <v>200</v>
      </c>
      <c r="F41" s="103">
        <f>J41+M41</f>
        <v>194</v>
      </c>
      <c r="G41" s="104">
        <f t="shared" si="1"/>
        <v>157.72357723577235</v>
      </c>
      <c r="H41" s="74"/>
      <c r="I41" s="125"/>
      <c r="J41" s="126"/>
      <c r="K41" s="127"/>
      <c r="L41" s="126">
        <v>200</v>
      </c>
      <c r="M41" s="126">
        <v>194</v>
      </c>
      <c r="N41" s="77">
        <f>M41/L41*100</f>
        <v>97</v>
      </c>
    </row>
    <row r="42" spans="1:14" s="117" customFormat="1" ht="27" customHeight="1">
      <c r="A42" s="138" t="s">
        <v>47</v>
      </c>
      <c r="B42" s="139" t="s">
        <v>48</v>
      </c>
      <c r="C42" s="140">
        <f>SUM(C43:C44)</f>
        <v>70.714</v>
      </c>
      <c r="D42" s="141">
        <f>SUM(D43:D44)</f>
        <v>122879</v>
      </c>
      <c r="E42" s="142">
        <f>I42+L42</f>
        <v>5568686</v>
      </c>
      <c r="F42" s="143">
        <f>SUM(F43:F44)</f>
        <v>2628955</v>
      </c>
      <c r="G42" s="119">
        <f t="shared" si="1"/>
        <v>2139.4664670122643</v>
      </c>
      <c r="H42" s="144">
        <f t="shared" si="2"/>
        <v>47.2096110285263</v>
      </c>
      <c r="I42" s="145">
        <f>SUM(I43:I44)</f>
        <v>5398386</v>
      </c>
      <c r="J42" s="146">
        <f>SUM(J43:J44)</f>
        <v>2497153</v>
      </c>
      <c r="K42" s="147">
        <f aca="true" t="shared" si="5" ref="K42:K48">J42/I42*100</f>
        <v>46.25739989693216</v>
      </c>
      <c r="L42" s="145">
        <f>L43</f>
        <v>170300</v>
      </c>
      <c r="M42" s="146">
        <f>SUM(M43:M44)</f>
        <v>131802</v>
      </c>
      <c r="N42" s="63">
        <f>M42/L42*100</f>
        <v>77.39401056958309</v>
      </c>
    </row>
    <row r="43" spans="1:14" s="106" customFormat="1" ht="12" customHeight="1">
      <c r="A43" s="99"/>
      <c r="B43" s="68" t="s">
        <v>19</v>
      </c>
      <c r="C43" s="101">
        <v>70.714</v>
      </c>
      <c r="D43" s="102">
        <v>10342</v>
      </c>
      <c r="E43" s="71">
        <f>I43+L43</f>
        <v>2770300</v>
      </c>
      <c r="F43" s="72">
        <f>J43+M43</f>
        <v>2628955</v>
      </c>
      <c r="G43" s="73">
        <f t="shared" si="1"/>
        <v>25420.179849158772</v>
      </c>
      <c r="H43" s="92">
        <f t="shared" si="2"/>
        <v>94.8978449987366</v>
      </c>
      <c r="I43" s="96">
        <v>2600000</v>
      </c>
      <c r="J43" s="105">
        <v>2497153</v>
      </c>
      <c r="K43" s="97">
        <f t="shared" si="5"/>
        <v>96.04434615384615</v>
      </c>
      <c r="L43" s="96">
        <v>170300</v>
      </c>
      <c r="M43" s="105">
        <v>131802</v>
      </c>
      <c r="N43" s="97"/>
    </row>
    <row r="44" spans="1:14" s="106" customFormat="1" ht="12.75" customHeight="1">
      <c r="A44" s="121"/>
      <c r="B44" s="122" t="s">
        <v>22</v>
      </c>
      <c r="C44" s="123"/>
      <c r="D44" s="124">
        <v>112537</v>
      </c>
      <c r="E44" s="118">
        <f>I44+L44</f>
        <v>2798386</v>
      </c>
      <c r="F44" s="103"/>
      <c r="G44" s="104"/>
      <c r="H44" s="74"/>
      <c r="I44" s="125">
        <v>2798386</v>
      </c>
      <c r="J44" s="126"/>
      <c r="K44" s="77"/>
      <c r="L44" s="125"/>
      <c r="M44" s="126"/>
      <c r="N44" s="77"/>
    </row>
    <row r="45" spans="1:14" s="117" customFormat="1" ht="30" customHeight="1">
      <c r="A45" s="110" t="s">
        <v>49</v>
      </c>
      <c r="B45" s="111" t="s">
        <v>50</v>
      </c>
      <c r="C45" s="112"/>
      <c r="D45" s="113">
        <f>SUM(D46:D47)</f>
        <v>428705</v>
      </c>
      <c r="E45" s="149">
        <f>SUM(E46:E47)</f>
        <v>6849543</v>
      </c>
      <c r="F45" s="115">
        <f>SUM(F46:F47)</f>
        <v>465902</v>
      </c>
      <c r="G45" s="119">
        <f t="shared" si="1"/>
        <v>108.67659579431077</v>
      </c>
      <c r="H45" s="108">
        <f t="shared" si="2"/>
        <v>6.801942844946006</v>
      </c>
      <c r="I45" s="87">
        <f>SUM(I46:I47)</f>
        <v>627143</v>
      </c>
      <c r="J45" s="116">
        <f>SUM(J46:J47)</f>
        <v>5902</v>
      </c>
      <c r="K45" s="109">
        <f t="shared" si="5"/>
        <v>0.941093179705426</v>
      </c>
      <c r="L45" s="116">
        <f>SUM(L46:L47)</f>
        <v>6222400</v>
      </c>
      <c r="M45" s="116">
        <f>SUM(M46:M47)</f>
        <v>460000</v>
      </c>
      <c r="N45" s="109">
        <f>M45/L45*100</f>
        <v>7.392645924402159</v>
      </c>
    </row>
    <row r="46" spans="1:14" s="106" customFormat="1" ht="12" customHeight="1">
      <c r="A46" s="99"/>
      <c r="B46" s="68" t="s">
        <v>19</v>
      </c>
      <c r="C46" s="101"/>
      <c r="D46" s="102">
        <v>428705</v>
      </c>
      <c r="E46" s="71">
        <f>I46+L46</f>
        <v>1487143</v>
      </c>
      <c r="F46" s="72">
        <f>J46+M46</f>
        <v>465902</v>
      </c>
      <c r="G46" s="73">
        <f t="shared" si="1"/>
        <v>108.67659579431077</v>
      </c>
      <c r="H46" s="92">
        <f>F46/E46*100</f>
        <v>31.32866173595949</v>
      </c>
      <c r="I46" s="96">
        <v>627143</v>
      </c>
      <c r="J46" s="105">
        <v>5902</v>
      </c>
      <c r="K46" s="97"/>
      <c r="L46" s="105">
        <v>860000</v>
      </c>
      <c r="M46" s="105">
        <v>460000</v>
      </c>
      <c r="N46" s="97">
        <f>M46/L46*100</f>
        <v>53.48837209302325</v>
      </c>
    </row>
    <row r="47" spans="1:14" s="106" customFormat="1" ht="12" customHeight="1">
      <c r="A47" s="99"/>
      <c r="B47" s="100" t="s">
        <v>22</v>
      </c>
      <c r="C47" s="101"/>
      <c r="D47" s="150"/>
      <c r="E47" s="71">
        <f>I47+L47</f>
        <v>5362400</v>
      </c>
      <c r="F47" s="103"/>
      <c r="G47" s="104"/>
      <c r="H47" s="92"/>
      <c r="I47" s="96"/>
      <c r="J47" s="105"/>
      <c r="K47" s="120"/>
      <c r="L47" s="105">
        <v>5362400</v>
      </c>
      <c r="M47" s="105"/>
      <c r="N47" s="97"/>
    </row>
    <row r="48" spans="1:14" s="117" customFormat="1" ht="17.25" customHeight="1">
      <c r="A48" s="151" t="s">
        <v>51</v>
      </c>
      <c r="B48" s="152" t="s">
        <v>52</v>
      </c>
      <c r="C48" s="112"/>
      <c r="D48" s="153">
        <f>D49+D50</f>
        <v>565751</v>
      </c>
      <c r="E48" s="114">
        <f>SUM(E49:E50)</f>
        <v>7353354</v>
      </c>
      <c r="F48" s="115">
        <f>SUM(F49:F50)</f>
        <v>4170</v>
      </c>
      <c r="G48" s="107">
        <f t="shared" si="1"/>
        <v>0.7370733768035762</v>
      </c>
      <c r="H48" s="108">
        <f t="shared" si="2"/>
        <v>0.056708816140226624</v>
      </c>
      <c r="I48" s="87">
        <f>SUM(I49:I50)</f>
        <v>7353354</v>
      </c>
      <c r="J48" s="116">
        <f>SUM(J49:J50)</f>
        <v>4170</v>
      </c>
      <c r="K48" s="109">
        <f t="shared" si="5"/>
        <v>0.056708816140226624</v>
      </c>
      <c r="L48" s="116"/>
      <c r="M48" s="116"/>
      <c r="N48" s="109"/>
    </row>
    <row r="49" spans="1:14" s="158" customFormat="1" ht="11.25" customHeight="1">
      <c r="A49" s="154"/>
      <c r="B49" s="68" t="s">
        <v>19</v>
      </c>
      <c r="C49" s="155"/>
      <c r="D49" s="150">
        <v>485000</v>
      </c>
      <c r="E49" s="71"/>
      <c r="F49" s="72">
        <f>J49+M49</f>
        <v>3</v>
      </c>
      <c r="G49" s="73"/>
      <c r="H49" s="92"/>
      <c r="I49" s="96"/>
      <c r="J49" s="105">
        <v>3</v>
      </c>
      <c r="K49" s="97"/>
      <c r="L49" s="156"/>
      <c r="M49" s="156"/>
      <c r="N49" s="157"/>
    </row>
    <row r="50" spans="1:14" s="106" customFormat="1" ht="14.25" customHeight="1" thickBot="1">
      <c r="A50" s="99"/>
      <c r="B50" s="100" t="s">
        <v>22</v>
      </c>
      <c r="C50" s="101"/>
      <c r="D50" s="150">
        <v>80751</v>
      </c>
      <c r="E50" s="71">
        <f>I50+L50</f>
        <v>7353354</v>
      </c>
      <c r="F50" s="72">
        <f>J50+M50</f>
        <v>4167</v>
      </c>
      <c r="G50" s="104">
        <f t="shared" si="1"/>
        <v>5.160307612289631</v>
      </c>
      <c r="H50" s="92">
        <f t="shared" si="2"/>
        <v>0.05666801843077322</v>
      </c>
      <c r="I50" s="96">
        <v>7353354</v>
      </c>
      <c r="J50" s="105">
        <v>4167</v>
      </c>
      <c r="K50" s="97">
        <f>J50/I50*100</f>
        <v>0.05666801843077322</v>
      </c>
      <c r="L50" s="71"/>
      <c r="M50" s="96"/>
      <c r="N50" s="95"/>
    </row>
    <row r="51" spans="1:14" s="169" customFormat="1" ht="21.75" customHeight="1" thickBot="1" thickTop="1">
      <c r="A51" s="159"/>
      <c r="B51" s="160" t="s">
        <v>53</v>
      </c>
      <c r="C51" s="161" t="e">
        <f>#REF!+#REF!+C14+C17+C19+C22+C26+C24+C28+C30+C33+C37+C39+C42+C45+C48+C11</f>
        <v>#REF!</v>
      </c>
      <c r="D51" s="162">
        <f>D11+D14+D17+D19+D22+D24+D26+D28+D30+D33+D35+D37+D39+D42+D45+D48+D9</f>
        <v>174555011</v>
      </c>
      <c r="E51" s="163">
        <f>E9+E11+E14+E17+E19+E22+E24+E26+E28+E30+E33+E35+E37+E39+E42+E45+E48</f>
        <v>379981815</v>
      </c>
      <c r="F51" s="164">
        <f>F9+F11+F14+F17+F19+F22+F24+F26+F28+F30+F33+F35+F37+F39+F42+F45+F48</f>
        <v>182820903</v>
      </c>
      <c r="G51" s="165">
        <f t="shared" si="1"/>
        <v>104.7354080256109</v>
      </c>
      <c r="H51" s="166">
        <f t="shared" si="2"/>
        <v>48.113066410822846</v>
      </c>
      <c r="I51" s="167">
        <f>I9+I11+I14+I17+I19+I22+I24+I26+I28+I30+I33+I35+I37+I39+I42+I45+I48</f>
        <v>266994956</v>
      </c>
      <c r="J51" s="164">
        <f>J9+J11+J14+J17+J19+J22+J24+J26+J28+J30+J33+J35+J37+J39+J42+J45+J48</f>
        <v>127716907</v>
      </c>
      <c r="K51" s="168">
        <f>J51/I51*100</f>
        <v>47.83495123406002</v>
      </c>
      <c r="L51" s="167">
        <f>L9+L11+L14+L17+L19+L22+L24+L26+L28+L30+L33+L35+L37+L39+L42+L45+L48</f>
        <v>112986859</v>
      </c>
      <c r="M51" s="164">
        <f>M9+M11+M14+M17+M19+M22+M24+M26+M28+M30+M33+M35+M37+M39+M42+M45+M48</f>
        <v>55103996</v>
      </c>
      <c r="N51" s="168">
        <f>M51/L51*100</f>
        <v>48.77026982403325</v>
      </c>
    </row>
    <row r="52" spans="1:15" s="183" customFormat="1" ht="11.25" customHeight="1" thickTop="1">
      <c r="A52" s="170"/>
      <c r="B52" s="171" t="s">
        <v>54</v>
      </c>
      <c r="C52" s="172" t="e">
        <f>#REF!+#REF!+C16+C18+C20+#REF!+C27+#REF!+C29+C31+C34+C38+C40+C43+C46+C50+C13</f>
        <v>#REF!</v>
      </c>
      <c r="D52" s="173"/>
      <c r="E52" s="174"/>
      <c r="F52" s="175"/>
      <c r="G52" s="176"/>
      <c r="H52" s="177"/>
      <c r="I52" s="174"/>
      <c r="J52" s="178"/>
      <c r="K52" s="179"/>
      <c r="L52" s="174"/>
      <c r="M52" s="180"/>
      <c r="N52" s="181"/>
      <c r="O52" s="182"/>
    </row>
    <row r="53" spans="1:15" s="189" customFormat="1" ht="13.5" customHeight="1">
      <c r="A53" s="184"/>
      <c r="B53" s="185" t="s">
        <v>55</v>
      </c>
      <c r="C53" s="186"/>
      <c r="D53" s="187">
        <f>D10+D12+D15+D18+D20+D23+D25+D27+D29+D31+D34+D36+D38+D40+D43+D46+D49</f>
        <v>169774883</v>
      </c>
      <c r="E53" s="71">
        <f>I53+L53</f>
        <v>324647206</v>
      </c>
      <c r="F53" s="96">
        <f>J53+M53</f>
        <v>174926645</v>
      </c>
      <c r="G53" s="73">
        <f t="shared" si="1"/>
        <v>103.03446652942179</v>
      </c>
      <c r="H53" s="92">
        <f>F53/E53*100</f>
        <v>53.88207314496339</v>
      </c>
      <c r="I53" s="71">
        <f>I10+I12+I15+I18+I20+I23+I25+I27+I29+I31+I34+I36+I38+I40+I43+I46+I49</f>
        <v>225228788</v>
      </c>
      <c r="J53" s="188">
        <f>J10+J12+J15+J18+J20+J23+J25+J27+J29+J31+J34+J36+J38+J40+J43+J46+J49</f>
        <v>120376822</v>
      </c>
      <c r="K53" s="97">
        <f>J53/I53*100</f>
        <v>53.44646351335869</v>
      </c>
      <c r="L53" s="71">
        <f>L12+L15+L18+L20+L25+L27+L29+L31+L34+L36+L38+L40+L43+L46</f>
        <v>99418418</v>
      </c>
      <c r="M53" s="188">
        <f>M12+M15+M18+M20+M25+M27+M29+M31+M34+M36+M38+M40+M43+M46</f>
        <v>54549823</v>
      </c>
      <c r="N53" s="120">
        <f>M53/L53*100</f>
        <v>54.86893082527223</v>
      </c>
      <c r="O53" s="106"/>
    </row>
    <row r="54" spans="1:15" s="189" customFormat="1" ht="15.75" customHeight="1" thickBot="1">
      <c r="A54" s="190"/>
      <c r="B54" s="191" t="s">
        <v>56</v>
      </c>
      <c r="C54" s="192" t="e">
        <f>#REF!+#REF!+#REF!+#REF!+#REF!+C23+#REF!+C25+#REF!+#REF!+#REF!+#REF!+C41+#REF!+#REF!+#REF!</f>
        <v>#REF!</v>
      </c>
      <c r="D54" s="193">
        <f>D13+D16+D32+D44+D47+D50+D41</f>
        <v>4780128</v>
      </c>
      <c r="E54" s="194">
        <f>I54+L54</f>
        <v>55334609</v>
      </c>
      <c r="F54" s="195">
        <f>J54+M54</f>
        <v>7894258</v>
      </c>
      <c r="G54" s="196">
        <f t="shared" si="1"/>
        <v>165.14741864652999</v>
      </c>
      <c r="H54" s="197">
        <f>F54/E54*100</f>
        <v>14.266402424565792</v>
      </c>
      <c r="I54" s="194">
        <f>I13+I16+I32+I44+I47+I50+I21</f>
        <v>41766168</v>
      </c>
      <c r="J54" s="198">
        <f>J13+J16+J32+J44+J47+J50+J21</f>
        <v>7340085</v>
      </c>
      <c r="K54" s="199">
        <f>J54/I54*100</f>
        <v>17.574236161670374</v>
      </c>
      <c r="L54" s="194">
        <f>L13+L16+L32+L44+L47+L41</f>
        <v>13568441</v>
      </c>
      <c r="M54" s="198">
        <f>M13+M16+M32+M44+M47+M41</f>
        <v>554173</v>
      </c>
      <c r="N54" s="200">
        <f>M54/L54*100</f>
        <v>4.084279100303418</v>
      </c>
      <c r="O54" s="106"/>
    </row>
    <row r="55" spans="1:10" ht="13.5" thickTop="1">
      <c r="A55" s="44"/>
      <c r="E55" s="201"/>
      <c r="F55" s="201"/>
      <c r="I55" s="201"/>
      <c r="J55" s="201"/>
    </row>
    <row r="56" spans="1:14" ht="12.75">
      <c r="A56" s="11" t="s">
        <v>57</v>
      </c>
      <c r="F56" s="201"/>
      <c r="G56" s="201"/>
      <c r="H56" s="201"/>
      <c r="I56" s="201"/>
      <c r="J56" s="201"/>
      <c r="K56" s="201"/>
      <c r="L56" s="201"/>
      <c r="M56" s="201"/>
      <c r="N56" s="201"/>
    </row>
    <row r="57" spans="1:4" ht="12.75">
      <c r="A57" s="11" t="s">
        <v>58</v>
      </c>
      <c r="D57" s="201"/>
    </row>
    <row r="58" spans="1:4" ht="12.75">
      <c r="A58" s="11" t="s">
        <v>59</v>
      </c>
      <c r="D58" s="201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  <row r="130" ht="12.75">
      <c r="A130" s="44"/>
    </row>
    <row r="131" ht="12.75">
      <c r="A131" s="44"/>
    </row>
    <row r="132" ht="12.75">
      <c r="A132" s="44"/>
    </row>
    <row r="133" ht="12.75">
      <c r="A133" s="44"/>
    </row>
    <row r="134" ht="12.75">
      <c r="A134" s="44"/>
    </row>
    <row r="135" ht="12.75">
      <c r="A135" s="44"/>
    </row>
    <row r="136" ht="12.75">
      <c r="A136" s="44"/>
    </row>
    <row r="137" ht="12.75">
      <c r="A137" s="44"/>
    </row>
    <row r="138" ht="12.75">
      <c r="A138" s="44"/>
    </row>
    <row r="139" ht="12.75">
      <c r="A139" s="44"/>
    </row>
    <row r="140" ht="12.75">
      <c r="A140" s="44"/>
    </row>
    <row r="141" ht="12.75">
      <c r="A141" s="44"/>
    </row>
    <row r="142" ht="12.75">
      <c r="A142" s="44"/>
    </row>
    <row r="143" ht="12.75">
      <c r="A143" s="44"/>
    </row>
    <row r="144" ht="12.75">
      <c r="A144" s="44"/>
    </row>
    <row r="145" ht="12.75">
      <c r="A145" s="44"/>
    </row>
    <row r="146" ht="12.75">
      <c r="A146" s="44"/>
    </row>
    <row r="147" ht="12.75">
      <c r="A147" s="44"/>
    </row>
    <row r="148" ht="12.75">
      <c r="A148" s="44"/>
    </row>
    <row r="149" ht="12.75">
      <c r="A149" s="44"/>
    </row>
    <row r="150" ht="12.75">
      <c r="A150" s="44"/>
    </row>
    <row r="151" ht="12.75">
      <c r="A151" s="44"/>
    </row>
    <row r="152" ht="12.75">
      <c r="A152" s="44"/>
    </row>
    <row r="153" ht="12.75">
      <c r="A153" s="44"/>
    </row>
    <row r="154" ht="12.75">
      <c r="A154" s="44"/>
    </row>
    <row r="155" ht="12.75">
      <c r="A155" s="44"/>
    </row>
    <row r="156" ht="12.75">
      <c r="A156" s="44"/>
    </row>
    <row r="157" ht="12.75">
      <c r="A157" s="44"/>
    </row>
    <row r="158" ht="12.75">
      <c r="A158" s="44"/>
    </row>
    <row r="159" ht="12.75">
      <c r="A159" s="44"/>
    </row>
    <row r="160" ht="12.75">
      <c r="A160" s="44"/>
    </row>
    <row r="161" ht="12.75">
      <c r="A161" s="44"/>
    </row>
    <row r="162" ht="12.75">
      <c r="A162" s="44"/>
    </row>
    <row r="163" ht="12.75">
      <c r="A163" s="44"/>
    </row>
    <row r="164" ht="12.75">
      <c r="A164" s="44"/>
    </row>
    <row r="165" ht="12.75">
      <c r="A165" s="44"/>
    </row>
    <row r="166" ht="12.75">
      <c r="A166" s="44"/>
    </row>
    <row r="167" ht="12.75">
      <c r="A167" s="44"/>
    </row>
    <row r="168" ht="12.75">
      <c r="A168" s="44"/>
    </row>
    <row r="169" ht="12.75">
      <c r="A169" s="44"/>
    </row>
    <row r="170" ht="12.75">
      <c r="A170" s="44"/>
    </row>
    <row r="171" ht="12.75">
      <c r="A171" s="44"/>
    </row>
    <row r="172" ht="12.75">
      <c r="A172" s="44"/>
    </row>
    <row r="173" ht="12.75">
      <c r="A173" s="44"/>
    </row>
    <row r="174" ht="12.75">
      <c r="A174" s="44"/>
    </row>
    <row r="175" ht="12.75">
      <c r="A175" s="44"/>
    </row>
    <row r="176" ht="12.75">
      <c r="A176" s="44"/>
    </row>
    <row r="177" ht="12.75">
      <c r="A177" s="44"/>
    </row>
    <row r="178" ht="12.75">
      <c r="A178" s="44"/>
    </row>
    <row r="179" ht="12.75">
      <c r="A179" s="44"/>
    </row>
    <row r="180" ht="12.75">
      <c r="A180" s="44"/>
    </row>
    <row r="181" ht="12.75">
      <c r="A181" s="44"/>
    </row>
    <row r="182" ht="12.75">
      <c r="A182" s="44"/>
    </row>
    <row r="183" ht="12.75">
      <c r="A183" s="44"/>
    </row>
    <row r="184" ht="12.75">
      <c r="A184" s="44"/>
    </row>
    <row r="185" ht="12.75">
      <c r="A185" s="44"/>
    </row>
    <row r="186" ht="12.75">
      <c r="A186" s="44"/>
    </row>
    <row r="187" ht="12.75">
      <c r="A187" s="44"/>
    </row>
    <row r="188" ht="12.75">
      <c r="A188" s="44"/>
    </row>
    <row r="189" ht="12.75">
      <c r="A189" s="44"/>
    </row>
    <row r="190" ht="12.75">
      <c r="A190" s="44"/>
    </row>
    <row r="191" ht="12.75">
      <c r="A191" s="44"/>
    </row>
    <row r="192" ht="12.75">
      <c r="A192" s="44"/>
    </row>
    <row r="193" ht="12.75">
      <c r="A193" s="44"/>
    </row>
    <row r="194" ht="12.75">
      <c r="A194" s="44"/>
    </row>
    <row r="195" ht="12.75">
      <c r="A195" s="44"/>
    </row>
    <row r="196" ht="12.75">
      <c r="A196" s="44"/>
    </row>
    <row r="197" ht="12.75">
      <c r="A197" s="44"/>
    </row>
    <row r="198" ht="12.75">
      <c r="A198" s="44"/>
    </row>
    <row r="199" ht="12.75">
      <c r="A199" s="44"/>
    </row>
    <row r="200" ht="12.75">
      <c r="A200" s="44"/>
    </row>
    <row r="201" ht="12.75">
      <c r="A201" s="44"/>
    </row>
    <row r="202" ht="12.75">
      <c r="A202" s="44"/>
    </row>
    <row r="203" ht="12.75">
      <c r="A203" s="44"/>
    </row>
    <row r="204" ht="12.75">
      <c r="A204" s="44"/>
    </row>
    <row r="205" ht="12.75">
      <c r="A205" s="44"/>
    </row>
    <row r="206" ht="12.75">
      <c r="A206" s="44"/>
    </row>
    <row r="207" ht="12.75">
      <c r="A207" s="44"/>
    </row>
  </sheetData>
  <mergeCells count="2">
    <mergeCell ref="B6:B7"/>
    <mergeCell ref="D6:D7"/>
  </mergeCells>
  <printOptions horizontalCentered="1"/>
  <pageMargins left="0.28" right="0.2" top="0.42" bottom="0.28" header="0.23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2010-09-02T10:03:42Z</cp:lastPrinted>
  <dcterms:created xsi:type="dcterms:W3CDTF">2010-09-02T10:03:00Z</dcterms:created>
  <dcterms:modified xsi:type="dcterms:W3CDTF">2010-09-02T10:04:55Z</dcterms:modified>
  <cp:category/>
  <cp:version/>
  <cp:contentType/>
  <cp:contentStatus/>
</cp:coreProperties>
</file>