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895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<sst xmlns="http://schemas.openxmlformats.org/spreadsheetml/2006/main" count="142" uniqueCount="77">
  <si>
    <t>Tabela nr 6</t>
  </si>
  <si>
    <t xml:space="preserve">REALIZACJA   PLANU  WYDATKÓW    MIASTA  KOSZALINA  ZA  I  PÓŁROCZE  2010  ROKU                                                                                                               </t>
  </si>
  <si>
    <t xml:space="preserve"> wg działów klasyfikacji budżetowej z podziałem na zadania własne, zlecone i porozumienia z organami administracji rządowej</t>
  </si>
  <si>
    <t>w złotych</t>
  </si>
  <si>
    <t>OGÓŁEM</t>
  </si>
  <si>
    <t xml:space="preserve">GMINA </t>
  </si>
  <si>
    <t>POWIAT</t>
  </si>
  <si>
    <t>Dział</t>
  </si>
  <si>
    <t>WYSZCZEGÓLNIENIE</t>
  </si>
  <si>
    <t>Plan                       pierwotny</t>
  </si>
  <si>
    <t>Plan po zmianach</t>
  </si>
  <si>
    <t xml:space="preserve">Wykonanie  
I półrocze
2010 r.                          </t>
  </si>
  <si>
    <t>Dynamika         5 : 3</t>
  </si>
  <si>
    <t>%           wyk.           planu</t>
  </si>
  <si>
    <t>Struktura     %</t>
  </si>
  <si>
    <t xml:space="preserve">Wykonanie
I półrocze
2010 r.                          </t>
  </si>
  <si>
    <t>%              wyk.           planu</t>
  </si>
  <si>
    <t xml:space="preserve">Wykonanie
I półrocze
 2010 r.                          </t>
  </si>
  <si>
    <t>%               wyk.           planu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</si>
  <si>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</si>
  <si>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</si>
  <si>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</si>
  <si>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</si>
  <si>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</si>
  <si>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</si>
  <si>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</si>
  <si>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</si>
  <si>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</si>
  <si>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</si>
  <si>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w tym:</t>
  </si>
  <si>
    <t>na podstawie porozumień z jednostkami samorządu terytorialnego</t>
  </si>
  <si>
    <t>na podstawie porozumień z organami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</si>
  <si>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</si>
  <si>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</si>
  <si>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</si>
  <si>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</si>
  <si>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</si>
  <si>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</si>
  <si>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</si>
  <si>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</si>
  <si>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</si>
  <si>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</si>
  <si>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</si>
  <si>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</si>
  <si>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</si>
  <si>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</si>
  <si>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</si>
  <si>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</si>
  <si>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</si>
  <si>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</si>
  <si>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</si>
  <si>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</si>
  <si>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</si>
  <si>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</si>
  <si>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</si>
  <si>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</si>
  <si>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</si>
  <si>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</si>
  <si>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</si>
  <si>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</si>
  <si>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</si>
  <si>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</si>
  <si>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 xml:space="preserve"> na podstawie porozumień z jednostkami samorządu terytorialnego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</si>
  <si>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</si>
  <si>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</si>
  <si>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</si>
  <si>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</si>
  <si>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</si>
  <si>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</si>
  <si>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</si>
  <si>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</si>
  <si>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</si>
  <si>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</si>
  <si>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t>na podstawie porozumień z  jednostkami samorządu terytorialnego</t>
  </si>
  <si>
    <t>Autor dokumentu: Małgorzata Liwak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</si>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</sst>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2">
    <font>
      <sz val="10"/>
      <name val="Calibri"/>
      <family val="0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i/>
      <sz val="15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Font="1" applyAlignment="1">
      <alignment horizontal="centerContinuous" vertical="center" wrapText="1"/>
    </xf>
    <xf numFmtId="0" fontId="0" fillId="0" borderId="0" xfId="0" applyFont="1" applyBorder="1" applyAlignment="1">
      <alignment/>
    </xf>
    <xf numFmtId="165" fontId="3" fillId="0" borderId="0" xfId="0" applyFont="1" applyAlignment="1">
      <alignment horizontal="centerContinuous" vertical="center" wrapText="1"/>
    </xf>
    <xf numFmtId="165" fontId="4" fillId="0" borderId="0" xfId="0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5" fontId="6" fillId="0" borderId="0" xfId="0" applyFont="1" applyAlignment="1">
      <alignment horizontal="centerContinuous" vertical="center" wrapText="1"/>
    </xf>
    <xf numFmtId="164" fontId="7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8" fillId="0" borderId="0" xfId="0" applyFont="1" applyAlignment="1">
      <alignment horizontal="centerContinuous" vertical="center" wrapText="1"/>
    </xf>
    <xf numFmtId="165" fontId="0" fillId="0" borderId="0" xfId="0" applyFont="1" applyAlignment="1">
      <alignment horizontal="centerContinuous"/>
    </xf>
    <xf numFmtId="165" fontId="0" fillId="0" borderId="0" xfId="0" applyFont="1" applyBorder="1" applyAlignment="1">
      <alignment horizontal="centerContinuous"/>
    </xf>
    <xf numFmtId="165" fontId="0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164" fontId="2" fillId="0" borderId="0" xfId="0" applyFont="1" applyBorder="1" applyAlignment="1">
      <alignment horizontal="centerContinuous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Continuous"/>
    </xf>
    <xf numFmtId="165" fontId="9" fillId="0" borderId="1" xfId="0" applyFont="1" applyBorder="1" applyAlignment="1">
      <alignment horizontal="center" vertical="center"/>
    </xf>
    <xf numFmtId="165" fontId="9" fillId="0" borderId="2" xfId="0" applyFont="1" applyBorder="1" applyAlignment="1">
      <alignment horizontal="center" vertical="center"/>
    </xf>
    <xf numFmtId="165" fontId="9" fillId="0" borderId="3" xfId="0" applyFont="1" applyBorder="1" applyAlignment="1">
      <alignment horizontal="center" vertical="center"/>
    </xf>
    <xf numFmtId="165" fontId="9" fillId="0" borderId="4" xfId="0" applyFont="1" applyBorder="1" applyAlignment="1">
      <alignment horizontal="centerContinuous" vertical="center" wrapText="1"/>
    </xf>
    <xf numFmtId="165" fontId="9" fillId="0" borderId="5" xfId="0" applyFont="1" applyBorder="1" applyAlignment="1">
      <alignment horizontal="centerContinuous" vertical="center" wrapText="1"/>
    </xf>
    <xf numFmtId="164" fontId="10" fillId="0" borderId="5" xfId="0" applyFont="1" applyBorder="1" applyAlignment="1">
      <alignment horizontal="centerContinuous" vertical="center" wrapText="1"/>
    </xf>
    <xf numFmtId="164" fontId="9" fillId="0" borderId="6" xfId="0" applyFont="1" applyBorder="1" applyAlignment="1">
      <alignment horizontal="centerContinuous" vertical="center" wrapText="1"/>
    </xf>
    <xf numFmtId="164" fontId="10" fillId="0" borderId="6" xfId="0" applyFont="1" applyBorder="1" applyAlignment="1">
      <alignment horizontal="centerContinuous" vertical="center" wrapText="1"/>
    </xf>
    <xf numFmtId="165" fontId="9" fillId="0" borderId="5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/>
    </xf>
    <xf numFmtId="165" fontId="1" fillId="0" borderId="7" xfId="0" applyFont="1" applyBorder="1" applyAlignment="1">
      <alignment horizontal="center" vertical="center"/>
    </xf>
    <xf numFmtId="165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13" fillId="0" borderId="13" xfId="0" applyFont="1" applyBorder="1" applyAlignment="1">
      <alignment horizontal="center" vertical="center"/>
    </xf>
    <xf numFmtId="3" fontId="13" fillId="0" borderId="6" xfId="0" applyFont="1" applyBorder="1" applyAlignment="1">
      <alignment horizontal="center" vertical="center"/>
    </xf>
    <xf numFmtId="3" fontId="13" fillId="0" borderId="9" xfId="0" applyFont="1" applyBorder="1" applyAlignment="1">
      <alignment horizontal="center" vertical="center"/>
    </xf>
    <xf numFmtId="3" fontId="13" fillId="0" borderId="4" xfId="0" applyFont="1" applyBorder="1" applyAlignment="1">
      <alignment horizontal="center" vertical="center"/>
    </xf>
    <xf numFmtId="3" fontId="13" fillId="0" borderId="5" xfId="0" applyFont="1" applyBorder="1" applyAlignment="1">
      <alignment horizontal="center" vertical="center"/>
    </xf>
    <xf numFmtId="3" fontId="13" fillId="0" borderId="6" xfId="0" applyFont="1" applyBorder="1" applyAlignment="1">
      <alignment horizontal="center" vertical="center"/>
    </xf>
    <xf numFmtId="3" fontId="13" fillId="0" borderId="0" xfId="0" applyFont="1" applyBorder="1" applyAlignment="1">
      <alignment horizontal="center" vertical="center"/>
    </xf>
    <xf numFmtId="3" fontId="13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165" fontId="12" fillId="0" borderId="18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2" fillId="0" borderId="15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3" fontId="1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Font="1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 vertical="center"/>
    </xf>
    <xf numFmtId="165" fontId="9" fillId="0" borderId="15" xfId="0" applyNumberFormat="1" applyFont="1" applyBorder="1" applyAlignment="1">
      <alignment horizontal="right" vertical="center"/>
    </xf>
    <xf numFmtId="165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3" fontId="9" fillId="0" borderId="0" xfId="0" applyFont="1" applyBorder="1" applyAlignment="1">
      <alignment horizontal="center" vertical="center"/>
    </xf>
    <xf numFmtId="3" fontId="9" fillId="0" borderId="0" xfId="0" applyFont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3" fontId="16" fillId="0" borderId="0" xfId="0" applyFont="1" applyBorder="1" applyAlignment="1">
      <alignment horizontal="center" vertical="center"/>
    </xf>
    <xf numFmtId="3" fontId="16" fillId="0" borderId="0" xfId="0" applyFont="1" applyAlignment="1">
      <alignment horizontal="center" vertical="center"/>
    </xf>
    <xf numFmtId="165" fontId="12" fillId="0" borderId="18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Font="1" applyAlignment="1">
      <alignment horizontal="center" vertical="center" wrapText="1"/>
    </xf>
    <xf numFmtId="165" fontId="1" fillId="0" borderId="15" xfId="0" applyNumberFormat="1" applyFont="1" applyBorder="1" applyAlignment="1">
      <alignment horizontal="right" vertical="center"/>
    </xf>
    <xf numFmtId="165" fontId="11" fillId="0" borderId="20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165" fontId="9" fillId="0" borderId="20" xfId="0" applyNumberFormat="1" applyFont="1" applyBorder="1" applyAlignment="1">
      <alignment horizontal="right" vertical="center"/>
    </xf>
    <xf numFmtId="49" fontId="15" fillId="0" borderId="19" xfId="0" applyNumberFormat="1" applyFont="1" applyBorder="1" applyAlignment="1">
      <alignment horizontal="center" vertical="center"/>
    </xf>
    <xf numFmtId="165" fontId="18" fillId="0" borderId="27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horizontal="right" vertical="center"/>
    </xf>
    <xf numFmtId="165" fontId="18" fillId="0" borderId="23" xfId="0" applyNumberFormat="1" applyFont="1" applyBorder="1" applyAlignment="1">
      <alignment horizontal="right" vertical="center"/>
    </xf>
    <xf numFmtId="165" fontId="18" fillId="0" borderId="27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165" fontId="18" fillId="0" borderId="20" xfId="0" applyNumberFormat="1" applyFont="1" applyBorder="1" applyAlignment="1">
      <alignment horizontal="right" vertical="center"/>
    </xf>
    <xf numFmtId="165" fontId="18" fillId="0" borderId="2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3" fontId="18" fillId="0" borderId="0" xfId="0" applyFont="1" applyBorder="1" applyAlignment="1">
      <alignment horizontal="center" vertical="center"/>
    </xf>
    <xf numFmtId="3" fontId="18" fillId="0" borderId="0" xfId="0" applyFont="1" applyAlignment="1">
      <alignment horizontal="center" vertical="center"/>
    </xf>
    <xf numFmtId="165" fontId="2" fillId="0" borderId="27" xfId="0" applyFont="1" applyBorder="1" applyAlignment="1">
      <alignment vertical="center" wrapText="1"/>
    </xf>
    <xf numFmtId="165" fontId="2" fillId="0" borderId="22" xfId="0" applyNumberFormat="1" applyFont="1" applyBorder="1" applyAlignment="1">
      <alignment horizontal="right" vertical="center"/>
    </xf>
    <xf numFmtId="49" fontId="19" fillId="0" borderId="19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3" fontId="14" fillId="0" borderId="0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65" fontId="18" fillId="0" borderId="28" xfId="0" applyFont="1" applyBorder="1" applyAlignment="1">
      <alignment vertical="center" wrapText="1"/>
    </xf>
    <xf numFmtId="3" fontId="18" fillId="0" borderId="24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65" fontId="18" fillId="0" borderId="25" xfId="0" applyNumberFormat="1" applyFont="1" applyBorder="1" applyAlignment="1">
      <alignment horizontal="right" vertical="center"/>
    </xf>
    <xf numFmtId="165" fontId="18" fillId="0" borderId="26" xfId="0" applyNumberFormat="1" applyFont="1" applyBorder="1" applyAlignment="1">
      <alignment horizontal="right" vertical="center"/>
    </xf>
    <xf numFmtId="165" fontId="18" fillId="0" borderId="28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165" fontId="2" fillId="0" borderId="2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3" fontId="14" fillId="0" borderId="0" xfId="0" applyFont="1" applyAlignment="1">
      <alignment horizontal="center" vertical="center"/>
    </xf>
    <xf numFmtId="3" fontId="18" fillId="0" borderId="22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165" fontId="16" fillId="0" borderId="23" xfId="0" applyNumberFormat="1" applyFont="1" applyBorder="1" applyAlignment="1">
      <alignment horizontal="right" vertical="center"/>
    </xf>
    <xf numFmtId="165" fontId="16" fillId="0" borderId="20" xfId="0" applyNumberFormat="1" applyFont="1" applyBorder="1" applyAlignment="1">
      <alignment horizontal="right" vertical="center"/>
    </xf>
    <xf numFmtId="165" fontId="11" fillId="0" borderId="8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65" fontId="10" fillId="0" borderId="1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3" fontId="1" fillId="0" borderId="0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165" fontId="0" fillId="0" borderId="8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165" fontId="12" fillId="0" borderId="29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11" fillId="0" borderId="27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165" fontId="15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/>
    </xf>
    <xf numFmtId="165" fontId="20" fillId="0" borderId="18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20" fillId="0" borderId="1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16" fillId="0" borderId="23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165" fontId="9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165" fontId="9" fillId="0" borderId="32" xfId="0" applyNumberFormat="1" applyFont="1" applyBorder="1" applyAlignment="1">
      <alignment horizontal="right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3" fontId="12" fillId="0" borderId="35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165" fontId="12" fillId="0" borderId="22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27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3" fontId="12" fillId="0" borderId="0" xfId="0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  <xf numFmtId="165" fontId="21" fillId="0" borderId="22" xfId="0" applyNumberFormat="1" applyFont="1" applyBorder="1" applyAlignment="1">
      <alignment horizontal="right" vertical="center"/>
    </xf>
    <xf numFmtId="165" fontId="21" fillId="0" borderId="20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>
      <alignment horizontal="right" vertical="center"/>
    </xf>
    <xf numFmtId="3" fontId="21" fillId="0" borderId="0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vertical="center"/>
    </xf>
    <xf numFmtId="165" fontId="13" fillId="0" borderId="27" xfId="0" applyFont="1" applyBorder="1" applyAlignment="1">
      <alignment vertical="center" wrapText="1"/>
    </xf>
    <xf numFmtId="3" fontId="13" fillId="0" borderId="35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165" fontId="13" fillId="0" borderId="23" xfId="0" applyNumberFormat="1" applyFont="1" applyBorder="1" applyAlignment="1">
      <alignment horizontal="right" vertical="center"/>
    </xf>
    <xf numFmtId="165" fontId="13" fillId="0" borderId="22" xfId="0" applyNumberFormat="1" applyFont="1" applyBorder="1" applyAlignment="1">
      <alignment horizontal="right" vertical="center"/>
    </xf>
    <xf numFmtId="165" fontId="13" fillId="0" borderId="20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49" fontId="12" fillId="0" borderId="36" xfId="0" applyNumberFormat="1" applyFont="1" applyBorder="1" applyAlignment="1">
      <alignment horizontal="center" vertical="center"/>
    </xf>
    <xf numFmtId="165" fontId="12" fillId="0" borderId="37" xfId="0" applyFont="1" applyBorder="1" applyAlignment="1">
      <alignment vertical="center" wrapText="1"/>
    </xf>
    <xf numFmtId="3" fontId="12" fillId="0" borderId="38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right" vertical="center"/>
    </xf>
    <xf numFmtId="165" fontId="12" fillId="0" borderId="40" xfId="0" applyNumberFormat="1" applyFont="1" applyBorder="1" applyAlignment="1">
      <alignment horizontal="right" vertical="center"/>
    </xf>
    <xf numFmtId="165" fontId="12" fillId="0" borderId="41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165" fontId="12" fillId="0" borderId="3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tabSelected="1" workbookViewId="0" topLeftCell="A85">
      <selection activeCell="A103" sqref="A103:A105"/>
    </sheetView>
  </sheetViews>
  <sheetFormatPr defaultColWidth="9.140625" defaultRowHeight="12.75"/>
  <cols>
    <col min="1" max="1" width="5.57421875" style="2" customWidth="1"/>
    <col min="2" max="2" width="23.140625" style="2" customWidth="1"/>
    <col min="3" max="3" width="13.28125" style="2" customWidth="1"/>
    <col min="4" max="5" width="13.00390625" style="2" customWidth="1"/>
    <col min="6" max="6" width="7.57421875" style="2" hidden="1" customWidth="1"/>
    <col min="7" max="7" width="5.8515625" style="3" customWidth="1"/>
    <col min="8" max="8" width="8.7109375" style="4" customWidth="1"/>
    <col min="9" max="10" width="12.421875" style="2" customWidth="1"/>
    <col min="11" max="11" width="6.28125" style="3" customWidth="1"/>
    <col min="12" max="13" width="12.421875" style="2" customWidth="1"/>
    <col min="14" max="14" width="5.57421875" style="3" customWidth="1"/>
    <col min="15" max="15" width="10.00390625" style="6" customWidth="1"/>
    <col min="16" max="16384" width="10.00390625" style="2" customWidth="1"/>
  </cols>
  <sheetData>
    <row r="1" spans="1:16" ht="12" customHeight="1">
      <c r="A1" s="1"/>
      <c r="B1" s="1"/>
      <c r="C1" s="1"/>
      <c r="D1" s="1"/>
      <c r="I1" s="1"/>
      <c r="L1" s="1"/>
      <c r="M1" s="5" t="s">
        <v>0</v>
      </c>
      <c r="P1" s="6"/>
    </row>
    <row r="2" spans="1:16" s="14" customFormat="1" ht="15.75" customHeight="1">
      <c r="A2" s="7" t="s">
        <v>1</v>
      </c>
      <c r="B2" s="8"/>
      <c r="C2" s="8"/>
      <c r="D2" s="9"/>
      <c r="E2" s="10"/>
      <c r="F2" s="10"/>
      <c r="G2" s="11"/>
      <c r="H2" s="12"/>
      <c r="I2" s="9"/>
      <c r="J2" s="10"/>
      <c r="K2" s="11"/>
      <c r="L2" s="9"/>
      <c r="M2" s="10"/>
      <c r="N2" s="11"/>
      <c r="O2" s="13"/>
      <c r="P2" s="13"/>
    </row>
    <row r="3" spans="1:16" s="14" customFormat="1" ht="15" customHeight="1">
      <c r="A3" s="7" t="s">
        <v>2</v>
      </c>
      <c r="B3" s="8"/>
      <c r="C3" s="8"/>
      <c r="D3" s="9"/>
      <c r="E3" s="10"/>
      <c r="F3" s="10"/>
      <c r="G3" s="11"/>
      <c r="H3" s="12"/>
      <c r="I3" s="9"/>
      <c r="J3" s="10"/>
      <c r="K3" s="11"/>
      <c r="L3" s="9"/>
      <c r="M3" s="15"/>
      <c r="N3" s="11"/>
      <c r="O3" s="13"/>
      <c r="P3" s="13"/>
    </row>
    <row r="4" spans="1:16" ht="10.5" customHeight="1" thickBot="1">
      <c r="A4" s="16"/>
      <c r="B4" s="16"/>
      <c r="C4" s="16"/>
      <c r="D4" s="17"/>
      <c r="E4" s="18"/>
      <c r="F4" s="18"/>
      <c r="G4" s="19"/>
      <c r="H4" s="20"/>
      <c r="I4" s="18"/>
      <c r="J4" s="18"/>
      <c r="K4" s="21"/>
      <c r="L4" s="17"/>
      <c r="M4" s="22" t="s">
        <v>3</v>
      </c>
      <c r="N4" s="23"/>
      <c r="P4" s="6"/>
    </row>
    <row r="5" spans="1:14" s="33" customFormat="1" ht="19.5" customHeight="1" thickBot="1" thickTop="1">
      <c r="A5" s="24"/>
      <c r="B5" s="25"/>
      <c r="C5" s="26"/>
      <c r="D5" s="27" t="s">
        <v>4</v>
      </c>
      <c r="E5" s="28"/>
      <c r="F5" s="28"/>
      <c r="G5" s="29"/>
      <c r="H5" s="30"/>
      <c r="I5" s="28" t="s">
        <v>5</v>
      </c>
      <c r="J5" s="28"/>
      <c r="K5" s="31"/>
      <c r="L5" s="28" t="s">
        <v>6</v>
      </c>
      <c r="M5" s="32"/>
      <c r="N5" s="31"/>
    </row>
    <row r="6" spans="1:14" s="6" customFormat="1" ht="45" customHeight="1" thickBot="1" thickTop="1">
      <c r="A6" s="34" t="s">
        <v>7</v>
      </c>
      <c r="B6" s="35" t="s">
        <v>8</v>
      </c>
      <c r="C6" s="36" t="s">
        <v>9</v>
      </c>
      <c r="D6" s="37" t="s">
        <v>10</v>
      </c>
      <c r="E6" s="38" t="s">
        <v>11</v>
      </c>
      <c r="F6" s="39" t="s">
        <v>12</v>
      </c>
      <c r="G6" s="40" t="s">
        <v>13</v>
      </c>
      <c r="H6" s="41" t="s">
        <v>14</v>
      </c>
      <c r="I6" s="37" t="s">
        <v>10</v>
      </c>
      <c r="J6" s="38" t="s">
        <v>15</v>
      </c>
      <c r="K6" s="42" t="s">
        <v>16</v>
      </c>
      <c r="L6" s="37" t="s">
        <v>10</v>
      </c>
      <c r="M6" s="38" t="s">
        <v>17</v>
      </c>
      <c r="N6" s="42" t="s">
        <v>18</v>
      </c>
    </row>
    <row r="7" spans="1:16" s="50" customFormat="1" ht="9.75" customHeight="1" thickBot="1" thickTop="1">
      <c r="A7" s="43">
        <v>1</v>
      </c>
      <c r="B7" s="44">
        <v>2</v>
      </c>
      <c r="C7" s="45">
        <v>3</v>
      </c>
      <c r="D7" s="46">
        <v>4</v>
      </c>
      <c r="E7" s="47">
        <v>5</v>
      </c>
      <c r="F7" s="47">
        <v>6</v>
      </c>
      <c r="G7" s="47">
        <v>6</v>
      </c>
      <c r="H7" s="44">
        <v>7</v>
      </c>
      <c r="I7" s="47">
        <v>8</v>
      </c>
      <c r="J7" s="47">
        <v>9</v>
      </c>
      <c r="K7" s="48">
        <v>10</v>
      </c>
      <c r="L7" s="46">
        <v>11</v>
      </c>
      <c r="M7" s="47">
        <v>12</v>
      </c>
      <c r="N7" s="44">
        <v>13</v>
      </c>
      <c r="O7" s="49"/>
      <c r="P7" s="49"/>
    </row>
    <row r="8" spans="1:15" s="62" customFormat="1" ht="28.5" customHeight="1" thickTop="1">
      <c r="A8" s="51" t="s">
        <v>19</v>
      </c>
      <c r="B8" s="52" t="s">
        <v>20</v>
      </c>
      <c r="C8" s="53">
        <f>SUM(C9:C10)</f>
        <v>3500</v>
      </c>
      <c r="D8" s="54">
        <f aca="true" t="shared" si="0" ref="D8:E33">I8+L8</f>
        <v>20069</v>
      </c>
      <c r="E8" s="55">
        <f t="shared" si="0"/>
        <v>17689</v>
      </c>
      <c r="F8" s="56">
        <f>E8/C8*100</f>
        <v>505.40000000000003</v>
      </c>
      <c r="G8" s="57">
        <f>E8/D8*100</f>
        <v>88.14091384722707</v>
      </c>
      <c r="H8" s="58">
        <f>E8/E96*100</f>
        <v>0.009692015589455578</v>
      </c>
      <c r="I8" s="55">
        <f>SUM(I9:I10)</f>
        <v>20069</v>
      </c>
      <c r="J8" s="55">
        <f>SUM(J9:J10)</f>
        <v>17689</v>
      </c>
      <c r="K8" s="59">
        <f>J8/I8*100</f>
        <v>88.14091384722707</v>
      </c>
      <c r="L8" s="54"/>
      <c r="M8" s="55"/>
      <c r="N8" s="60"/>
      <c r="O8" s="61"/>
    </row>
    <row r="9" spans="1:16" s="74" customFormat="1" ht="12.75" customHeight="1">
      <c r="A9" s="63"/>
      <c r="B9" s="64" t="s">
        <v>21</v>
      </c>
      <c r="C9" s="65">
        <v>3500</v>
      </c>
      <c r="D9" s="66">
        <f t="shared" si="0"/>
        <v>3500</v>
      </c>
      <c r="E9" s="67">
        <f t="shared" si="0"/>
        <v>1120</v>
      </c>
      <c r="F9" s="68">
        <f>E9/C9*100</f>
        <v>32</v>
      </c>
      <c r="G9" s="69">
        <f>E9/D9*100</f>
        <v>32</v>
      </c>
      <c r="H9" s="70"/>
      <c r="I9" s="67">
        <v>3500</v>
      </c>
      <c r="J9" s="67">
        <v>1120</v>
      </c>
      <c r="K9" s="71">
        <f>J9/I9*100</f>
        <v>32</v>
      </c>
      <c r="L9" s="66"/>
      <c r="M9" s="67"/>
      <c r="N9" s="70"/>
      <c r="O9" s="72"/>
      <c r="P9" s="73"/>
    </row>
    <row r="10" spans="1:16" s="74" customFormat="1" ht="12.75" customHeight="1">
      <c r="A10" s="75"/>
      <c r="B10" s="76" t="s">
        <v>22</v>
      </c>
      <c r="C10" s="77"/>
      <c r="D10" s="78">
        <f t="shared" si="0"/>
        <v>16569</v>
      </c>
      <c r="E10" s="79">
        <f t="shared" si="0"/>
        <v>16569</v>
      </c>
      <c r="F10" s="68" t="e">
        <f>E10/C10*100</f>
        <v>#DIV/0!</v>
      </c>
      <c r="G10" s="80">
        <f>E10/D10*100</f>
        <v>100</v>
      </c>
      <c r="H10" s="81"/>
      <c r="I10" s="79">
        <v>16569</v>
      </c>
      <c r="J10" s="79">
        <v>16569</v>
      </c>
      <c r="K10" s="82">
        <f>J10/I10*100</f>
        <v>100</v>
      </c>
      <c r="L10" s="78"/>
      <c r="M10" s="79"/>
      <c r="N10" s="81"/>
      <c r="O10" s="72"/>
      <c r="P10" s="73"/>
    </row>
    <row r="11" spans="1:16" s="95" customFormat="1" ht="15.75" customHeight="1" hidden="1">
      <c r="A11" s="83" t="s">
        <v>23</v>
      </c>
      <c r="B11" s="84" t="s">
        <v>24</v>
      </c>
      <c r="C11" s="85">
        <f>SUM(C12:C13)</f>
        <v>0</v>
      </c>
      <c r="D11" s="86">
        <f t="shared" si="0"/>
        <v>0</v>
      </c>
      <c r="E11" s="87">
        <f t="shared" si="0"/>
        <v>0</v>
      </c>
      <c r="F11" s="88" t="e">
        <f>E11/C11*100</f>
        <v>#DIV/0!</v>
      </c>
      <c r="G11" s="89" t="e">
        <f>E11/D11*100</f>
        <v>#DIV/0!</v>
      </c>
      <c r="H11" s="90">
        <f>E11/E96*100</f>
        <v>0</v>
      </c>
      <c r="I11" s="87"/>
      <c r="J11" s="87"/>
      <c r="K11" s="91"/>
      <c r="L11" s="86">
        <f>SUM(L12:L13)</f>
        <v>0</v>
      </c>
      <c r="M11" s="87">
        <f>SUM(M12:M13)</f>
        <v>0</v>
      </c>
      <c r="N11" s="92" t="e">
        <f>M11/L11*100</f>
        <v>#DIV/0!</v>
      </c>
      <c r="O11" s="93"/>
      <c r="P11" s="94"/>
    </row>
    <row r="12" spans="1:15" s="73" customFormat="1" ht="12" customHeight="1" hidden="1">
      <c r="A12" s="96"/>
      <c r="B12" s="64" t="s">
        <v>21</v>
      </c>
      <c r="C12" s="65"/>
      <c r="D12" s="66">
        <f t="shared" si="0"/>
        <v>0</v>
      </c>
      <c r="E12" s="67">
        <f t="shared" si="0"/>
        <v>0</v>
      </c>
      <c r="F12" s="97"/>
      <c r="G12" s="98"/>
      <c r="H12" s="70"/>
      <c r="I12" s="67"/>
      <c r="J12" s="67"/>
      <c r="K12" s="70"/>
      <c r="L12" s="67"/>
      <c r="M12" s="67"/>
      <c r="N12" s="70"/>
      <c r="O12" s="72"/>
    </row>
    <row r="13" spans="1:16" s="109" customFormat="1" ht="15" hidden="1">
      <c r="A13" s="99"/>
      <c r="B13" s="100" t="s">
        <v>22</v>
      </c>
      <c r="C13" s="101"/>
      <c r="D13" s="102">
        <f t="shared" si="0"/>
        <v>0</v>
      </c>
      <c r="E13" s="103">
        <f t="shared" si="0"/>
        <v>0</v>
      </c>
      <c r="F13" s="104"/>
      <c r="G13" s="105" t="e">
        <f>E13/D13*100</f>
        <v>#DIV/0!</v>
      </c>
      <c r="H13" s="106"/>
      <c r="I13" s="103"/>
      <c r="J13" s="103"/>
      <c r="K13" s="106"/>
      <c r="L13" s="103"/>
      <c r="M13" s="103"/>
      <c r="N13" s="106"/>
      <c r="O13" s="107"/>
      <c r="P13" s="108"/>
    </row>
    <row r="14" spans="1:16" s="114" customFormat="1" ht="15.75" customHeight="1">
      <c r="A14" s="51" t="s">
        <v>25</v>
      </c>
      <c r="B14" s="52" t="s">
        <v>26</v>
      </c>
      <c r="C14" s="53">
        <f>C15</f>
        <v>194000</v>
      </c>
      <c r="D14" s="54">
        <f>I14+L14</f>
        <v>449000</v>
      </c>
      <c r="E14" s="55">
        <f>J14+M14</f>
        <v>85859</v>
      </c>
      <c r="F14" s="56">
        <f>E14/C14*100</f>
        <v>44.25721649484536</v>
      </c>
      <c r="G14" s="110">
        <f>E14/D14*100</f>
        <v>19.12227171492205</v>
      </c>
      <c r="H14" s="111">
        <f>E14/E96*100+0.05</f>
        <v>0.09704317748290273</v>
      </c>
      <c r="I14" s="55">
        <f>SUM(I15)</f>
        <v>449000</v>
      </c>
      <c r="J14" s="55">
        <f>SUM(J15)</f>
        <v>85859</v>
      </c>
      <c r="K14" s="59">
        <f>J14/I14*100</f>
        <v>19.12227171492205</v>
      </c>
      <c r="L14" s="112"/>
      <c r="M14" s="113"/>
      <c r="N14" s="59"/>
      <c r="O14" s="61"/>
      <c r="P14" s="62"/>
    </row>
    <row r="15" spans="1:15" s="73" customFormat="1" ht="13.5" customHeight="1">
      <c r="A15" s="63"/>
      <c r="B15" s="64" t="s">
        <v>21</v>
      </c>
      <c r="C15" s="65">
        <v>194000</v>
      </c>
      <c r="D15" s="66">
        <f>I15+L15</f>
        <v>449000</v>
      </c>
      <c r="E15" s="67">
        <f>J15+M15</f>
        <v>85859</v>
      </c>
      <c r="F15" s="97"/>
      <c r="G15" s="98"/>
      <c r="H15" s="70"/>
      <c r="I15" s="67">
        <v>449000</v>
      </c>
      <c r="J15" s="67">
        <v>85859</v>
      </c>
      <c r="K15" s="70"/>
      <c r="L15" s="67"/>
      <c r="M15" s="67"/>
      <c r="N15" s="70"/>
      <c r="O15" s="72"/>
    </row>
    <row r="16" spans="1:16" s="114" customFormat="1" ht="27.75" customHeight="1">
      <c r="A16" s="51" t="s">
        <v>27</v>
      </c>
      <c r="B16" s="52" t="s">
        <v>28</v>
      </c>
      <c r="C16" s="53">
        <f>SUM(C17)</f>
        <v>57083563</v>
      </c>
      <c r="D16" s="54">
        <f t="shared" si="0"/>
        <v>57460593</v>
      </c>
      <c r="E16" s="55">
        <f t="shared" si="0"/>
        <v>11750337</v>
      </c>
      <c r="F16" s="56">
        <f>E16/C16*100</f>
        <v>20.58444915220166</v>
      </c>
      <c r="G16" s="110">
        <f>E16/D16*100</f>
        <v>20.449383458329432</v>
      </c>
      <c r="H16" s="115">
        <f>E16/$E$96*100</f>
        <v>6.4381507934511095</v>
      </c>
      <c r="I16" s="55">
        <f>I17+I20</f>
        <v>27575593</v>
      </c>
      <c r="J16" s="113">
        <f>J17+J20</f>
        <v>6781311</v>
      </c>
      <c r="K16" s="59">
        <f>J16/I16*100</f>
        <v>24.591714129230148</v>
      </c>
      <c r="L16" s="112">
        <f>L17+L20</f>
        <v>29885000</v>
      </c>
      <c r="M16" s="113">
        <f>M17+M20</f>
        <v>4969026</v>
      </c>
      <c r="N16" s="59">
        <f>M16/L16*100</f>
        <v>16.627157436841227</v>
      </c>
      <c r="O16" s="61"/>
      <c r="P16" s="62"/>
    </row>
    <row r="17" spans="1:15" s="73" customFormat="1" ht="13.5" customHeight="1">
      <c r="A17" s="63"/>
      <c r="B17" s="64" t="s">
        <v>21</v>
      </c>
      <c r="C17" s="65">
        <v>57083563</v>
      </c>
      <c r="D17" s="66">
        <f t="shared" si="0"/>
        <v>57460593</v>
      </c>
      <c r="E17" s="67">
        <f t="shared" si="0"/>
        <v>11750337</v>
      </c>
      <c r="F17" s="97"/>
      <c r="G17" s="98"/>
      <c r="H17" s="116"/>
      <c r="I17" s="67">
        <v>27575593</v>
      </c>
      <c r="J17" s="67">
        <v>6781311</v>
      </c>
      <c r="K17" s="70"/>
      <c r="L17" s="67">
        <v>29885000</v>
      </c>
      <c r="M17" s="67">
        <v>4969026</v>
      </c>
      <c r="N17" s="70"/>
      <c r="O17" s="72"/>
    </row>
    <row r="18" spans="1:15" s="73" customFormat="1" ht="9" customHeight="1">
      <c r="A18" s="96"/>
      <c r="B18" s="117" t="s">
        <v>29</v>
      </c>
      <c r="C18" s="65"/>
      <c r="D18" s="66"/>
      <c r="E18" s="67"/>
      <c r="F18" s="68"/>
      <c r="G18" s="98"/>
      <c r="H18" s="118"/>
      <c r="I18" s="67"/>
      <c r="J18" s="67"/>
      <c r="K18" s="70"/>
      <c r="L18" s="67"/>
      <c r="M18" s="67"/>
      <c r="N18" s="70"/>
      <c r="O18" s="72"/>
    </row>
    <row r="19" spans="1:16" s="130" customFormat="1" ht="36">
      <c r="A19" s="119"/>
      <c r="B19" s="120" t="s">
        <v>30</v>
      </c>
      <c r="C19" s="121"/>
      <c r="D19" s="66">
        <f t="shared" si="0"/>
        <v>150000</v>
      </c>
      <c r="E19" s="67">
        <f t="shared" si="0"/>
        <v>0</v>
      </c>
      <c r="F19" s="122"/>
      <c r="G19" s="123">
        <f>E19/D19*100</f>
        <v>0</v>
      </c>
      <c r="H19" s="124"/>
      <c r="I19" s="125"/>
      <c r="J19" s="125"/>
      <c r="K19" s="126"/>
      <c r="L19" s="125">
        <v>150000</v>
      </c>
      <c r="M19" s="125"/>
      <c r="N19" s="127">
        <f>M19/L19*100</f>
        <v>0</v>
      </c>
      <c r="O19" s="128"/>
      <c r="P19" s="129"/>
    </row>
    <row r="20" spans="1:16" s="74" customFormat="1" ht="38.25" hidden="1">
      <c r="A20" s="63"/>
      <c r="B20" s="131" t="s">
        <v>31</v>
      </c>
      <c r="C20" s="65"/>
      <c r="D20" s="66">
        <f>I20+L20</f>
        <v>0</v>
      </c>
      <c r="E20" s="67"/>
      <c r="F20" s="132" t="e">
        <f>E20/C20*100</f>
        <v>#DIV/0!</v>
      </c>
      <c r="G20" s="98"/>
      <c r="H20" s="71"/>
      <c r="I20" s="67"/>
      <c r="J20" s="67"/>
      <c r="K20" s="70"/>
      <c r="L20" s="67"/>
      <c r="M20" s="67"/>
      <c r="N20" s="70"/>
      <c r="O20" s="72"/>
      <c r="P20" s="73"/>
    </row>
    <row r="21" spans="1:16" s="114" customFormat="1" ht="16.5" customHeight="1">
      <c r="A21" s="51" t="s">
        <v>32</v>
      </c>
      <c r="B21" s="52" t="s">
        <v>33</v>
      </c>
      <c r="C21" s="53">
        <f>SUM(C22)</f>
        <v>122000</v>
      </c>
      <c r="D21" s="54">
        <f t="shared" si="0"/>
        <v>125000</v>
      </c>
      <c r="E21" s="55">
        <f t="shared" si="0"/>
        <v>68408</v>
      </c>
      <c r="F21" s="56">
        <f>E21/C21*100</f>
        <v>56.07213114754098</v>
      </c>
      <c r="G21" s="110">
        <f>E21/D21*100</f>
        <v>54.7264</v>
      </c>
      <c r="H21" s="111">
        <f>E21/$E$96*100</f>
        <v>0.03748156495242677</v>
      </c>
      <c r="I21" s="55">
        <f>SUM(I22)</f>
        <v>125000</v>
      </c>
      <c r="J21" s="55">
        <f>SUM(J22)</f>
        <v>68408</v>
      </c>
      <c r="K21" s="59">
        <f>J21/I21*100</f>
        <v>54.7264</v>
      </c>
      <c r="L21" s="112"/>
      <c r="M21" s="113"/>
      <c r="N21" s="59"/>
      <c r="O21" s="61"/>
      <c r="P21" s="62"/>
    </row>
    <row r="22" spans="1:15" s="73" customFormat="1" ht="13.5" customHeight="1">
      <c r="A22" s="63"/>
      <c r="B22" s="64" t="s">
        <v>21</v>
      </c>
      <c r="C22" s="65">
        <v>122000</v>
      </c>
      <c r="D22" s="66">
        <f t="shared" si="0"/>
        <v>125000</v>
      </c>
      <c r="E22" s="67">
        <f t="shared" si="0"/>
        <v>68408</v>
      </c>
      <c r="F22" s="97"/>
      <c r="G22" s="98"/>
      <c r="H22" s="70"/>
      <c r="I22" s="67">
        <v>125000</v>
      </c>
      <c r="J22" s="67">
        <v>68408</v>
      </c>
      <c r="K22" s="70"/>
      <c r="L22" s="67"/>
      <c r="M22" s="67"/>
      <c r="N22" s="70"/>
      <c r="O22" s="72"/>
    </row>
    <row r="23" spans="1:15" s="140" customFormat="1" ht="9.75" customHeight="1" hidden="1">
      <c r="A23" s="133"/>
      <c r="B23" s="117" t="s">
        <v>29</v>
      </c>
      <c r="C23" s="134"/>
      <c r="D23" s="135"/>
      <c r="E23" s="136"/>
      <c r="F23" s="68"/>
      <c r="G23" s="97"/>
      <c r="H23" s="137"/>
      <c r="I23" s="136"/>
      <c r="J23" s="136"/>
      <c r="K23" s="138"/>
      <c r="L23" s="136"/>
      <c r="M23" s="136"/>
      <c r="N23" s="138"/>
      <c r="O23" s="139"/>
    </row>
    <row r="24" spans="1:16" s="130" customFormat="1" ht="36" hidden="1">
      <c r="A24" s="141"/>
      <c r="B24" s="142" t="s">
        <v>30</v>
      </c>
      <c r="C24" s="143"/>
      <c r="D24" s="144">
        <f>I24+L24</f>
        <v>0</v>
      </c>
      <c r="E24" s="145">
        <f>J24+M24</f>
        <v>0</v>
      </c>
      <c r="F24" s="146"/>
      <c r="G24" s="147" t="e">
        <f>E24/D24*100</f>
        <v>#DIV/0!</v>
      </c>
      <c r="H24" s="148"/>
      <c r="I24" s="145"/>
      <c r="J24" s="145"/>
      <c r="K24" s="149"/>
      <c r="L24" s="145"/>
      <c r="M24" s="145"/>
      <c r="N24" s="149"/>
      <c r="O24" s="128"/>
      <c r="P24" s="129"/>
    </row>
    <row r="25" spans="1:16" s="114" customFormat="1" ht="30" customHeight="1">
      <c r="A25" s="51" t="s">
        <v>34</v>
      </c>
      <c r="B25" s="52" t="s">
        <v>35</v>
      </c>
      <c r="C25" s="53">
        <f>SUM(C26:C27)</f>
        <v>14570900</v>
      </c>
      <c r="D25" s="54">
        <f t="shared" si="0"/>
        <v>14888100</v>
      </c>
      <c r="E25" s="55">
        <f t="shared" si="0"/>
        <v>4831064</v>
      </c>
      <c r="F25" s="56">
        <f>E25/C25*100</f>
        <v>33.155563486126454</v>
      </c>
      <c r="G25" s="57">
        <f>E25/D25*100</f>
        <v>32.449164097500685</v>
      </c>
      <c r="H25" s="58">
        <f>E25/E96*100</f>
        <v>2.6469979988499985</v>
      </c>
      <c r="I25" s="55">
        <f>SUM(I26:I27)</f>
        <v>14860100</v>
      </c>
      <c r="J25" s="55">
        <f>SUM(J26:J27)</f>
        <v>4827210</v>
      </c>
      <c r="K25" s="59">
        <f>J25/I25*100</f>
        <v>32.484370899253705</v>
      </c>
      <c r="L25" s="55">
        <f>SUM(L26:L27)</f>
        <v>28000</v>
      </c>
      <c r="M25" s="55">
        <f>SUM(M26:M27)</f>
        <v>3854</v>
      </c>
      <c r="N25" s="60">
        <f>M25/L25*100</f>
        <v>13.764285714285714</v>
      </c>
      <c r="O25" s="61"/>
      <c r="P25" s="62"/>
    </row>
    <row r="26" spans="1:15" s="73" customFormat="1" ht="13.5" customHeight="1">
      <c r="A26" s="96"/>
      <c r="B26" s="64" t="s">
        <v>21</v>
      </c>
      <c r="C26" s="65">
        <v>14542900</v>
      </c>
      <c r="D26" s="66">
        <f t="shared" si="0"/>
        <v>14860100</v>
      </c>
      <c r="E26" s="67">
        <f t="shared" si="0"/>
        <v>4827210</v>
      </c>
      <c r="F26" s="68">
        <f>E26/C26*100</f>
        <v>33.19289825275564</v>
      </c>
      <c r="G26" s="69">
        <f>E26/D26*100</f>
        <v>32.484370899253705</v>
      </c>
      <c r="H26" s="70"/>
      <c r="I26" s="67">
        <v>14860100</v>
      </c>
      <c r="J26" s="67">
        <v>4827210</v>
      </c>
      <c r="K26" s="70"/>
      <c r="L26" s="67"/>
      <c r="M26" s="67"/>
      <c r="N26" s="70"/>
      <c r="O26" s="72"/>
    </row>
    <row r="27" spans="1:16" s="74" customFormat="1" ht="11.25" customHeight="1">
      <c r="A27" s="150"/>
      <c r="B27" s="76" t="s">
        <v>22</v>
      </c>
      <c r="C27" s="77">
        <v>28000</v>
      </c>
      <c r="D27" s="78">
        <f t="shared" si="0"/>
        <v>28000</v>
      </c>
      <c r="E27" s="79">
        <f t="shared" si="0"/>
        <v>3854</v>
      </c>
      <c r="F27" s="68">
        <f>E27/C27*100</f>
        <v>13.764285714285714</v>
      </c>
      <c r="G27" s="80">
        <f>E27/D27*100</f>
        <v>13.764285714285714</v>
      </c>
      <c r="H27" s="81"/>
      <c r="I27" s="79"/>
      <c r="J27" s="79"/>
      <c r="K27" s="82"/>
      <c r="L27" s="79">
        <v>28000</v>
      </c>
      <c r="M27" s="79">
        <v>3854</v>
      </c>
      <c r="N27" s="70">
        <f>M27/L27*100</f>
        <v>13.764285714285714</v>
      </c>
      <c r="O27" s="72"/>
      <c r="P27" s="73"/>
    </row>
    <row r="28" spans="1:15" s="156" customFormat="1" ht="26.25" customHeight="1">
      <c r="A28" s="151" t="s">
        <v>36</v>
      </c>
      <c r="B28" s="152" t="s">
        <v>37</v>
      </c>
      <c r="C28" s="153">
        <f>C29+C31+C32</f>
        <v>4268800</v>
      </c>
      <c r="D28" s="112">
        <f t="shared" si="0"/>
        <v>4273301</v>
      </c>
      <c r="E28" s="113">
        <f t="shared" si="0"/>
        <v>1121342</v>
      </c>
      <c r="F28" s="56">
        <f>E28/C28*100</f>
        <v>26.26831896551724</v>
      </c>
      <c r="G28" s="110">
        <f aca="true" t="shared" si="1" ref="G28:G49">E28/D28*100</f>
        <v>26.240650962803695</v>
      </c>
      <c r="H28" s="111">
        <f>E28/E96*100</f>
        <v>0.6143967519425234</v>
      </c>
      <c r="I28" s="113">
        <f>I29+I31+I32</f>
        <v>3643800</v>
      </c>
      <c r="J28" s="113">
        <f>J29+J31+J32</f>
        <v>791527</v>
      </c>
      <c r="K28" s="154">
        <f>J28/I28*100</f>
        <v>21.722569844667657</v>
      </c>
      <c r="L28" s="113">
        <f>L29+L31+L32</f>
        <v>629501</v>
      </c>
      <c r="M28" s="113">
        <f>M29+M31+M32</f>
        <v>329815</v>
      </c>
      <c r="N28" s="59">
        <f>M28/L28*100</f>
        <v>52.39308595220658</v>
      </c>
      <c r="O28" s="155"/>
    </row>
    <row r="29" spans="1:16" s="74" customFormat="1" ht="12.75" customHeight="1">
      <c r="A29" s="63"/>
      <c r="B29" s="64" t="s">
        <v>21</v>
      </c>
      <c r="C29" s="65">
        <v>3827200</v>
      </c>
      <c r="D29" s="66">
        <f t="shared" si="0"/>
        <v>3827200</v>
      </c>
      <c r="E29" s="67">
        <f t="shared" si="0"/>
        <v>866392</v>
      </c>
      <c r="F29" s="68">
        <f>E29/C29*100</f>
        <v>22.6377508361204</v>
      </c>
      <c r="G29" s="98">
        <f t="shared" si="1"/>
        <v>22.6377508361204</v>
      </c>
      <c r="H29" s="70"/>
      <c r="I29" s="67">
        <v>3627200</v>
      </c>
      <c r="J29" s="67">
        <v>790126</v>
      </c>
      <c r="K29" s="70"/>
      <c r="L29" s="67">
        <v>200000</v>
      </c>
      <c r="M29" s="67">
        <v>76266</v>
      </c>
      <c r="N29" s="70">
        <f>M29/L29*100</f>
        <v>38.133</v>
      </c>
      <c r="O29" s="72"/>
      <c r="P29" s="73"/>
    </row>
    <row r="30" spans="1:16" s="74" customFormat="1" ht="12.75" customHeight="1" hidden="1">
      <c r="A30" s="96"/>
      <c r="B30" s="157" t="s">
        <v>29</v>
      </c>
      <c r="C30" s="65"/>
      <c r="D30" s="66"/>
      <c r="E30" s="67"/>
      <c r="F30" s="68"/>
      <c r="G30" s="98"/>
      <c r="H30" s="70"/>
      <c r="I30" s="67"/>
      <c r="J30" s="67"/>
      <c r="K30" s="70"/>
      <c r="L30" s="67"/>
      <c r="M30" s="67"/>
      <c r="N30" s="70"/>
      <c r="O30" s="72"/>
      <c r="P30" s="73"/>
    </row>
    <row r="31" spans="1:15" s="73" customFormat="1" ht="12.75" customHeight="1">
      <c r="A31" s="63"/>
      <c r="B31" s="64" t="s">
        <v>22</v>
      </c>
      <c r="C31" s="65">
        <v>425000</v>
      </c>
      <c r="D31" s="66">
        <f t="shared" si="0"/>
        <v>429501</v>
      </c>
      <c r="E31" s="67">
        <f t="shared" si="0"/>
        <v>253549</v>
      </c>
      <c r="F31" s="68">
        <f>E31/C31*100</f>
        <v>59.65858823529412</v>
      </c>
      <c r="G31" s="98">
        <f t="shared" si="1"/>
        <v>59.03338991061721</v>
      </c>
      <c r="H31" s="70"/>
      <c r="I31" s="67"/>
      <c r="J31" s="67"/>
      <c r="K31" s="70"/>
      <c r="L31" s="67">
        <v>429501</v>
      </c>
      <c r="M31" s="67">
        <v>253549</v>
      </c>
      <c r="N31" s="70">
        <f>M31/L31*100</f>
        <v>59.03338991061721</v>
      </c>
      <c r="O31" s="72"/>
    </row>
    <row r="32" spans="1:15" s="73" customFormat="1" ht="38.25" customHeight="1">
      <c r="A32" s="75"/>
      <c r="B32" s="158" t="s">
        <v>31</v>
      </c>
      <c r="C32" s="77">
        <v>16600</v>
      </c>
      <c r="D32" s="78">
        <f>I32+L32</f>
        <v>16600</v>
      </c>
      <c r="E32" s="79">
        <f>J32+M32</f>
        <v>1401</v>
      </c>
      <c r="F32" s="159">
        <f>E32/C32*100</f>
        <v>8.43975903614458</v>
      </c>
      <c r="G32" s="80">
        <f>E32/D32*100</f>
        <v>8.43975903614458</v>
      </c>
      <c r="H32" s="82"/>
      <c r="I32" s="79">
        <v>16600</v>
      </c>
      <c r="J32" s="79">
        <v>1401</v>
      </c>
      <c r="K32" s="82">
        <f>J32/I32*100</f>
        <v>8.43975903614458</v>
      </c>
      <c r="L32" s="79"/>
      <c r="M32" s="79"/>
      <c r="N32" s="81"/>
      <c r="O32" s="72"/>
    </row>
    <row r="33" spans="1:15" s="156" customFormat="1" ht="21" customHeight="1">
      <c r="A33" s="151" t="s">
        <v>38</v>
      </c>
      <c r="B33" s="152" t="s">
        <v>39</v>
      </c>
      <c r="C33" s="153">
        <f>C34+C37+C38</f>
        <v>35872041</v>
      </c>
      <c r="D33" s="112">
        <f t="shared" si="0"/>
        <v>39004978</v>
      </c>
      <c r="E33" s="113">
        <f t="shared" si="0"/>
        <v>17334595</v>
      </c>
      <c r="F33" s="56">
        <f>E33/C33*100</f>
        <v>48.32341432705209</v>
      </c>
      <c r="G33" s="110">
        <f t="shared" si="1"/>
        <v>44.44200686384184</v>
      </c>
      <c r="H33" s="111">
        <f>E33/E96*100</f>
        <v>9.497832832658641</v>
      </c>
      <c r="I33" s="113">
        <f>I34+I37+I38</f>
        <v>34601878</v>
      </c>
      <c r="J33" s="113">
        <f>J34+J37+J38</f>
        <v>15710872</v>
      </c>
      <c r="K33" s="59">
        <f>J33/I33*100</f>
        <v>45.40468005811707</v>
      </c>
      <c r="L33" s="113">
        <f>L34+L37+L38</f>
        <v>4403100</v>
      </c>
      <c r="M33" s="113">
        <f>M34+M37+M38</f>
        <v>1623723</v>
      </c>
      <c r="N33" s="59">
        <f>M33/L33*100</f>
        <v>36.87681406281938</v>
      </c>
      <c r="O33" s="155"/>
    </row>
    <row r="34" spans="1:16" s="74" customFormat="1" ht="12.75">
      <c r="A34" s="75"/>
      <c r="B34" s="76" t="s">
        <v>21</v>
      </c>
      <c r="C34" s="77">
        <v>34828441</v>
      </c>
      <c r="D34" s="78">
        <f>I34+L34</f>
        <v>37961378</v>
      </c>
      <c r="E34" s="79">
        <f>J34+M34</f>
        <v>16752747</v>
      </c>
      <c r="F34" s="160">
        <f>E34/C34*100</f>
        <v>48.100766267430686</v>
      </c>
      <c r="G34" s="80">
        <f t="shared" si="1"/>
        <v>44.131029700765865</v>
      </c>
      <c r="H34" s="81"/>
      <c r="I34" s="79">
        <v>33843978</v>
      </c>
      <c r="J34" s="79">
        <v>15301335</v>
      </c>
      <c r="K34" s="82">
        <f>J34/I34*100</f>
        <v>45.21139624898704</v>
      </c>
      <c r="L34" s="79">
        <v>4117400</v>
      </c>
      <c r="M34" s="79">
        <v>1451412</v>
      </c>
      <c r="N34" s="81">
        <f>M34/L34*100</f>
        <v>35.25069218438821</v>
      </c>
      <c r="O34" s="72"/>
      <c r="P34" s="73"/>
    </row>
    <row r="35" spans="1:16" s="162" customFormat="1" ht="9.75" customHeight="1">
      <c r="A35" s="133"/>
      <c r="B35" s="157" t="s">
        <v>29</v>
      </c>
      <c r="C35" s="134"/>
      <c r="D35" s="135"/>
      <c r="E35" s="136"/>
      <c r="F35" s="68"/>
      <c r="G35" s="97"/>
      <c r="H35" s="138"/>
      <c r="I35" s="136"/>
      <c r="J35" s="136"/>
      <c r="K35" s="161"/>
      <c r="L35" s="136"/>
      <c r="M35" s="136"/>
      <c r="N35" s="138"/>
      <c r="O35" s="139"/>
      <c r="P35" s="140"/>
    </row>
    <row r="36" spans="1:15" s="129" customFormat="1" ht="36">
      <c r="A36" s="119"/>
      <c r="B36" s="120" t="s">
        <v>30</v>
      </c>
      <c r="C36" s="121">
        <v>15000</v>
      </c>
      <c r="D36" s="163">
        <f aca="true" t="shared" si="2" ref="D36:E39">I36+L36</f>
        <v>15000</v>
      </c>
      <c r="E36" s="125">
        <f t="shared" si="2"/>
        <v>7500</v>
      </c>
      <c r="F36" s="122"/>
      <c r="G36" s="123">
        <f>E36/D36*100</f>
        <v>50</v>
      </c>
      <c r="H36" s="124"/>
      <c r="I36" s="125"/>
      <c r="J36" s="125"/>
      <c r="K36" s="126"/>
      <c r="L36" s="125">
        <v>15000</v>
      </c>
      <c r="M36" s="125">
        <v>7500</v>
      </c>
      <c r="N36" s="126">
        <f>M36/L36*100</f>
        <v>50</v>
      </c>
      <c r="O36" s="128"/>
    </row>
    <row r="37" spans="1:15" s="73" customFormat="1" ht="12.75">
      <c r="A37" s="63"/>
      <c r="B37" s="64" t="s">
        <v>22</v>
      </c>
      <c r="C37" s="65">
        <v>1038100</v>
      </c>
      <c r="D37" s="66">
        <f t="shared" si="2"/>
        <v>1038100</v>
      </c>
      <c r="E37" s="67">
        <f t="shared" si="2"/>
        <v>577478</v>
      </c>
      <c r="F37" s="68">
        <f>E37/C37*100</f>
        <v>55.62835950293806</v>
      </c>
      <c r="G37" s="98">
        <f t="shared" si="1"/>
        <v>55.62835950293806</v>
      </c>
      <c r="H37" s="70"/>
      <c r="I37" s="67">
        <v>757900</v>
      </c>
      <c r="J37" s="67">
        <v>409537</v>
      </c>
      <c r="K37" s="71">
        <f>J37/I37*100</f>
        <v>54.03575669613405</v>
      </c>
      <c r="L37" s="67">
        <v>280200</v>
      </c>
      <c r="M37" s="67">
        <v>167941</v>
      </c>
      <c r="N37" s="70">
        <f>M37/L37*100</f>
        <v>59.9361170592434</v>
      </c>
      <c r="O37" s="72"/>
    </row>
    <row r="38" spans="1:15" s="73" customFormat="1" ht="38.25">
      <c r="A38" s="63"/>
      <c r="B38" s="131" t="s">
        <v>31</v>
      </c>
      <c r="C38" s="65">
        <v>5500</v>
      </c>
      <c r="D38" s="66">
        <f>I38+L38</f>
        <v>5500</v>
      </c>
      <c r="E38" s="67">
        <f>J38+M38</f>
        <v>4370</v>
      </c>
      <c r="F38" s="132">
        <f>E38/C38*100</f>
        <v>79.45454545454545</v>
      </c>
      <c r="G38" s="98">
        <f>E38/D38*100</f>
        <v>79.45454545454545</v>
      </c>
      <c r="H38" s="71"/>
      <c r="I38" s="67"/>
      <c r="J38" s="67"/>
      <c r="K38" s="70"/>
      <c r="L38" s="67">
        <v>5500</v>
      </c>
      <c r="M38" s="67">
        <v>4370</v>
      </c>
      <c r="N38" s="70">
        <f>M38/L38*100</f>
        <v>79.45454545454545</v>
      </c>
      <c r="O38" s="72"/>
    </row>
    <row r="39" spans="1:15" s="156" customFormat="1" ht="79.5" customHeight="1">
      <c r="A39" s="151" t="s">
        <v>40</v>
      </c>
      <c r="B39" s="152" t="s">
        <v>41</v>
      </c>
      <c r="C39" s="153">
        <f>SUM(C40:C41)</f>
        <v>17977</v>
      </c>
      <c r="D39" s="112">
        <f t="shared" si="2"/>
        <v>219804</v>
      </c>
      <c r="E39" s="113">
        <f t="shared" si="2"/>
        <v>84418</v>
      </c>
      <c r="F39" s="56">
        <f>E39/C39*100</f>
        <v>469.58891917450075</v>
      </c>
      <c r="G39" s="110">
        <f t="shared" si="1"/>
        <v>38.40603446707067</v>
      </c>
      <c r="H39" s="111">
        <f>E39/$E$96*100+0.05</f>
        <v>0.09625363627286229</v>
      </c>
      <c r="I39" s="113">
        <f>SUM(I41)</f>
        <v>219804</v>
      </c>
      <c r="J39" s="113">
        <f>SUM(J40:J41)</f>
        <v>84418</v>
      </c>
      <c r="K39" s="59">
        <f>J39/I39*100</f>
        <v>38.40603446707067</v>
      </c>
      <c r="L39" s="113"/>
      <c r="M39" s="113"/>
      <c r="N39" s="59"/>
      <c r="O39" s="155"/>
    </row>
    <row r="40" spans="1:15" s="108" customFormat="1" ht="15" hidden="1">
      <c r="A40" s="164"/>
      <c r="B40" s="165" t="s">
        <v>21</v>
      </c>
      <c r="C40" s="166"/>
      <c r="D40" s="167"/>
      <c r="E40" s="168"/>
      <c r="F40" s="97"/>
      <c r="G40" s="169"/>
      <c r="H40" s="90">
        <f>E40/$E$96*100</f>
        <v>0</v>
      </c>
      <c r="I40" s="168"/>
      <c r="J40" s="168"/>
      <c r="K40" s="170"/>
      <c r="L40" s="168"/>
      <c r="M40" s="168"/>
      <c r="N40" s="170"/>
      <c r="O40" s="107"/>
    </row>
    <row r="41" spans="1:15" s="73" customFormat="1" ht="13.5" customHeight="1">
      <c r="A41" s="75"/>
      <c r="B41" s="76" t="s">
        <v>22</v>
      </c>
      <c r="C41" s="77">
        <v>17977</v>
      </c>
      <c r="D41" s="78">
        <f aca="true" t="shared" si="3" ref="D41:E66">I41+L41</f>
        <v>219804</v>
      </c>
      <c r="E41" s="79">
        <f t="shared" si="3"/>
        <v>84418</v>
      </c>
      <c r="F41" s="104"/>
      <c r="G41" s="80">
        <f t="shared" si="1"/>
        <v>38.40603446707067</v>
      </c>
      <c r="H41" s="171"/>
      <c r="I41" s="79">
        <v>219804</v>
      </c>
      <c r="J41" s="79">
        <v>84418</v>
      </c>
      <c r="K41" s="81"/>
      <c r="L41" s="79"/>
      <c r="M41" s="79"/>
      <c r="N41" s="81"/>
      <c r="O41" s="72"/>
    </row>
    <row r="42" spans="1:15" s="174" customFormat="1" ht="22.5" customHeight="1" hidden="1">
      <c r="A42" s="83" t="s">
        <v>42</v>
      </c>
      <c r="B42" s="172" t="s">
        <v>43</v>
      </c>
      <c r="C42" s="85">
        <f>SUM(C43)</f>
        <v>0</v>
      </c>
      <c r="D42" s="86">
        <f>I42+L42</f>
        <v>0</v>
      </c>
      <c r="E42" s="87">
        <f>J42+M42</f>
        <v>0</v>
      </c>
      <c r="F42" s="88" t="e">
        <f>E42/C42*100</f>
        <v>#DIV/0!</v>
      </c>
      <c r="G42" s="89" t="e">
        <f>E42/D42*100</f>
        <v>#DIV/0!</v>
      </c>
      <c r="H42" s="90">
        <f>E42/$E$96*100</f>
        <v>0</v>
      </c>
      <c r="I42" s="87"/>
      <c r="J42" s="87"/>
      <c r="K42" s="92"/>
      <c r="L42" s="87">
        <f>SUM(L43)</f>
        <v>0</v>
      </c>
      <c r="M42" s="87">
        <f>SUM(M43)</f>
        <v>0</v>
      </c>
      <c r="N42" s="173" t="e">
        <f>M42/L42*100</f>
        <v>#DIV/0!</v>
      </c>
      <c r="O42" s="93"/>
    </row>
    <row r="43" spans="1:15" s="73" customFormat="1" ht="15.75" customHeight="1" hidden="1">
      <c r="A43" s="96"/>
      <c r="B43" s="64" t="s">
        <v>22</v>
      </c>
      <c r="C43" s="65"/>
      <c r="D43" s="78">
        <f>I43+L43</f>
        <v>0</v>
      </c>
      <c r="E43" s="79">
        <f>J43+M43</f>
        <v>0</v>
      </c>
      <c r="F43" s="80"/>
      <c r="G43" s="80" t="e">
        <f>E43/D43*100</f>
        <v>#DIV/0!</v>
      </c>
      <c r="H43" s="90">
        <f>E43/$E$96*100</f>
        <v>0</v>
      </c>
      <c r="I43" s="67"/>
      <c r="J43" s="67"/>
      <c r="K43" s="70"/>
      <c r="L43" s="67"/>
      <c r="M43" s="67">
        <v>0</v>
      </c>
      <c r="N43" s="82"/>
      <c r="O43" s="72"/>
    </row>
    <row r="44" spans="1:15" s="156" customFormat="1" ht="39" customHeight="1">
      <c r="A44" s="151" t="s">
        <v>44</v>
      </c>
      <c r="B44" s="152" t="s">
        <v>45</v>
      </c>
      <c r="C44" s="153">
        <f>SUM(C45:C46)</f>
        <v>8986000</v>
      </c>
      <c r="D44" s="112">
        <f t="shared" si="3"/>
        <v>9517272</v>
      </c>
      <c r="E44" s="113">
        <f t="shared" si="3"/>
        <v>4371890</v>
      </c>
      <c r="F44" s="56">
        <f>E44/C44*100</f>
        <v>48.65223681281994</v>
      </c>
      <c r="G44" s="110">
        <f t="shared" si="1"/>
        <v>45.936377567017104</v>
      </c>
      <c r="H44" s="111">
        <f>E44/$E$96*100</f>
        <v>2.395411048413418</v>
      </c>
      <c r="I44" s="113">
        <f>SUM(I45:I47)</f>
        <v>273160</v>
      </c>
      <c r="J44" s="113">
        <f>SUM(J45:J47)</f>
        <v>45746</v>
      </c>
      <c r="K44" s="59">
        <f>J44/I44*100</f>
        <v>16.746961487772737</v>
      </c>
      <c r="L44" s="113">
        <f>SUM(L45:L47)</f>
        <v>9244112</v>
      </c>
      <c r="M44" s="113">
        <f>SUM(M45:M47)</f>
        <v>4326144</v>
      </c>
      <c r="N44" s="59">
        <f>M44/L44*100</f>
        <v>46.79891373016684</v>
      </c>
      <c r="O44" s="155"/>
    </row>
    <row r="45" spans="1:16" s="74" customFormat="1" ht="12.75" customHeight="1">
      <c r="A45" s="63"/>
      <c r="B45" s="64" t="s">
        <v>21</v>
      </c>
      <c r="C45" s="65">
        <v>1055000</v>
      </c>
      <c r="D45" s="66">
        <f t="shared" si="3"/>
        <v>1343000</v>
      </c>
      <c r="E45" s="67">
        <f t="shared" si="3"/>
        <v>217740</v>
      </c>
      <c r="F45" s="68">
        <f>E45/C45*100</f>
        <v>20.638862559241705</v>
      </c>
      <c r="G45" s="98">
        <f t="shared" si="1"/>
        <v>16.212956068503352</v>
      </c>
      <c r="H45" s="116"/>
      <c r="I45" s="67">
        <v>170000</v>
      </c>
      <c r="J45" s="67">
        <v>41740</v>
      </c>
      <c r="K45" s="70">
        <f>J45/I45*100</f>
        <v>24.55294117647059</v>
      </c>
      <c r="L45" s="67">
        <v>1173000</v>
      </c>
      <c r="M45" s="67">
        <v>176000</v>
      </c>
      <c r="N45" s="70">
        <f>M45/L45*100</f>
        <v>15.004262574595057</v>
      </c>
      <c r="O45" s="72"/>
      <c r="P45" s="73"/>
    </row>
    <row r="46" spans="1:16" s="74" customFormat="1" ht="12.75" customHeight="1">
      <c r="A46" s="63"/>
      <c r="B46" s="64" t="s">
        <v>22</v>
      </c>
      <c r="C46" s="65">
        <v>7931000</v>
      </c>
      <c r="D46" s="66">
        <f t="shared" si="3"/>
        <v>8081112</v>
      </c>
      <c r="E46" s="67">
        <f t="shared" si="3"/>
        <v>4154150</v>
      </c>
      <c r="F46" s="68">
        <f>E46/C46*100</f>
        <v>52.37864077669903</v>
      </c>
      <c r="G46" s="98">
        <f t="shared" si="1"/>
        <v>51.40567288264288</v>
      </c>
      <c r="H46" s="116"/>
      <c r="I46" s="67">
        <v>10000</v>
      </c>
      <c r="J46" s="67">
        <v>4006</v>
      </c>
      <c r="K46" s="70">
        <f>J46/I46*100</f>
        <v>40.06</v>
      </c>
      <c r="L46" s="67">
        <v>8071112</v>
      </c>
      <c r="M46" s="67">
        <v>4150144</v>
      </c>
      <c r="N46" s="70">
        <f>M46/L46*100</f>
        <v>51.419730019853525</v>
      </c>
      <c r="O46" s="72"/>
      <c r="P46" s="73"/>
    </row>
    <row r="47" spans="1:15" s="73" customFormat="1" ht="38.25">
      <c r="A47" s="63"/>
      <c r="B47" s="131" t="s">
        <v>31</v>
      </c>
      <c r="C47" s="65"/>
      <c r="D47" s="66">
        <f>I47+L47</f>
        <v>93160</v>
      </c>
      <c r="E47" s="67">
        <f>J47+M47</f>
        <v>0</v>
      </c>
      <c r="F47" s="132" t="e">
        <f>E47/C47*100</f>
        <v>#DIV/0!</v>
      </c>
      <c r="G47" s="98">
        <f>E47/D47*100</f>
        <v>0</v>
      </c>
      <c r="H47" s="71"/>
      <c r="I47" s="67">
        <v>93160</v>
      </c>
      <c r="J47" s="67"/>
      <c r="K47" s="70">
        <f>J47/I47*100</f>
        <v>0</v>
      </c>
      <c r="L47" s="67"/>
      <c r="M47" s="67"/>
      <c r="N47" s="70"/>
      <c r="O47" s="72"/>
    </row>
    <row r="48" spans="1:16" s="178" customFormat="1" ht="117" customHeight="1">
      <c r="A48" s="51" t="s">
        <v>46</v>
      </c>
      <c r="B48" s="52" t="s">
        <v>47</v>
      </c>
      <c r="C48" s="153">
        <f>C49</f>
        <v>651700</v>
      </c>
      <c r="D48" s="175">
        <f t="shared" si="3"/>
        <v>651700</v>
      </c>
      <c r="E48" s="113">
        <f t="shared" si="3"/>
        <v>239924</v>
      </c>
      <c r="F48" s="176"/>
      <c r="G48" s="110">
        <f t="shared" si="1"/>
        <v>36.815098971919596</v>
      </c>
      <c r="H48" s="111">
        <f>E48/$E$96*100</f>
        <v>0.1314572416917033</v>
      </c>
      <c r="I48" s="113">
        <f>I49</f>
        <v>651700</v>
      </c>
      <c r="J48" s="113">
        <f>J49</f>
        <v>239924</v>
      </c>
      <c r="K48" s="111">
        <f>J48/I48*100</f>
        <v>36.815098971919596</v>
      </c>
      <c r="L48" s="113"/>
      <c r="M48" s="113"/>
      <c r="N48" s="111"/>
      <c r="O48" s="155"/>
      <c r="P48" s="177"/>
    </row>
    <row r="49" spans="1:16" s="74" customFormat="1" ht="15" customHeight="1">
      <c r="A49" s="75"/>
      <c r="B49" s="76" t="s">
        <v>21</v>
      </c>
      <c r="C49" s="77">
        <v>651700</v>
      </c>
      <c r="D49" s="78">
        <f t="shared" si="3"/>
        <v>651700</v>
      </c>
      <c r="E49" s="79">
        <f t="shared" si="3"/>
        <v>239924</v>
      </c>
      <c r="F49" s="159"/>
      <c r="G49" s="80">
        <f t="shared" si="1"/>
        <v>36.815098971919596</v>
      </c>
      <c r="H49" s="179"/>
      <c r="I49" s="79">
        <v>651700</v>
      </c>
      <c r="J49" s="79">
        <v>239924</v>
      </c>
      <c r="K49" s="81"/>
      <c r="L49" s="79"/>
      <c r="M49" s="79"/>
      <c r="N49" s="81"/>
      <c r="O49" s="72"/>
      <c r="P49" s="73"/>
    </row>
    <row r="50" spans="1:15" s="156" customFormat="1" ht="31.5" customHeight="1">
      <c r="A50" s="151" t="s">
        <v>48</v>
      </c>
      <c r="B50" s="152" t="s">
        <v>49</v>
      </c>
      <c r="C50" s="153">
        <f>SUM(C51:C52)</f>
        <v>4600000</v>
      </c>
      <c r="D50" s="112">
        <f t="shared" si="3"/>
        <v>4600000</v>
      </c>
      <c r="E50" s="113">
        <f t="shared" si="3"/>
        <v>1764117</v>
      </c>
      <c r="F50" s="56">
        <f>E50/C50*100</f>
        <v>38.35036956521739</v>
      </c>
      <c r="G50" s="110">
        <f>E50/D50*100</f>
        <v>38.35036956521739</v>
      </c>
      <c r="H50" s="180">
        <f>E50/E96*100</f>
        <v>0.9665808957896775</v>
      </c>
      <c r="I50" s="113">
        <f>SUM(I51:I52)</f>
        <v>4600000</v>
      </c>
      <c r="J50" s="113">
        <f>SUM(J51:J52)</f>
        <v>1764117</v>
      </c>
      <c r="K50" s="59">
        <f>J50/I50*100</f>
        <v>38.35036956521739</v>
      </c>
      <c r="L50" s="113"/>
      <c r="M50" s="113"/>
      <c r="N50" s="59"/>
      <c r="O50" s="155"/>
    </row>
    <row r="51" spans="1:16" s="74" customFormat="1" ht="13.5" customHeight="1">
      <c r="A51" s="75"/>
      <c r="B51" s="76" t="s">
        <v>21</v>
      </c>
      <c r="C51" s="77">
        <v>4600000</v>
      </c>
      <c r="D51" s="78">
        <f t="shared" si="3"/>
        <v>4600000</v>
      </c>
      <c r="E51" s="79">
        <f t="shared" si="3"/>
        <v>1764117</v>
      </c>
      <c r="F51" s="104"/>
      <c r="G51" s="80">
        <f>E51/D51*100</f>
        <v>38.35036956521739</v>
      </c>
      <c r="H51" s="81"/>
      <c r="I51" s="79">
        <v>4600000</v>
      </c>
      <c r="J51" s="79">
        <v>1764117</v>
      </c>
      <c r="K51" s="81"/>
      <c r="L51" s="79"/>
      <c r="M51" s="79"/>
      <c r="N51" s="82"/>
      <c r="O51" s="72"/>
      <c r="P51" s="73"/>
    </row>
    <row r="52" spans="1:16" s="109" customFormat="1" ht="0.75" customHeight="1" hidden="1">
      <c r="A52" s="99"/>
      <c r="B52" s="100" t="s">
        <v>22</v>
      </c>
      <c r="C52" s="101"/>
      <c r="D52" s="102"/>
      <c r="E52" s="103"/>
      <c r="F52" s="104"/>
      <c r="G52" s="105"/>
      <c r="H52" s="106"/>
      <c r="I52" s="103"/>
      <c r="J52" s="103"/>
      <c r="K52" s="106"/>
      <c r="L52" s="103"/>
      <c r="M52" s="103"/>
      <c r="N52" s="181"/>
      <c r="O52" s="107"/>
      <c r="P52" s="108"/>
    </row>
    <row r="53" spans="1:15" s="156" customFormat="1" ht="20.25" customHeight="1">
      <c r="A53" s="151" t="s">
        <v>50</v>
      </c>
      <c r="B53" s="152" t="s">
        <v>51</v>
      </c>
      <c r="C53" s="153">
        <f>SUM(C54:C55)</f>
        <v>7236291</v>
      </c>
      <c r="D53" s="112">
        <f t="shared" si="3"/>
        <v>5956133</v>
      </c>
      <c r="E53" s="113">
        <f>J53+M53</f>
        <v>1278199</v>
      </c>
      <c r="F53" s="182"/>
      <c r="G53" s="110">
        <f aca="true" t="shared" si="4" ref="G53:G77">E53/D53*100</f>
        <v>21.460215881680277</v>
      </c>
      <c r="H53" s="111">
        <f>E53/E96*100</f>
        <v>0.7003405864902781</v>
      </c>
      <c r="I53" s="113">
        <f>SUM(I54:I55)</f>
        <v>3829370</v>
      </c>
      <c r="J53" s="113">
        <f>SUM(J54:J55)</f>
        <v>38932</v>
      </c>
      <c r="K53" s="59">
        <f>J53/I53*100</f>
        <v>1.0166685381668525</v>
      </c>
      <c r="L53" s="113">
        <f>L54</f>
        <v>2126763</v>
      </c>
      <c r="M53" s="113">
        <f>M54</f>
        <v>1239267</v>
      </c>
      <c r="N53" s="154">
        <f>M53/L53*100</f>
        <v>58.27010343888811</v>
      </c>
      <c r="O53" s="155"/>
    </row>
    <row r="54" spans="1:16" s="74" customFormat="1" ht="13.5" customHeight="1">
      <c r="A54" s="63"/>
      <c r="B54" s="64" t="s">
        <v>21</v>
      </c>
      <c r="C54" s="65">
        <v>7236291</v>
      </c>
      <c r="D54" s="66">
        <f t="shared" si="3"/>
        <v>5956133</v>
      </c>
      <c r="E54" s="67">
        <f t="shared" si="3"/>
        <v>1278199</v>
      </c>
      <c r="F54" s="97"/>
      <c r="G54" s="98">
        <f t="shared" si="4"/>
        <v>21.460215881680277</v>
      </c>
      <c r="H54" s="70"/>
      <c r="I54" s="67">
        <v>3829370</v>
      </c>
      <c r="J54" s="67">
        <v>38932</v>
      </c>
      <c r="K54" s="70"/>
      <c r="L54" s="67">
        <v>2126763</v>
      </c>
      <c r="M54" s="67">
        <v>1239267</v>
      </c>
      <c r="N54" s="70"/>
      <c r="O54" s="72"/>
      <c r="P54" s="73"/>
    </row>
    <row r="55" spans="1:16" s="109" customFormat="1" ht="15" hidden="1">
      <c r="A55" s="99"/>
      <c r="B55" s="100" t="s">
        <v>22</v>
      </c>
      <c r="C55" s="101"/>
      <c r="D55" s="167">
        <f t="shared" si="3"/>
        <v>0</v>
      </c>
      <c r="E55" s="103">
        <f t="shared" si="3"/>
        <v>0</v>
      </c>
      <c r="F55" s="104"/>
      <c r="G55" s="105" t="e">
        <f t="shared" si="4"/>
        <v>#DIV/0!</v>
      </c>
      <c r="H55" s="106"/>
      <c r="I55" s="103"/>
      <c r="J55" s="103"/>
      <c r="K55" s="106"/>
      <c r="L55" s="103"/>
      <c r="M55" s="103"/>
      <c r="N55" s="106"/>
      <c r="O55" s="107"/>
      <c r="P55" s="108"/>
    </row>
    <row r="56" spans="1:15" s="156" customFormat="1" ht="29.25" customHeight="1">
      <c r="A56" s="151" t="s">
        <v>52</v>
      </c>
      <c r="B56" s="152" t="s">
        <v>53</v>
      </c>
      <c r="C56" s="153">
        <f>SUM(C57:C59)</f>
        <v>154436343</v>
      </c>
      <c r="D56" s="112">
        <f t="shared" si="3"/>
        <v>154421473</v>
      </c>
      <c r="E56" s="113">
        <f t="shared" si="3"/>
        <v>75408149</v>
      </c>
      <c r="F56" s="56">
        <f>E56/C56*100</f>
        <v>48.82798150691771</v>
      </c>
      <c r="G56" s="110">
        <f t="shared" si="4"/>
        <v>48.832683392419135</v>
      </c>
      <c r="H56" s="111">
        <f>E56/E96*100</f>
        <v>41.317030678952406</v>
      </c>
      <c r="I56" s="113">
        <f>SUM(I57:I59)</f>
        <v>96210674</v>
      </c>
      <c r="J56" s="113">
        <f>SUM(J57:J59)</f>
        <v>45903117</v>
      </c>
      <c r="K56" s="59">
        <f>J56/I56*100</f>
        <v>47.71104399497295</v>
      </c>
      <c r="L56" s="113">
        <f>SUM(L57:L59)</f>
        <v>58210799</v>
      </c>
      <c r="M56" s="113">
        <f>SUM(M57:M59)</f>
        <v>29505032</v>
      </c>
      <c r="N56" s="59">
        <f>M56/L56*100</f>
        <v>50.68652639521406</v>
      </c>
      <c r="O56" s="155"/>
    </row>
    <row r="57" spans="1:15" s="73" customFormat="1" ht="14.25" customHeight="1">
      <c r="A57" s="63"/>
      <c r="B57" s="64" t="s">
        <v>21</v>
      </c>
      <c r="C57" s="65">
        <v>154436343</v>
      </c>
      <c r="D57" s="66">
        <f t="shared" si="3"/>
        <v>154421473</v>
      </c>
      <c r="E57" s="67">
        <f t="shared" si="3"/>
        <v>75408149</v>
      </c>
      <c r="F57" s="97">
        <f>E57/C57*100</f>
        <v>48.82798150691771</v>
      </c>
      <c r="G57" s="98">
        <f t="shared" si="4"/>
        <v>48.832683392419135</v>
      </c>
      <c r="H57" s="70"/>
      <c r="I57" s="67">
        <v>96210674</v>
      </c>
      <c r="J57" s="67">
        <v>45903117</v>
      </c>
      <c r="K57" s="70"/>
      <c r="L57" s="67">
        <v>58210799</v>
      </c>
      <c r="M57" s="67">
        <v>29505032</v>
      </c>
      <c r="N57" s="70"/>
      <c r="O57" s="72"/>
    </row>
    <row r="58" spans="1:16" s="74" customFormat="1" ht="12.75" hidden="1">
      <c r="A58" s="96"/>
      <c r="B58" s="64" t="s">
        <v>22</v>
      </c>
      <c r="C58" s="65"/>
      <c r="D58" s="66">
        <f t="shared" si="3"/>
        <v>0</v>
      </c>
      <c r="E58" s="67">
        <f t="shared" si="3"/>
        <v>0</v>
      </c>
      <c r="F58" s="97" t="e">
        <f>E58/C58*100</f>
        <v>#DIV/0!</v>
      </c>
      <c r="G58" s="98" t="e">
        <f t="shared" si="4"/>
        <v>#DIV/0!</v>
      </c>
      <c r="H58" s="70"/>
      <c r="I58" s="67"/>
      <c r="J58" s="67"/>
      <c r="K58" s="70"/>
      <c r="L58" s="67"/>
      <c r="M58" s="67"/>
      <c r="N58" s="70"/>
      <c r="O58" s="72"/>
      <c r="P58" s="73"/>
    </row>
    <row r="59" spans="1:16" s="74" customFormat="1" ht="35.25" customHeight="1" hidden="1">
      <c r="A59" s="75"/>
      <c r="B59" s="131" t="s">
        <v>31</v>
      </c>
      <c r="C59" s="65"/>
      <c r="D59" s="66">
        <f t="shared" si="3"/>
        <v>0</v>
      </c>
      <c r="E59" s="67">
        <f t="shared" si="3"/>
        <v>0</v>
      </c>
      <c r="F59" s="97" t="e">
        <f>E59/C59*100</f>
        <v>#DIV/0!</v>
      </c>
      <c r="G59" s="98" t="e">
        <f t="shared" si="4"/>
        <v>#DIV/0!</v>
      </c>
      <c r="H59" s="81"/>
      <c r="I59" s="79"/>
      <c r="J59" s="79"/>
      <c r="K59" s="70" t="e">
        <f>J59/I59*100</f>
        <v>#DIV/0!</v>
      </c>
      <c r="L59" s="78"/>
      <c r="M59" s="79"/>
      <c r="N59" s="70"/>
      <c r="O59" s="72"/>
      <c r="P59" s="73"/>
    </row>
    <row r="60" spans="1:16" s="114" customFormat="1" ht="22.5" customHeight="1">
      <c r="A60" s="51" t="s">
        <v>54</v>
      </c>
      <c r="B60" s="52" t="s">
        <v>55</v>
      </c>
      <c r="C60" s="53">
        <f>SUM(C61)</f>
        <v>525000</v>
      </c>
      <c r="D60" s="54">
        <f t="shared" si="3"/>
        <v>775000</v>
      </c>
      <c r="E60" s="55">
        <f t="shared" si="3"/>
        <v>217000</v>
      </c>
      <c r="F60" s="56">
        <f>E60/C60*100</f>
        <v>41.333333333333336</v>
      </c>
      <c r="G60" s="110">
        <f>E60/D60*100</f>
        <v>28.000000000000004</v>
      </c>
      <c r="H60" s="111">
        <f>E60/E96*100</f>
        <v>0.11889690671670872</v>
      </c>
      <c r="I60" s="55">
        <f>SUM(I61)</f>
        <v>775000</v>
      </c>
      <c r="J60" s="55">
        <f>SUM(J61)</f>
        <v>217000</v>
      </c>
      <c r="K60" s="59">
        <f>J60/I60*100</f>
        <v>28.000000000000004</v>
      </c>
      <c r="L60" s="112"/>
      <c r="M60" s="113"/>
      <c r="N60" s="59"/>
      <c r="O60" s="61"/>
      <c r="P60" s="62"/>
    </row>
    <row r="61" spans="1:15" s="73" customFormat="1" ht="13.5" customHeight="1">
      <c r="A61" s="63"/>
      <c r="B61" s="64" t="s">
        <v>21</v>
      </c>
      <c r="C61" s="65">
        <v>525000</v>
      </c>
      <c r="D61" s="66">
        <f t="shared" si="3"/>
        <v>775000</v>
      </c>
      <c r="E61" s="67">
        <f t="shared" si="3"/>
        <v>217000</v>
      </c>
      <c r="F61" s="97"/>
      <c r="G61" s="98"/>
      <c r="H61" s="70"/>
      <c r="I61" s="67">
        <v>775000</v>
      </c>
      <c r="J61" s="67">
        <v>217000</v>
      </c>
      <c r="K61" s="70"/>
      <c r="L61" s="67"/>
      <c r="M61" s="67"/>
      <c r="N61" s="70"/>
      <c r="O61" s="72"/>
    </row>
    <row r="62" spans="1:15" s="73" customFormat="1" ht="9.75" customHeight="1">
      <c r="A62" s="63"/>
      <c r="B62" s="157" t="s">
        <v>29</v>
      </c>
      <c r="C62" s="65"/>
      <c r="D62" s="66"/>
      <c r="E62" s="67"/>
      <c r="F62" s="97"/>
      <c r="G62" s="98"/>
      <c r="H62" s="70"/>
      <c r="I62" s="67"/>
      <c r="J62" s="67"/>
      <c r="K62" s="70"/>
      <c r="L62" s="67"/>
      <c r="M62" s="67"/>
      <c r="N62" s="183"/>
      <c r="O62" s="72"/>
    </row>
    <row r="63" spans="1:15" s="73" customFormat="1" ht="36">
      <c r="A63" s="63"/>
      <c r="B63" s="120" t="s">
        <v>30</v>
      </c>
      <c r="C63" s="65"/>
      <c r="D63" s="66">
        <f>I63+L63</f>
        <v>200000</v>
      </c>
      <c r="E63" s="67">
        <f>J63+M63</f>
        <v>200000</v>
      </c>
      <c r="F63" s="97"/>
      <c r="G63" s="98"/>
      <c r="H63" s="70"/>
      <c r="I63" s="67">
        <v>200000</v>
      </c>
      <c r="J63" s="67">
        <v>200000</v>
      </c>
      <c r="K63" s="70"/>
      <c r="L63" s="67"/>
      <c r="M63" s="67"/>
      <c r="N63" s="183"/>
      <c r="O63" s="72"/>
    </row>
    <row r="64" spans="1:15" s="156" customFormat="1" ht="21.75" customHeight="1">
      <c r="A64" s="151" t="s">
        <v>56</v>
      </c>
      <c r="B64" s="152" t="s">
        <v>57</v>
      </c>
      <c r="C64" s="153">
        <f>SUM(C65:C66)</f>
        <v>3406000</v>
      </c>
      <c r="D64" s="112">
        <f t="shared" si="3"/>
        <v>4289569</v>
      </c>
      <c r="E64" s="113">
        <f t="shared" si="3"/>
        <v>1720411</v>
      </c>
      <c r="F64" s="56">
        <f>E64/C64*100</f>
        <v>50.51118614210217</v>
      </c>
      <c r="G64" s="110">
        <f t="shared" si="4"/>
        <v>40.10684989564219</v>
      </c>
      <c r="H64" s="111">
        <f>E64/$E$96*100</f>
        <v>0.9426338533705049</v>
      </c>
      <c r="I64" s="113">
        <f>SUM(I65:I66)</f>
        <v>4274569</v>
      </c>
      <c r="J64" s="113">
        <f>SUM(J65:J66)</f>
        <v>1715403</v>
      </c>
      <c r="K64" s="59">
        <f>J64/I64*100</f>
        <v>40.130431863422956</v>
      </c>
      <c r="L64" s="113">
        <f>SUM(L65:L66)</f>
        <v>15000</v>
      </c>
      <c r="M64" s="113">
        <f>SUM(M65:M66)</f>
        <v>5008</v>
      </c>
      <c r="N64" s="154">
        <f>M64/L64*100</f>
        <v>33.38666666666666</v>
      </c>
      <c r="O64" s="155"/>
    </row>
    <row r="65" spans="1:16" s="74" customFormat="1" ht="15">
      <c r="A65" s="63"/>
      <c r="B65" s="64" t="s">
        <v>21</v>
      </c>
      <c r="C65" s="65">
        <v>3391000</v>
      </c>
      <c r="D65" s="66">
        <f t="shared" si="3"/>
        <v>4274569</v>
      </c>
      <c r="E65" s="67">
        <f t="shared" si="3"/>
        <v>1715403</v>
      </c>
      <c r="F65" s="68">
        <f>E65/C65*100</f>
        <v>50.586936007077554</v>
      </c>
      <c r="G65" s="98">
        <f t="shared" si="4"/>
        <v>40.130431863422956</v>
      </c>
      <c r="H65" s="116"/>
      <c r="I65" s="67">
        <v>4274569</v>
      </c>
      <c r="J65" s="67">
        <v>1715403</v>
      </c>
      <c r="K65" s="70"/>
      <c r="L65" s="67"/>
      <c r="M65" s="67"/>
      <c r="N65" s="70"/>
      <c r="O65" s="72"/>
      <c r="P65" s="73"/>
    </row>
    <row r="66" spans="1:16" s="74" customFormat="1" ht="15">
      <c r="A66" s="63"/>
      <c r="B66" s="64" t="s">
        <v>22</v>
      </c>
      <c r="C66" s="65">
        <v>15000</v>
      </c>
      <c r="D66" s="66">
        <f t="shared" si="3"/>
        <v>15000</v>
      </c>
      <c r="E66" s="67">
        <f t="shared" si="3"/>
        <v>5008</v>
      </c>
      <c r="F66" s="68">
        <f>E66/C66*100</f>
        <v>33.38666666666666</v>
      </c>
      <c r="G66" s="98">
        <f t="shared" si="4"/>
        <v>33.38666666666666</v>
      </c>
      <c r="H66" s="171"/>
      <c r="I66" s="67"/>
      <c r="J66" s="67"/>
      <c r="K66" s="70"/>
      <c r="L66" s="67">
        <v>15000</v>
      </c>
      <c r="M66" s="67">
        <v>5008</v>
      </c>
      <c r="N66" s="70"/>
      <c r="O66" s="72"/>
      <c r="P66" s="73"/>
    </row>
    <row r="67" spans="1:15" s="156" customFormat="1" ht="21.75" customHeight="1">
      <c r="A67" s="151" t="s">
        <v>58</v>
      </c>
      <c r="B67" s="152" t="s">
        <v>59</v>
      </c>
      <c r="C67" s="153">
        <f>C68+C71</f>
        <v>44825476</v>
      </c>
      <c r="D67" s="112">
        <f aca="true" t="shared" si="5" ref="D67:E81">I67+L67</f>
        <v>45782069</v>
      </c>
      <c r="E67" s="113">
        <f t="shared" si="5"/>
        <v>22908214</v>
      </c>
      <c r="F67" s="56">
        <f>E67/C67*100</f>
        <v>51.10534464820853</v>
      </c>
      <c r="G67" s="110">
        <f t="shared" si="4"/>
        <v>50.037524516421485</v>
      </c>
      <c r="H67" s="111">
        <f>E67/$E$96*100</f>
        <v>12.55168563596498</v>
      </c>
      <c r="I67" s="113">
        <f>I68+I71</f>
        <v>39980722</v>
      </c>
      <c r="J67" s="113">
        <f>J68+J71</f>
        <v>20453093</v>
      </c>
      <c r="K67" s="59">
        <f>J67/I67*100</f>
        <v>51.15738780305168</v>
      </c>
      <c r="L67" s="113">
        <f>L68+L71</f>
        <v>5801347</v>
      </c>
      <c r="M67" s="113">
        <f>M68+M71</f>
        <v>2455121</v>
      </c>
      <c r="N67" s="59">
        <f aca="true" t="shared" si="6" ref="N67:N77">M67/L67*100</f>
        <v>42.31984399485154</v>
      </c>
      <c r="O67" s="155"/>
    </row>
    <row r="68" spans="1:16" s="74" customFormat="1" ht="12.75" customHeight="1">
      <c r="A68" s="63"/>
      <c r="B68" s="64" t="s">
        <v>21</v>
      </c>
      <c r="C68" s="65">
        <v>25884476</v>
      </c>
      <c r="D68" s="66">
        <f t="shared" si="5"/>
        <v>26644301</v>
      </c>
      <c r="E68" s="67">
        <f t="shared" si="5"/>
        <v>13293646</v>
      </c>
      <c r="F68" s="68">
        <f>E68/C68*100</f>
        <v>51.35760136693514</v>
      </c>
      <c r="G68" s="98">
        <f t="shared" si="4"/>
        <v>49.8930183981933</v>
      </c>
      <c r="H68" s="70"/>
      <c r="I68" s="67">
        <v>20858954</v>
      </c>
      <c r="J68" s="67">
        <v>10838525</v>
      </c>
      <c r="K68" s="70">
        <f>J68/I68*100</f>
        <v>51.96101875482347</v>
      </c>
      <c r="L68" s="67">
        <v>5785347</v>
      </c>
      <c r="M68" s="67">
        <v>2455121</v>
      </c>
      <c r="N68" s="71">
        <f t="shared" si="6"/>
        <v>42.436884079727626</v>
      </c>
      <c r="O68" s="72"/>
      <c r="P68" s="73"/>
    </row>
    <row r="69" spans="1:16" s="74" customFormat="1" ht="10.5" customHeight="1">
      <c r="A69" s="96"/>
      <c r="B69" s="157" t="s">
        <v>29</v>
      </c>
      <c r="C69" s="65"/>
      <c r="D69" s="66"/>
      <c r="E69" s="67"/>
      <c r="F69" s="68"/>
      <c r="G69" s="98"/>
      <c r="H69" s="70"/>
      <c r="I69" s="67"/>
      <c r="J69" s="67"/>
      <c r="K69" s="70"/>
      <c r="L69" s="67"/>
      <c r="M69" s="67"/>
      <c r="N69" s="71"/>
      <c r="O69" s="72"/>
      <c r="P69" s="73"/>
    </row>
    <row r="70" spans="1:15" s="129" customFormat="1" ht="36">
      <c r="A70" s="119"/>
      <c r="B70" s="120" t="s">
        <v>30</v>
      </c>
      <c r="C70" s="121">
        <v>535500</v>
      </c>
      <c r="D70" s="163">
        <f>I70+L70</f>
        <v>855500</v>
      </c>
      <c r="E70" s="125">
        <f>J70+M70</f>
        <v>389019</v>
      </c>
      <c r="F70" s="122"/>
      <c r="G70" s="123">
        <f>E70/D70*100</f>
        <v>45.472706019871424</v>
      </c>
      <c r="H70" s="126"/>
      <c r="I70" s="125"/>
      <c r="J70" s="125"/>
      <c r="K70" s="126"/>
      <c r="L70" s="125">
        <v>855500</v>
      </c>
      <c r="M70" s="125">
        <v>389019</v>
      </c>
      <c r="N70" s="127">
        <f>M70/L70*100</f>
        <v>45.472706019871424</v>
      </c>
      <c r="O70" s="128"/>
    </row>
    <row r="71" spans="1:15" s="73" customFormat="1" ht="15" customHeight="1">
      <c r="A71" s="63"/>
      <c r="B71" s="64" t="s">
        <v>22</v>
      </c>
      <c r="C71" s="65">
        <v>18941000</v>
      </c>
      <c r="D71" s="66">
        <f t="shared" si="5"/>
        <v>19137768</v>
      </c>
      <c r="E71" s="67">
        <f t="shared" si="5"/>
        <v>9614568</v>
      </c>
      <c r="F71" s="68">
        <f>E71/C71*100</f>
        <v>50.760614539887015</v>
      </c>
      <c r="G71" s="98">
        <f t="shared" si="4"/>
        <v>50.238711222750744</v>
      </c>
      <c r="H71" s="70"/>
      <c r="I71" s="67">
        <v>19121768</v>
      </c>
      <c r="J71" s="67">
        <v>9614568</v>
      </c>
      <c r="K71" s="70">
        <f>J71/I71*100</f>
        <v>50.28074809818841</v>
      </c>
      <c r="L71" s="67">
        <v>16000</v>
      </c>
      <c r="M71" s="67">
        <v>0</v>
      </c>
      <c r="N71" s="71">
        <f t="shared" si="6"/>
        <v>0</v>
      </c>
      <c r="O71" s="72"/>
    </row>
    <row r="72" spans="1:15" s="177" customFormat="1" ht="47.25" customHeight="1">
      <c r="A72" s="51" t="s">
        <v>60</v>
      </c>
      <c r="B72" s="52" t="s">
        <v>61</v>
      </c>
      <c r="C72" s="153">
        <f>C73+C76</f>
        <v>6064131</v>
      </c>
      <c r="D72" s="112">
        <f t="shared" si="5"/>
        <v>6572451</v>
      </c>
      <c r="E72" s="113">
        <f t="shared" si="5"/>
        <v>2914642</v>
      </c>
      <c r="F72" s="176"/>
      <c r="G72" s="110">
        <f t="shared" si="4"/>
        <v>44.34634811275124</v>
      </c>
      <c r="H72" s="111">
        <f>E72/E96*100</f>
        <v>1.5969673639935547</v>
      </c>
      <c r="I72" s="113">
        <f>I73+I76</f>
        <v>4522269</v>
      </c>
      <c r="J72" s="113">
        <f>J73+J76</f>
        <v>1886479</v>
      </c>
      <c r="K72" s="111">
        <f>J72/I72*100</f>
        <v>41.7153203402982</v>
      </c>
      <c r="L72" s="113">
        <f>L73+L76</f>
        <v>2050182</v>
      </c>
      <c r="M72" s="113">
        <f>M73+M76</f>
        <v>1028163</v>
      </c>
      <c r="N72" s="184">
        <f t="shared" si="6"/>
        <v>50.14984035563672</v>
      </c>
      <c r="O72" s="155"/>
    </row>
    <row r="73" spans="1:15" s="73" customFormat="1" ht="13.5" customHeight="1">
      <c r="A73" s="75"/>
      <c r="B73" s="76" t="s">
        <v>21</v>
      </c>
      <c r="C73" s="77">
        <v>5939131</v>
      </c>
      <c r="D73" s="78">
        <f>I73+L73</f>
        <v>6447451</v>
      </c>
      <c r="E73" s="79">
        <f>J73+M73</f>
        <v>2852193</v>
      </c>
      <c r="F73" s="160"/>
      <c r="G73" s="80">
        <f t="shared" si="4"/>
        <v>44.23752890871137</v>
      </c>
      <c r="H73" s="171"/>
      <c r="I73" s="79">
        <v>4522269</v>
      </c>
      <c r="J73" s="79">
        <v>1886479</v>
      </c>
      <c r="K73" s="81"/>
      <c r="L73" s="79">
        <v>1925182</v>
      </c>
      <c r="M73" s="79">
        <v>965714</v>
      </c>
      <c r="N73" s="185">
        <f t="shared" si="6"/>
        <v>50.16221842921864</v>
      </c>
      <c r="O73" s="72"/>
    </row>
    <row r="74" spans="1:15" s="73" customFormat="1" ht="10.5" customHeight="1">
      <c r="A74" s="63"/>
      <c r="B74" s="157" t="s">
        <v>29</v>
      </c>
      <c r="C74" s="65"/>
      <c r="D74" s="66"/>
      <c r="E74" s="67"/>
      <c r="F74" s="68"/>
      <c r="G74" s="98"/>
      <c r="H74" s="186"/>
      <c r="I74" s="67"/>
      <c r="J74" s="67"/>
      <c r="K74" s="70"/>
      <c r="L74" s="67"/>
      <c r="M74" s="67"/>
      <c r="N74" s="183"/>
      <c r="O74" s="72"/>
    </row>
    <row r="75" spans="1:15" s="129" customFormat="1" ht="36">
      <c r="A75" s="119"/>
      <c r="B75" s="120" t="s">
        <v>62</v>
      </c>
      <c r="C75" s="121">
        <v>1719720</v>
      </c>
      <c r="D75" s="163">
        <f>I75+L75</f>
        <v>1716432</v>
      </c>
      <c r="E75" s="125">
        <f>J75+M75</f>
        <v>857604</v>
      </c>
      <c r="F75" s="122"/>
      <c r="G75" s="123">
        <f>E75/D75*100</f>
        <v>49.964344640510085</v>
      </c>
      <c r="H75" s="126"/>
      <c r="I75" s="125"/>
      <c r="J75" s="125"/>
      <c r="K75" s="126"/>
      <c r="L75" s="125">
        <f>1715001+1431</f>
        <v>1716432</v>
      </c>
      <c r="M75" s="125">
        <v>857604</v>
      </c>
      <c r="N75" s="127">
        <f>M75/L75*100</f>
        <v>49.964344640510085</v>
      </c>
      <c r="O75" s="128"/>
    </row>
    <row r="76" spans="1:15" s="73" customFormat="1" ht="14.25" customHeight="1">
      <c r="A76" s="75"/>
      <c r="B76" s="76" t="s">
        <v>22</v>
      </c>
      <c r="C76" s="77">
        <v>125000</v>
      </c>
      <c r="D76" s="78">
        <f t="shared" si="5"/>
        <v>125000</v>
      </c>
      <c r="E76" s="79">
        <f t="shared" si="5"/>
        <v>62449</v>
      </c>
      <c r="F76" s="160"/>
      <c r="G76" s="80">
        <f t="shared" si="4"/>
        <v>49.959199999999996</v>
      </c>
      <c r="H76" s="171"/>
      <c r="I76" s="79"/>
      <c r="J76" s="79"/>
      <c r="K76" s="81"/>
      <c r="L76" s="79">
        <v>125000</v>
      </c>
      <c r="M76" s="79">
        <v>62449</v>
      </c>
      <c r="N76" s="185">
        <f t="shared" si="6"/>
        <v>49.959199999999996</v>
      </c>
      <c r="O76" s="72"/>
    </row>
    <row r="77" spans="1:15" s="156" customFormat="1" ht="32.25" customHeight="1">
      <c r="A77" s="151" t="s">
        <v>63</v>
      </c>
      <c r="B77" s="152" t="s">
        <v>64</v>
      </c>
      <c r="C77" s="153">
        <f>SUM(C78:C79)</f>
        <v>11406150</v>
      </c>
      <c r="D77" s="112">
        <f t="shared" si="5"/>
        <v>11945795</v>
      </c>
      <c r="E77" s="113">
        <f t="shared" si="5"/>
        <v>6641323</v>
      </c>
      <c r="F77" s="56">
        <f>E77/C77*100</f>
        <v>58.2258080070839</v>
      </c>
      <c r="G77" s="110">
        <f t="shared" si="4"/>
        <v>55.59548778461375</v>
      </c>
      <c r="H77" s="111">
        <f>E77/E96*100</f>
        <v>3.6388606507213455</v>
      </c>
      <c r="I77" s="113">
        <f>SUM(I78:I79)</f>
        <v>2213652</v>
      </c>
      <c r="J77" s="113">
        <f>SUM(J78:J79)</f>
        <v>1196679</v>
      </c>
      <c r="K77" s="59">
        <f>J77/I77*100</f>
        <v>54.05903909015509</v>
      </c>
      <c r="L77" s="113">
        <f>SUM(L78:L79)</f>
        <v>9732143</v>
      </c>
      <c r="M77" s="113">
        <f>SUM(M78:M79)</f>
        <v>5444644</v>
      </c>
      <c r="N77" s="59">
        <f t="shared" si="6"/>
        <v>55.94496505034914</v>
      </c>
      <c r="O77" s="155"/>
    </row>
    <row r="78" spans="1:15" s="73" customFormat="1" ht="12.75" customHeight="1">
      <c r="A78" s="75"/>
      <c r="B78" s="76" t="s">
        <v>21</v>
      </c>
      <c r="C78" s="77">
        <v>11406150</v>
      </c>
      <c r="D78" s="78">
        <f t="shared" si="5"/>
        <v>11945795</v>
      </c>
      <c r="E78" s="79">
        <f t="shared" si="5"/>
        <v>6641323</v>
      </c>
      <c r="F78" s="104"/>
      <c r="G78" s="187"/>
      <c r="H78" s="81"/>
      <c r="I78" s="79">
        <v>2213652</v>
      </c>
      <c r="J78" s="79">
        <v>1196679</v>
      </c>
      <c r="K78" s="81"/>
      <c r="L78" s="79">
        <v>9732143</v>
      </c>
      <c r="M78" s="79">
        <v>5444644</v>
      </c>
      <c r="N78" s="81"/>
      <c r="O78" s="72"/>
    </row>
    <row r="79" spans="1:16" s="109" customFormat="1" ht="15" hidden="1">
      <c r="A79" s="99"/>
      <c r="B79" s="100" t="s">
        <v>22</v>
      </c>
      <c r="C79" s="101"/>
      <c r="D79" s="102">
        <f t="shared" si="5"/>
        <v>0</v>
      </c>
      <c r="E79" s="103">
        <f t="shared" si="5"/>
        <v>0</v>
      </c>
      <c r="F79" s="104"/>
      <c r="G79" s="105" t="e">
        <f aca="true" t="shared" si="7" ref="G79:G89">E79/D79*100</f>
        <v>#DIV/0!</v>
      </c>
      <c r="H79" s="106"/>
      <c r="I79" s="103"/>
      <c r="J79" s="103"/>
      <c r="K79" s="106"/>
      <c r="L79" s="103"/>
      <c r="M79" s="103"/>
      <c r="N79" s="106"/>
      <c r="O79" s="107"/>
      <c r="P79" s="108"/>
    </row>
    <row r="80" spans="1:15" s="156" customFormat="1" ht="39" customHeight="1">
      <c r="A80" s="151" t="s">
        <v>65</v>
      </c>
      <c r="B80" s="152" t="s">
        <v>66</v>
      </c>
      <c r="C80" s="153">
        <f>SUM(C81:C84)</f>
        <v>33836960</v>
      </c>
      <c r="D80" s="112">
        <f>I80+L80</f>
        <v>37718146</v>
      </c>
      <c r="E80" s="113">
        <f>J80+M80</f>
        <v>9777798</v>
      </c>
      <c r="F80" s="56">
        <f>E80/C80*100</f>
        <v>28.89679805750871</v>
      </c>
      <c r="G80" s="110">
        <f t="shared" si="7"/>
        <v>25.923326135913467</v>
      </c>
      <c r="H80" s="111">
        <f>E80/E96*100</f>
        <v>5.357372980188115</v>
      </c>
      <c r="I80" s="113">
        <f>I81</f>
        <v>30719296</v>
      </c>
      <c r="J80" s="113">
        <f>J81</f>
        <v>6114188</v>
      </c>
      <c r="K80" s="59">
        <f>J80/I80*100</f>
        <v>19.90341184902154</v>
      </c>
      <c r="L80" s="113">
        <f>L81</f>
        <v>6998850</v>
      </c>
      <c r="M80" s="113">
        <f>SUM(M81:M81)</f>
        <v>3663610</v>
      </c>
      <c r="N80" s="59">
        <f>M80/L80*100</f>
        <v>52.34588539545783</v>
      </c>
      <c r="O80" s="155"/>
    </row>
    <row r="81" spans="1:15" s="73" customFormat="1" ht="11.25" customHeight="1">
      <c r="A81" s="63"/>
      <c r="B81" s="64" t="s">
        <v>21</v>
      </c>
      <c r="C81" s="65">
        <v>33836960</v>
      </c>
      <c r="D81" s="66">
        <f aca="true" t="shared" si="8" ref="D81:D89">I81+L81</f>
        <v>37718146</v>
      </c>
      <c r="E81" s="67">
        <f t="shared" si="5"/>
        <v>9777798</v>
      </c>
      <c r="F81" s="68">
        <f>E81/C81*100</f>
        <v>28.89679805750871</v>
      </c>
      <c r="G81" s="69">
        <f t="shared" si="7"/>
        <v>25.923326135913467</v>
      </c>
      <c r="H81" s="70"/>
      <c r="I81" s="67">
        <v>30719296</v>
      </c>
      <c r="J81" s="67">
        <v>6114188</v>
      </c>
      <c r="K81" s="70"/>
      <c r="L81" s="67">
        <v>6998850</v>
      </c>
      <c r="M81" s="67">
        <v>3663610</v>
      </c>
      <c r="N81" s="70"/>
      <c r="O81" s="72"/>
    </row>
    <row r="82" spans="1:15" s="140" customFormat="1" ht="10.5" customHeight="1" hidden="1">
      <c r="A82" s="188"/>
      <c r="B82" s="189" t="s">
        <v>29</v>
      </c>
      <c r="C82" s="134"/>
      <c r="D82" s="135"/>
      <c r="E82" s="136"/>
      <c r="F82" s="68"/>
      <c r="G82" s="68"/>
      <c r="H82" s="137"/>
      <c r="I82" s="136"/>
      <c r="J82" s="136"/>
      <c r="K82" s="137"/>
      <c r="L82" s="135"/>
      <c r="M82" s="136"/>
      <c r="N82" s="138"/>
      <c r="O82" s="139"/>
    </row>
    <row r="83" spans="1:15" s="129" customFormat="1" ht="37.5" customHeight="1" hidden="1">
      <c r="A83" s="119"/>
      <c r="B83" s="120" t="s">
        <v>30</v>
      </c>
      <c r="C83" s="121"/>
      <c r="D83" s="163">
        <f>I83+L83</f>
        <v>0</v>
      </c>
      <c r="E83" s="125">
        <f>J83+M83</f>
        <v>0</v>
      </c>
      <c r="F83" s="122"/>
      <c r="G83" s="123" t="e">
        <f>E83/D83*100</f>
        <v>#DIV/0!</v>
      </c>
      <c r="H83" s="124"/>
      <c r="I83" s="125"/>
      <c r="J83" s="125"/>
      <c r="K83" s="127" t="e">
        <f>J83/I83*100</f>
        <v>#DIV/0!</v>
      </c>
      <c r="L83" s="163"/>
      <c r="M83" s="125"/>
      <c r="N83" s="126"/>
      <c r="O83" s="128"/>
    </row>
    <row r="84" spans="1:16" s="74" customFormat="1" ht="12.75" hidden="1">
      <c r="A84" s="150"/>
      <c r="B84" s="76" t="s">
        <v>22</v>
      </c>
      <c r="C84" s="77"/>
      <c r="D84" s="78">
        <f t="shared" si="8"/>
        <v>0</v>
      </c>
      <c r="E84" s="79">
        <f>J84+M84</f>
        <v>0</v>
      </c>
      <c r="F84" s="68" t="e">
        <f>E84/C84*100</f>
        <v>#DIV/0!</v>
      </c>
      <c r="G84" s="80" t="e">
        <f t="shared" si="7"/>
        <v>#DIV/0!</v>
      </c>
      <c r="H84" s="81"/>
      <c r="I84" s="79">
        <v>0</v>
      </c>
      <c r="J84" s="79"/>
      <c r="K84" s="81" t="e">
        <f>J84/I84*100</f>
        <v>#DIV/0!</v>
      </c>
      <c r="L84" s="79"/>
      <c r="M84" s="79"/>
      <c r="N84" s="81"/>
      <c r="O84" s="72"/>
      <c r="P84" s="73"/>
    </row>
    <row r="85" spans="1:15" s="156" customFormat="1" ht="39.75" customHeight="1">
      <c r="A85" s="151" t="s">
        <v>67</v>
      </c>
      <c r="B85" s="152" t="s">
        <v>68</v>
      </c>
      <c r="C85" s="153">
        <f>SUM(C86:C89)</f>
        <v>23301580</v>
      </c>
      <c r="D85" s="112">
        <f t="shared" si="8"/>
        <v>24375280</v>
      </c>
      <c r="E85" s="113">
        <f>J85+M85</f>
        <v>9834183</v>
      </c>
      <c r="F85" s="56">
        <f>E85/C85*100</f>
        <v>42.20393209387518</v>
      </c>
      <c r="G85" s="110">
        <f t="shared" si="7"/>
        <v>40.344902704707394</v>
      </c>
      <c r="H85" s="111">
        <f>E85/E96*100</f>
        <v>5.3882669990140215</v>
      </c>
      <c r="I85" s="113">
        <f>I86+I89+I90</f>
        <v>6102300</v>
      </c>
      <c r="J85" s="113">
        <f>J86+J89+J90</f>
        <v>2822024</v>
      </c>
      <c r="K85" s="59">
        <f>J85/I85*100</f>
        <v>46.24525179030857</v>
      </c>
      <c r="L85" s="113">
        <f>L86+L89+L90</f>
        <v>18272980</v>
      </c>
      <c r="M85" s="113">
        <f>M86+M89+M90</f>
        <v>7012159</v>
      </c>
      <c r="N85" s="59">
        <f>M85/L85*100</f>
        <v>38.37446875112872</v>
      </c>
      <c r="O85" s="155"/>
    </row>
    <row r="86" spans="1:15" s="73" customFormat="1" ht="11.25" customHeight="1">
      <c r="A86" s="63"/>
      <c r="B86" s="64" t="s">
        <v>21</v>
      </c>
      <c r="C86" s="65">
        <v>23301580</v>
      </c>
      <c r="D86" s="66">
        <f>I86+L86</f>
        <v>24375280</v>
      </c>
      <c r="E86" s="67">
        <f>J86+M86</f>
        <v>9834183</v>
      </c>
      <c r="F86" s="68">
        <f>E86/C86*100</f>
        <v>42.20393209387518</v>
      </c>
      <c r="G86" s="69">
        <f t="shared" si="7"/>
        <v>40.344902704707394</v>
      </c>
      <c r="H86" s="70"/>
      <c r="I86" s="67">
        <v>6102300</v>
      </c>
      <c r="J86" s="67">
        <v>2822024</v>
      </c>
      <c r="K86" s="70">
        <f>J86/I86*100</f>
        <v>46.24525179030857</v>
      </c>
      <c r="L86" s="67">
        <v>18272980</v>
      </c>
      <c r="M86" s="67">
        <v>7012159</v>
      </c>
      <c r="N86" s="71">
        <f>M86/L86*100</f>
        <v>38.37446875112872</v>
      </c>
      <c r="O86" s="72"/>
    </row>
    <row r="87" spans="1:15" s="129" customFormat="1" ht="10.5" customHeight="1">
      <c r="A87" s="119"/>
      <c r="B87" s="189" t="s">
        <v>29</v>
      </c>
      <c r="C87" s="121"/>
      <c r="D87" s="163"/>
      <c r="E87" s="125"/>
      <c r="F87" s="122"/>
      <c r="G87" s="123"/>
      <c r="H87" s="190"/>
      <c r="I87" s="125"/>
      <c r="J87" s="125"/>
      <c r="K87" s="126"/>
      <c r="L87" s="125"/>
      <c r="M87" s="125"/>
      <c r="N87" s="126"/>
      <c r="O87" s="128"/>
    </row>
    <row r="88" spans="1:15" s="129" customFormat="1" ht="36">
      <c r="A88" s="119"/>
      <c r="B88" s="120" t="s">
        <v>30</v>
      </c>
      <c r="C88" s="121"/>
      <c r="D88" s="163">
        <f>I88+L88</f>
        <v>60000</v>
      </c>
      <c r="E88" s="125">
        <f>J88+M88</f>
        <v>60000</v>
      </c>
      <c r="F88" s="122"/>
      <c r="G88" s="123">
        <f>E88/D88*100</f>
        <v>100</v>
      </c>
      <c r="H88" s="124"/>
      <c r="I88" s="125"/>
      <c r="J88" s="125"/>
      <c r="K88" s="126"/>
      <c r="L88" s="125">
        <v>60000</v>
      </c>
      <c r="M88" s="125">
        <v>60000</v>
      </c>
      <c r="N88" s="126">
        <f>M88/L88*100</f>
        <v>100</v>
      </c>
      <c r="O88" s="128"/>
    </row>
    <row r="89" spans="1:16" s="74" customFormat="1" ht="14.25" customHeight="1" hidden="1">
      <c r="A89" s="63"/>
      <c r="B89" s="64" t="s">
        <v>22</v>
      </c>
      <c r="C89" s="65"/>
      <c r="D89" s="66">
        <f t="shared" si="8"/>
        <v>0</v>
      </c>
      <c r="E89" s="67">
        <f>J89+M89</f>
        <v>0</v>
      </c>
      <c r="F89" s="68"/>
      <c r="G89" s="69" t="e">
        <f t="shared" si="7"/>
        <v>#DIV/0!</v>
      </c>
      <c r="H89" s="70"/>
      <c r="I89" s="67"/>
      <c r="J89" s="67"/>
      <c r="K89" s="70" t="e">
        <f>J89/I89*100</f>
        <v>#DIV/0!</v>
      </c>
      <c r="L89" s="67"/>
      <c r="M89" s="67"/>
      <c r="N89" s="70"/>
      <c r="O89" s="72"/>
      <c r="P89" s="73"/>
    </row>
    <row r="90" spans="1:16" s="74" customFormat="1" ht="38.25" hidden="1">
      <c r="A90" s="63"/>
      <c r="B90" s="131" t="s">
        <v>31</v>
      </c>
      <c r="C90" s="65"/>
      <c r="D90" s="66">
        <f>I90+L90</f>
        <v>0</v>
      </c>
      <c r="E90" s="67">
        <f>J90+M90</f>
        <v>0</v>
      </c>
      <c r="F90" s="132" t="e">
        <f>E90/C90*100</f>
        <v>#DIV/0!</v>
      </c>
      <c r="G90" s="98" t="e">
        <f>E90/D90*100</f>
        <v>#DIV/0!</v>
      </c>
      <c r="H90" s="71"/>
      <c r="I90" s="67"/>
      <c r="J90" s="67"/>
      <c r="K90" s="70" t="e">
        <f>J90/I90*100</f>
        <v>#DIV/0!</v>
      </c>
      <c r="L90" s="67"/>
      <c r="M90" s="67"/>
      <c r="N90" s="71"/>
      <c r="O90" s="72"/>
      <c r="P90" s="73"/>
    </row>
    <row r="91" spans="1:15" s="200" customFormat="1" ht="96.75" customHeight="1" hidden="1">
      <c r="A91" s="191" t="s">
        <v>69</v>
      </c>
      <c r="B91" s="172" t="s">
        <v>70</v>
      </c>
      <c r="C91" s="192">
        <f>SUM(C92:C93)</f>
        <v>0</v>
      </c>
      <c r="D91" s="193"/>
      <c r="E91" s="194"/>
      <c r="F91" s="195"/>
      <c r="G91" s="196"/>
      <c r="H91" s="197"/>
      <c r="I91" s="194"/>
      <c r="J91" s="194"/>
      <c r="K91" s="198"/>
      <c r="L91" s="194"/>
      <c r="M91" s="194"/>
      <c r="N91" s="198"/>
      <c r="O91" s="199"/>
    </row>
    <row r="92" spans="1:15" s="108" customFormat="1" ht="15" hidden="1">
      <c r="A92" s="164"/>
      <c r="B92" s="165" t="s">
        <v>21</v>
      </c>
      <c r="C92" s="166"/>
      <c r="D92" s="167"/>
      <c r="E92" s="168"/>
      <c r="F92" s="97"/>
      <c r="G92" s="201"/>
      <c r="H92" s="170"/>
      <c r="I92" s="168"/>
      <c r="J92" s="168"/>
      <c r="K92" s="170"/>
      <c r="L92" s="168"/>
      <c r="M92" s="168"/>
      <c r="N92" s="170"/>
      <c r="O92" s="107"/>
    </row>
    <row r="93" spans="1:16" s="74" customFormat="1" ht="12.75" hidden="1">
      <c r="A93" s="150"/>
      <c r="B93" s="76" t="s">
        <v>22</v>
      </c>
      <c r="C93" s="77"/>
      <c r="D93" s="78"/>
      <c r="E93" s="67"/>
      <c r="F93" s="97"/>
      <c r="G93" s="80"/>
      <c r="H93" s="81"/>
      <c r="I93" s="79"/>
      <c r="J93" s="79"/>
      <c r="K93" s="81"/>
      <c r="L93" s="79"/>
      <c r="M93" s="79"/>
      <c r="N93" s="81"/>
      <c r="O93" s="72"/>
      <c r="P93" s="73"/>
    </row>
    <row r="94" spans="1:16" s="114" customFormat="1" ht="24.75" customHeight="1">
      <c r="A94" s="51" t="s">
        <v>71</v>
      </c>
      <c r="B94" s="52" t="s">
        <v>72</v>
      </c>
      <c r="C94" s="53">
        <f>SUM(C95)</f>
        <v>23742585</v>
      </c>
      <c r="D94" s="54">
        <f>I94+L94</f>
        <v>24564522</v>
      </c>
      <c r="E94" s="55">
        <f>J94+M94</f>
        <v>10141494</v>
      </c>
      <c r="F94" s="56">
        <f>E94/C94*100</f>
        <v>42.71436324225016</v>
      </c>
      <c r="G94" s="110">
        <f>E94/D94*100</f>
        <v>41.28512657400783</v>
      </c>
      <c r="H94" s="58">
        <f>E94/E96*100</f>
        <v>5.55664638749337</v>
      </c>
      <c r="I94" s="55">
        <f>SUM(I95)</f>
        <v>24564522</v>
      </c>
      <c r="J94" s="55">
        <f>SUM(J95)</f>
        <v>10141494</v>
      </c>
      <c r="K94" s="59">
        <f>J94/I94*100</f>
        <v>41.28512657400783</v>
      </c>
      <c r="L94" s="112"/>
      <c r="M94" s="113"/>
      <c r="N94" s="59"/>
      <c r="O94" s="61"/>
      <c r="P94" s="62"/>
    </row>
    <row r="95" spans="1:15" s="73" customFormat="1" ht="14.25" customHeight="1" thickBot="1">
      <c r="A95" s="63"/>
      <c r="B95" s="64" t="s">
        <v>21</v>
      </c>
      <c r="C95" s="65">
        <v>23742585</v>
      </c>
      <c r="D95" s="66">
        <f>I95+L95</f>
        <v>24564522</v>
      </c>
      <c r="E95" s="67">
        <f>J95+M95</f>
        <v>10141494</v>
      </c>
      <c r="F95" s="97"/>
      <c r="G95" s="98"/>
      <c r="H95" s="70"/>
      <c r="I95" s="67">
        <v>24564522</v>
      </c>
      <c r="J95" s="67">
        <v>10141494</v>
      </c>
      <c r="K95" s="70"/>
      <c r="L95" s="202"/>
      <c r="M95" s="203"/>
      <c r="N95" s="183"/>
      <c r="O95" s="72"/>
    </row>
    <row r="96" spans="1:15" s="94" customFormat="1" ht="13.5" customHeight="1" thickTop="1">
      <c r="A96" s="204"/>
      <c r="B96" s="205" t="s">
        <v>4</v>
      </c>
      <c r="C96" s="206">
        <f>C8+C11+C25+C28+C33+C39+C50+C44+C53+C56+C64+C67+C77+C80+C85+C91+C16+C94+C60+C21+C14+C48+C72+C42</f>
        <v>435150997</v>
      </c>
      <c r="D96" s="207">
        <f>D8+D11+D25+D28+D33+D39+D50+D44+D53+D56+D64+D67+D77+D80+D85+D91+D16+D94+D60+D21+D14+D48+D72+D42</f>
        <v>447610255</v>
      </c>
      <c r="E96" s="208">
        <f>E8+E11+E25+E28+E33+E39+E50+E44+E53+E56+E64+E67+E77+E80+E85+E91+E16+E94+E60+E21+E14+E48+E72+E42</f>
        <v>182511056</v>
      </c>
      <c r="F96" s="209">
        <f>E96/C96*100</f>
        <v>41.94200570796348</v>
      </c>
      <c r="G96" s="210">
        <f>E96/D96*100</f>
        <v>40.774547491098026</v>
      </c>
      <c r="H96" s="211">
        <f>E96/E96*100</f>
        <v>100</v>
      </c>
      <c r="I96" s="212">
        <f>I8+I11+I25+I28+I33+I39+I50+I44+I53+I56+I64+I67+I77+I80+I85+I91+I16+I94+I60+I21+I14+I48+I72+I42</f>
        <v>300212478</v>
      </c>
      <c r="J96" s="208">
        <f>J8+J11+J25+J28+J33+J39+J50+J44+J53+J56+J64+J67+J77+J80+J85+J91+J16+J94+J60+J21+J14+J48+J72+J42</f>
        <v>120905490</v>
      </c>
      <c r="K96" s="213">
        <f>J96/I96*100</f>
        <v>40.273306028272415</v>
      </c>
      <c r="L96" s="212">
        <f>L8+L11+L25+L28+L33+L39+L50+L44+L53+L56+L64+L67+L77+L80+L85+L91+L16+L94+L60+L21+L14+L48+L72+L42</f>
        <v>147397777</v>
      </c>
      <c r="M96" s="208">
        <f>M8+M11+M25+M28+M33+M39+M50+M44+M53+M56+M64+M67+M77+M80+M85+M91+M16+M94+M60+M21+M14+M48+M72+M42</f>
        <v>61605566</v>
      </c>
      <c r="N96" s="213">
        <f>M96/L96*100</f>
        <v>41.79545122990559</v>
      </c>
      <c r="O96" s="93"/>
    </row>
    <row r="97" spans="1:15" s="222" customFormat="1" ht="12.75">
      <c r="A97" s="214"/>
      <c r="B97" s="215" t="s">
        <v>21</v>
      </c>
      <c r="C97" s="216">
        <f>C9+C12+C26+C29+C34+C40+C51+C45+C54+C57+C65+C68+C78+C81+C86+C92+C17+C95+C61+C22+C15+C49+C73</f>
        <v>406607820</v>
      </c>
      <c r="D97" s="216">
        <f>D9+D12+D26+D29+D34+D40+D51+D45+D54+D57+D65+D68+D78+D81+D86+D92+D17+D95+D61+D22+D15+D49+D73</f>
        <v>418404141</v>
      </c>
      <c r="E97" s="217">
        <f>E9+E12+E26+E29+E34+E40+E51+E45+E54+E57+E65+E68+E78+E81+E86+E92+E17+E95+E61+E22+E15+E49+E73</f>
        <v>167733242</v>
      </c>
      <c r="F97" s="218">
        <f>E97/C97*100</f>
        <v>41.25184852568748</v>
      </c>
      <c r="G97" s="218">
        <f>E97/D97*100</f>
        <v>40.08881021089129</v>
      </c>
      <c r="H97" s="219">
        <f>E97/E96*100</f>
        <v>91.90305819062272</v>
      </c>
      <c r="I97" s="216">
        <f>I9+I12+I26+I29+I34+I40+I51+I45+I54+I57+I65+I68+I78+I81+I86+I92+I17+I95+I61+I22+I15+I49+I73</f>
        <v>279976677</v>
      </c>
      <c r="J97" s="217">
        <f>J9+J12+J26+J29+J34+J40+J51+J45+J54+J57+J65+J68+J78+J81+J86+J92+J17+J95+J61+J22+J15+J49+J73</f>
        <v>110774991</v>
      </c>
      <c r="K97" s="220">
        <f>J97/I97*100</f>
        <v>39.56579247492105</v>
      </c>
      <c r="L97" s="216">
        <f>L9+L12+L26+L29+L34+L40+L51+L45+L54+L57+L65+L68+L78+L81+L86+L92+L17+L95+L61+L22+L15+L49+L73</f>
        <v>138427464</v>
      </c>
      <c r="M97" s="217">
        <f>M9+M12+M26+M29+M34+M40+M51+M45+M54+M57+M65+M68+M78+M81+M86+M92+M17+M95+M61+M22+M15+M49+M73</f>
        <v>56958251</v>
      </c>
      <c r="N97" s="220">
        <f>M97/L97*100</f>
        <v>41.14664052503338</v>
      </c>
      <c r="O97" s="221"/>
    </row>
    <row r="98" spans="1:15" s="233" customFormat="1" ht="10.5" customHeight="1">
      <c r="A98" s="223"/>
      <c r="B98" s="117" t="s">
        <v>29</v>
      </c>
      <c r="C98" s="224"/>
      <c r="D98" s="225"/>
      <c r="E98" s="226"/>
      <c r="F98" s="227"/>
      <c r="G98" s="227"/>
      <c r="H98" s="228"/>
      <c r="I98" s="229"/>
      <c r="J98" s="230"/>
      <c r="K98" s="231"/>
      <c r="L98" s="229"/>
      <c r="M98" s="230"/>
      <c r="N98" s="231"/>
      <c r="O98" s="232"/>
    </row>
    <row r="99" spans="1:15" s="244" customFormat="1" ht="21" customHeight="1">
      <c r="A99" s="234"/>
      <c r="B99" s="235" t="s">
        <v>73</v>
      </c>
      <c r="C99" s="236">
        <f>C19+C24+C36+C70+C88+C75</f>
        <v>2270220</v>
      </c>
      <c r="D99" s="236">
        <f>I99+L99</f>
        <v>2996932</v>
      </c>
      <c r="E99" s="237">
        <f>J99+M99</f>
        <v>1514123</v>
      </c>
      <c r="F99" s="238">
        <f>E99/C99*100</f>
        <v>66.69498991287188</v>
      </c>
      <c r="G99" s="239">
        <f>E99/D99*100</f>
        <v>50.52243427611971</v>
      </c>
      <c r="H99" s="240">
        <f>E99/E94*100</f>
        <v>14.929979744601733</v>
      </c>
      <c r="I99" s="236">
        <f>I19+I24+I36+I70+I88+I75+I83+I63</f>
        <v>200000</v>
      </c>
      <c r="J99" s="241">
        <f>J19+J24+J36+J70+J88+J75+J83+J63</f>
        <v>200000</v>
      </c>
      <c r="K99" s="240">
        <f>J99/I99*100</f>
        <v>100</v>
      </c>
      <c r="L99" s="236">
        <f>L19+L24+L36+L70+L88+L75+L83</f>
        <v>2796932</v>
      </c>
      <c r="M99" s="237">
        <f>M19+M24+M36+M70+M88+M75+M83</f>
        <v>1314123</v>
      </c>
      <c r="N99" s="242">
        <f>M99/L99*100</f>
        <v>46.98444581419927</v>
      </c>
      <c r="O99" s="243"/>
    </row>
    <row r="100" spans="1:15" s="222" customFormat="1" ht="11.25" customHeight="1">
      <c r="A100" s="214"/>
      <c r="B100" s="215" t="s">
        <v>22</v>
      </c>
      <c r="C100" s="245">
        <f>C10+C13+C27+C31+C37+C41+C52+C46+C55+C58+C66+C71+C79+C84+C89+C93+C76+C43</f>
        <v>28521077</v>
      </c>
      <c r="D100" s="246">
        <f>D10+D13+D27+D31+D37+D41+D52+D46+D55+D58+D66+D71+D79+D84+D89+D93+D76+D43</f>
        <v>29090854</v>
      </c>
      <c r="E100" s="247">
        <f>E10+E13+E27+E31+E37+E41+E52+E46+E55+E58+E66+E71+E79+E84+E89+E93+E76+E43</f>
        <v>14772043</v>
      </c>
      <c r="F100" s="218">
        <f>E100/C100*100</f>
        <v>51.79342631416057</v>
      </c>
      <c r="G100" s="218">
        <f>E100/D100*100</f>
        <v>50.77899397521984</v>
      </c>
      <c r="H100" s="219">
        <f>E100/E96*100</f>
        <v>8.093779809153041</v>
      </c>
      <c r="I100" s="216">
        <f>I76+I71+I66+I46+I41+I37+I31+I27+I10</f>
        <v>20126041</v>
      </c>
      <c r="J100" s="217">
        <f>J10+J13+J27+J31+J37+J41+J52+J46+J55+J58+J66+J71+J79+J84+J89+J93+J76+J43</f>
        <v>10129098</v>
      </c>
      <c r="K100" s="220">
        <f>J100/I100*100</f>
        <v>50.32831842089559</v>
      </c>
      <c r="L100" s="216">
        <f>L10+L13+L27+L31+L37+L41+L52+L46+L55+L58+L66+L71+L79+L84+L89+L93+L76+L43</f>
        <v>8964813</v>
      </c>
      <c r="M100" s="217">
        <f>M10+M13+M27+M31+M37+M41+M52+M46+M55+M58+M66+M71+M79+M84+M89+M93+M76+M43</f>
        <v>4642945</v>
      </c>
      <c r="N100" s="220">
        <f>M100/L100*100</f>
        <v>51.79076239515537</v>
      </c>
      <c r="O100" s="221"/>
    </row>
    <row r="101" spans="1:15" s="259" customFormat="1" ht="41.25" customHeight="1" thickBot="1">
      <c r="A101" s="248"/>
      <c r="B101" s="249" t="s">
        <v>31</v>
      </c>
      <c r="C101" s="250">
        <f>C32+C38</f>
        <v>22100</v>
      </c>
      <c r="D101" s="251">
        <f>I101+L101</f>
        <v>115260</v>
      </c>
      <c r="E101" s="252">
        <f>J101+M101</f>
        <v>5771</v>
      </c>
      <c r="F101" s="253">
        <f>E101/C101*100</f>
        <v>26.1131221719457</v>
      </c>
      <c r="G101" s="253">
        <f>E101/D101*100</f>
        <v>5.006940829429117</v>
      </c>
      <c r="H101" s="254">
        <f>E101/E97*100</f>
        <v>0.0034405821596174713</v>
      </c>
      <c r="I101" s="255">
        <f>I20+I32+I38+I59+I90+I47</f>
        <v>109760</v>
      </c>
      <c r="J101" s="256">
        <f>J20+J32+J38+J59+J90+J47</f>
        <v>1401</v>
      </c>
      <c r="K101" s="257">
        <f>J101/I101*100</f>
        <v>1.2764212827988337</v>
      </c>
      <c r="L101" s="255">
        <f>L20+L32+L38+L59+L90+L47</f>
        <v>5500</v>
      </c>
      <c r="M101" s="256">
        <f>M20+M32+M38+M59+M90+M47</f>
        <v>4370</v>
      </c>
      <c r="N101" s="257">
        <f>M101/L101*100</f>
        <v>79.45454545454545</v>
      </c>
      <c r="O101" s="258"/>
    </row>
    <row r="102" ht="13.5" thickTop="1">
      <c r="A102" s="6"/>
    </row>
    <row r="103" ht="12.75">
      <c r="A103" s="260" t="s">
        <v>74</v>
      </c>
    </row>
    <row r="104" ht="12.75">
      <c r="A104" s="260" t="s">
        <v>75</v>
      </c>
    </row>
    <row r="105" ht="12.75">
      <c r="A105" s="260" t="s">
        <v>76</v>
      </c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2010-09-02T10:10:31Z</dcterms:created>
  <dcterms:modified xsi:type="dcterms:W3CDTF">2010-09-02T10:11:47Z</dcterms:modified>
  <cp:category/>
  <cp:version/>
  <cp:contentType/>
  <cp:contentStatus/>
</cp:coreProperties>
</file>