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9755" windowHeight="8955" activeTab="0"/>
  </bookViews>
  <sheets>
    <sheet name="Arkusz1" sheetId="1" r:id="rId1"/>
  </sheets>
  <definedNames>
    <definedName name="_xlnm.Print_Titles" localSheetId="0">'Arkusz1'!$5:$7</definedName>
  </definedNames>
  <calcPr fullCalcOnLoad="1"/>
</workbook>
</file>

<file path=xl/sharedStrings.xml><?xml version="1.0" encoding="utf-8"?>
<sst xmlns="http://schemas.openxmlformats.org/spreadsheetml/2006/main" count="268" uniqueCount="104">
  <si>
    <t>Tabela nr 8</t>
  </si>
  <si>
    <t>Realizacja wydatków  na  zadania  własne gminy, własne powiatu, zlecone gminie i powiatowi oraz na podstawie porozumień z organami administracji rządowej                                              w I półroczu  2010 roku</t>
  </si>
  <si>
    <r>
      <t>w układzie działów z podziałem na wydatki bieżące i majątkowe</t>
    </r>
    <r>
      <rPr>
        <b/>
        <i/>
        <sz val="12"/>
        <rFont val="Calibri"/>
        <family val="2"/>
      </rPr>
      <t xml:space="preserve"> </t>
    </r>
    <r>
      <rPr>
        <i/>
        <sz val="12"/>
        <rFont val="Calibri"/>
        <family val="2"/>
      </rPr>
      <t>(zakupy inwestycyjne, roboty inwestycyjne i inne majątkowe)</t>
    </r>
  </si>
  <si>
    <t>w złotych</t>
  </si>
  <si>
    <t>OGÓŁEM</t>
  </si>
  <si>
    <t>WŁASNE GMINY</t>
  </si>
  <si>
    <t>WŁASNE POWIATU</t>
  </si>
  <si>
    <t>ZLECONE GMINY I POROZUMIENIA Z ORGANAMI ADMINISTRACJI RZĄDOWEJ</t>
  </si>
  <si>
    <t>ZLECONE POWIATOWI  I POROZUMIENIA Z ORGANAMI ADMINISTRACJI RZĄDOWEJ</t>
  </si>
  <si>
    <t>Dział</t>
  </si>
  <si>
    <t>WYSZCZEGÓLNIENIE</t>
  </si>
  <si>
    <t>Wykonanie                2002 r.</t>
  </si>
  <si>
    <t xml:space="preserve">Plan </t>
  </si>
  <si>
    <t xml:space="preserve">Wykonanie                            </t>
  </si>
  <si>
    <t>Dynamika          5 : 3</t>
  </si>
  <si>
    <t>%                  wyk.                 planu</t>
  </si>
  <si>
    <t xml:space="preserve">Wykonanie                             </t>
  </si>
  <si>
    <t xml:space="preserve">Wykonanie                        </t>
  </si>
  <si>
    <t xml:space="preserve">Wykonanie                         </t>
  </si>
  <si>
    <t>010</t>
  </si>
  <si>
    <t>ROLNICTWO I ŁOWIECTWO</t>
  </si>
  <si>
    <t>wydatki bieżące:</t>
  </si>
  <si>
    <t xml:space="preserve"> - pozostałe</t>
  </si>
  <si>
    <t>020</t>
  </si>
  <si>
    <t>LEŚNICTWO</t>
  </si>
  <si>
    <t xml:space="preserve"> - bieżące</t>
  </si>
  <si>
    <t>500</t>
  </si>
  <si>
    <t xml:space="preserve">HANDEL </t>
  </si>
  <si>
    <t>wydatki majątkowe:</t>
  </si>
  <si>
    <t>- roboty inwestycyjne</t>
  </si>
  <si>
    <t>600</t>
  </si>
  <si>
    <t>TRANSPORT  I  ŁĄCZNOŚĆ</t>
  </si>
  <si>
    <t xml:space="preserve"> - wynagrodzenia i pochodne</t>
  </si>
  <si>
    <t xml:space="preserve"> - dotacje</t>
  </si>
  <si>
    <t>w tym:                                                     na podstawie porozumień z jst.</t>
  </si>
  <si>
    <t>w tym:</t>
  </si>
  <si>
    <t>na podstawie porozumień z jst.</t>
  </si>
  <si>
    <t xml:space="preserve"> - zakupy inwestycyjne</t>
  </si>
  <si>
    <t>na podstawie porozumień         z organami administracji rządowej</t>
  </si>
  <si>
    <t xml:space="preserve"> - inne majątkowe</t>
  </si>
  <si>
    <t>630</t>
  </si>
  <si>
    <t>TURYSTYKA</t>
  </si>
  <si>
    <t>na podstawie porozumień          z jednostkami samorządu terytorialnego</t>
  </si>
  <si>
    <t>700</t>
  </si>
  <si>
    <t>GOSPODARKA MIESZKANIOWA</t>
  </si>
  <si>
    <t>- zakupy inwestycyjne</t>
  </si>
  <si>
    <t>w tym: dotacje</t>
  </si>
  <si>
    <t>710</t>
  </si>
  <si>
    <t>DZIAŁALNOŚĆ USŁUGOWA</t>
  </si>
  <si>
    <t xml:space="preserve">w tym: </t>
  </si>
  <si>
    <t>na podstawie porozumień z organami administracji rządowej</t>
  </si>
  <si>
    <t>750</t>
  </si>
  <si>
    <t>ADMINISTRACJA PUBLICZNA</t>
  </si>
  <si>
    <t>na podstawie porozumień                           z organami administracji rządowej</t>
  </si>
  <si>
    <t>na podstawie porozumień                                               z organami administracji rządowej</t>
  </si>
  <si>
    <t xml:space="preserve"> - roboty inwestycyjne</t>
  </si>
  <si>
    <t>751</t>
  </si>
  <si>
    <t>URZĘDY NACZELNYCH ORGANÓW WŁADZY PAŃSTWOWEJ, KONTROLI I OCHRONY PRAWA ORAZ SĄDOWNICTWA</t>
  </si>
  <si>
    <t>752</t>
  </si>
  <si>
    <t>OBRONA NARODOWA</t>
  </si>
  <si>
    <t>754</t>
  </si>
  <si>
    <t>BEZPIECZEŃSTWO PUBLICZNE I OCHRONA PRZECIWPOŻAROWA</t>
  </si>
  <si>
    <t>na podstawie porozumień                                                                z organami administracji rządowej</t>
  </si>
  <si>
    <t>na podstawie porozumień                                                                         z organami administracji rządowej</t>
  </si>
  <si>
    <t>*</t>
  </si>
  <si>
    <t>756</t>
  </si>
  <si>
    <t>DOCHODY OD OSÓB PRAWNYCH, OD OSÓB FIZYCZNYCH I OD INNYCH JEDNOSTEK NIEPOSIADAJĄCYCH OSOBOWOŚCI PRAWNEJ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</si>
  <si>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</si>
  <si>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</si>
  <si>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</si>
  <si>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</si>
  <si>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</si>
  <si>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</si>
  <si>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</si>
  <si>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</si>
  <si>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wydatki bieżące</t>
  </si>
  <si>
    <t>851</t>
  </si>
  <si>
    <t>OCHRONA ZDROWIA</t>
  </si>
  <si>
    <t>852</t>
  </si>
  <si>
    <t>POMOC SPOŁECZNA</t>
  </si>
  <si>
    <t>na podstawie porozumień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</si>
  <si>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</si>
  <si>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</si>
  <si>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</si>
  <si>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</si>
  <si>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</si>
  <si>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</si>
  <si>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</si>
  <si>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</si>
  <si>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w tym:                                             na podstawie porozumień z jst.</t>
  </si>
  <si>
    <t>na podstawie porozumień                                                                     z organami administracji rządowej</t>
  </si>
  <si>
    <t xml:space="preserve"> w tym:                                                                          na podstawie porozumień                                                                                           z organami administracji rządowej</t>
  </si>
  <si>
    <t>925</t>
  </si>
  <si>
    <t>OGRODY BOTANICZNE I ZOOLOGICZNE ORAZ NATURALNE OBSZARY I OBIEKTY CHRONIONEJ PRZYRODY</t>
  </si>
  <si>
    <t>- bieżące</t>
  </si>
  <si>
    <t>926</t>
  </si>
  <si>
    <t>KULTURA FIZYCZNA I SPORT</t>
  </si>
  <si>
    <t>-  inne majątkowe</t>
  </si>
  <si>
    <t>na podstawie porozumień                                              z organami administracji rządowej</t>
  </si>
  <si>
    <t>na podstawie porozumień                                          z organami administracji rządowej</t>
  </si>
  <si>
    <t>na podstawie porozumień                                        z organami administracji rządowej</t>
  </si>
  <si>
    <t>Autor dokumentu: Małgorzata Liwak</t>
  </si>
  <si>
    <t>Wprowadził do BIP: Agnieszka Sulewska</t>
  </si>
  <si>
    <t>Data wprowadzenia do BIP: 03.09.2010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</si>
</sst>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 zł&quot;#,##0.00_);[Red]\(&quot; zł&quot;#,##0.00\)"/>
    <numFmt numFmtId="166" formatCode="0.0"/>
  </numFmts>
  <fonts count="18">
    <font>
      <sz val="10"/>
      <name val="Calibri"/>
      <family val="0"/>
    </font>
    <font>
      <sz val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8"/>
      <name val="Calibri"/>
      <family val="2"/>
    </font>
    <font>
      <b/>
      <i/>
      <sz val="10"/>
      <name val="Calibri"/>
      <family val="2"/>
    </font>
    <font>
      <i/>
      <sz val="8"/>
      <name val="Calibri"/>
      <family val="2"/>
    </font>
    <font>
      <sz val="9"/>
      <name val="Calibri"/>
      <family val="2"/>
    </font>
    <font>
      <i/>
      <sz val="10"/>
      <name val="Calibri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64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164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 wrapText="1"/>
    </xf>
    <xf numFmtId="164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6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164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7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164" fontId="8" fillId="0" borderId="3" xfId="0" applyFont="1" applyBorder="1" applyAlignment="1">
      <alignment horizontal="centerContinuous" vertical="center"/>
    </xf>
    <xf numFmtId="164" fontId="8" fillId="0" borderId="4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 wrapText="1"/>
    </xf>
    <xf numFmtId="0" fontId="9" fillId="0" borderId="5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Continuous" vertical="center" wrapText="1"/>
    </xf>
    <xf numFmtId="0" fontId="2" fillId="0" borderId="5" xfId="0" applyFont="1" applyBorder="1" applyAlignment="1">
      <alignment horizontal="centerContinuous" vertical="center" wrapText="1"/>
    </xf>
    <xf numFmtId="0" fontId="2" fillId="0" borderId="5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 wrapText="1"/>
    </xf>
    <xf numFmtId="0" fontId="7" fillId="0" borderId="6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10" fillId="0" borderId="0" xfId="0" applyFont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164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64" fontId="2" fillId="0" borderId="13" xfId="0" applyFont="1" applyBorder="1" applyAlignment="1">
      <alignment horizontal="center" vertical="center"/>
    </xf>
    <xf numFmtId="44" fontId="2" fillId="0" borderId="14" xfId="18" applyFont="1" applyBorder="1" applyAlignment="1">
      <alignment horizontal="center" vertical="center" wrapText="1"/>
    </xf>
    <xf numFmtId="164" fontId="2" fillId="0" borderId="15" xfId="0" applyFont="1" applyBorder="1" applyAlignment="1">
      <alignment horizontal="center" vertical="center"/>
    </xf>
    <xf numFmtId="44" fontId="2" fillId="0" borderId="16" xfId="18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11" fillId="0" borderId="17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Continuous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3" fontId="2" fillId="0" borderId="21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164" fontId="13" fillId="0" borderId="24" xfId="0" applyNumberFormat="1" applyFont="1" applyBorder="1" applyAlignment="1">
      <alignment vertical="center"/>
    </xf>
    <xf numFmtId="164" fontId="14" fillId="0" borderId="2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14" fillId="0" borderId="7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vertical="center" wrapText="1"/>
    </xf>
    <xf numFmtId="3" fontId="14" fillId="0" borderId="26" xfId="0" applyNumberFormat="1" applyFont="1" applyBorder="1" applyAlignment="1">
      <alignment vertical="center"/>
    </xf>
    <xf numFmtId="3" fontId="14" fillId="0" borderId="27" xfId="0" applyNumberFormat="1" applyFont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164" fontId="14" fillId="0" borderId="29" xfId="0" applyNumberFormat="1" applyFont="1" applyBorder="1" applyAlignment="1">
      <alignment vertical="center"/>
    </xf>
    <xf numFmtId="164" fontId="14" fillId="0" borderId="26" xfId="0" applyNumberFormat="1" applyFont="1" applyBorder="1" applyAlignment="1">
      <alignment vertical="center"/>
    </xf>
    <xf numFmtId="3" fontId="14" fillId="0" borderId="7" xfId="0" applyNumberFormat="1" applyFont="1" applyBorder="1" applyAlignment="1">
      <alignment vertical="center"/>
    </xf>
    <xf numFmtId="3" fontId="14" fillId="0" borderId="8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3" fontId="6" fillId="0" borderId="26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164" fontId="15" fillId="0" borderId="29" xfId="0" applyNumberFormat="1" applyFont="1" applyBorder="1" applyAlignment="1">
      <alignment vertical="center"/>
    </xf>
    <xf numFmtId="164" fontId="6" fillId="0" borderId="26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vertical="center" wrapText="1"/>
    </xf>
    <xf numFmtId="3" fontId="16" fillId="0" borderId="26" xfId="0" applyNumberFormat="1" applyFont="1" applyBorder="1" applyAlignment="1">
      <alignment vertical="center"/>
    </xf>
    <xf numFmtId="3" fontId="16" fillId="0" borderId="27" xfId="0" applyNumberFormat="1" applyFont="1" applyBorder="1" applyAlignment="1">
      <alignment vertical="center"/>
    </xf>
    <xf numFmtId="3" fontId="16" fillId="0" borderId="28" xfId="0" applyNumberFormat="1" applyFont="1" applyBorder="1" applyAlignment="1">
      <alignment vertical="center"/>
    </xf>
    <xf numFmtId="164" fontId="11" fillId="0" borderId="29" xfId="0" applyNumberFormat="1" applyFont="1" applyBorder="1" applyAlignment="1">
      <alignment vertical="center"/>
    </xf>
    <xf numFmtId="164" fontId="16" fillId="0" borderId="26" xfId="0" applyNumberFormat="1" applyFont="1" applyBorder="1" applyAlignment="1">
      <alignment vertical="center"/>
    </xf>
    <xf numFmtId="3" fontId="16" fillId="0" borderId="30" xfId="0" applyNumberFormat="1" applyFont="1" applyBorder="1" applyAlignment="1">
      <alignment vertical="center"/>
    </xf>
    <xf numFmtId="3" fontId="16" fillId="0" borderId="26" xfId="0" applyNumberFormat="1" applyFont="1" applyBorder="1" applyAlignment="1">
      <alignment vertical="center"/>
    </xf>
    <xf numFmtId="3" fontId="16" fillId="0" borderId="7" xfId="0" applyNumberFormat="1" applyFont="1" applyBorder="1" applyAlignment="1">
      <alignment vertical="center"/>
    </xf>
    <xf numFmtId="3" fontId="16" fillId="0" borderId="8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/>
    </xf>
    <xf numFmtId="3" fontId="2" fillId="0" borderId="31" xfId="0" applyNumberFormat="1" applyFont="1" applyBorder="1" applyAlignment="1">
      <alignment vertical="center"/>
    </xf>
    <xf numFmtId="3" fontId="14" fillId="0" borderId="30" xfId="0" applyNumberFormat="1" applyFont="1" applyBorder="1" applyAlignment="1">
      <alignment vertical="center"/>
    </xf>
    <xf numFmtId="3" fontId="14" fillId="0" borderId="26" xfId="0" applyNumberFormat="1" applyFont="1" applyBorder="1" applyAlignment="1">
      <alignment vertical="center"/>
    </xf>
    <xf numFmtId="49" fontId="6" fillId="0" borderId="32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vertical="center" wrapText="1"/>
    </xf>
    <xf numFmtId="3" fontId="6" fillId="0" borderId="34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3" fontId="6" fillId="0" borderId="36" xfId="0" applyNumberFormat="1" applyFont="1" applyBorder="1" applyAlignment="1">
      <alignment vertical="center"/>
    </xf>
    <xf numFmtId="164" fontId="15" fillId="0" borderId="37" xfId="0" applyNumberFormat="1" applyFont="1" applyBorder="1" applyAlignment="1">
      <alignment vertical="center"/>
    </xf>
    <xf numFmtId="164" fontId="6" fillId="0" borderId="34" xfId="0" applyNumberFormat="1" applyFont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36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3" fontId="2" fillId="0" borderId="26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164" fontId="13" fillId="0" borderId="29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166" fontId="2" fillId="0" borderId="20" xfId="0" applyNumberFormat="1" applyFont="1" applyBorder="1" applyAlignment="1">
      <alignment vertical="center" wrapText="1"/>
    </xf>
    <xf numFmtId="164" fontId="6" fillId="0" borderId="29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3" fontId="17" fillId="0" borderId="8" xfId="0" applyNumberFormat="1" applyFont="1" applyBorder="1" applyAlignment="1">
      <alignment vertical="center"/>
    </xf>
    <xf numFmtId="49" fontId="11" fillId="0" borderId="7" xfId="0" applyNumberFormat="1" applyFont="1" applyBorder="1" applyAlignment="1">
      <alignment horizontal="center" vertical="center"/>
    </xf>
    <xf numFmtId="3" fontId="11" fillId="0" borderId="26" xfId="0" applyNumberFormat="1" applyFont="1" applyBorder="1" applyAlignment="1">
      <alignment vertical="center"/>
    </xf>
    <xf numFmtId="3" fontId="11" fillId="0" borderId="27" xfId="0" applyNumberFormat="1" applyFont="1" applyBorder="1" applyAlignment="1">
      <alignment vertical="center"/>
    </xf>
    <xf numFmtId="3" fontId="11" fillId="0" borderId="28" xfId="0" applyNumberFormat="1" applyFont="1" applyBorder="1" applyAlignment="1">
      <alignment vertical="center"/>
    </xf>
    <xf numFmtId="164" fontId="15" fillId="0" borderId="26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64" fontId="15" fillId="0" borderId="29" xfId="0" applyNumberFormat="1" applyFont="1" applyBorder="1" applyAlignment="1">
      <alignment horizontal="center" vertical="center"/>
    </xf>
    <xf numFmtId="164" fontId="11" fillId="0" borderId="26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164" fontId="2" fillId="0" borderId="24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vertical="center"/>
    </xf>
    <xf numFmtId="49" fontId="14" fillId="0" borderId="32" xfId="0" applyNumberFormat="1" applyFont="1" applyBorder="1" applyAlignment="1">
      <alignment horizontal="center" vertical="center"/>
    </xf>
    <xf numFmtId="0" fontId="14" fillId="0" borderId="33" xfId="0" applyFont="1" applyBorder="1" applyAlignment="1">
      <alignment vertical="center" wrapText="1"/>
    </xf>
    <xf numFmtId="3" fontId="14" fillId="0" borderId="34" xfId="0" applyNumberFormat="1" applyFont="1" applyBorder="1" applyAlignment="1">
      <alignment vertical="center"/>
    </xf>
    <xf numFmtId="3" fontId="14" fillId="0" borderId="35" xfId="0" applyNumberFormat="1" applyFont="1" applyBorder="1" applyAlignment="1">
      <alignment vertical="center"/>
    </xf>
    <xf numFmtId="3" fontId="14" fillId="0" borderId="36" xfId="0" applyNumberFormat="1" applyFont="1" applyBorder="1" applyAlignment="1">
      <alignment vertical="center"/>
    </xf>
    <xf numFmtId="164" fontId="14" fillId="0" borderId="37" xfId="0" applyNumberFormat="1" applyFont="1" applyBorder="1" applyAlignment="1">
      <alignment horizontal="center" vertical="center"/>
    </xf>
    <xf numFmtId="164" fontId="14" fillId="0" borderId="34" xfId="0" applyNumberFormat="1" applyFont="1" applyBorder="1" applyAlignment="1">
      <alignment vertical="center"/>
    </xf>
    <xf numFmtId="3" fontId="14" fillId="0" borderId="32" xfId="0" applyNumberFormat="1" applyFont="1" applyBorder="1" applyAlignment="1">
      <alignment vertical="center"/>
    </xf>
    <xf numFmtId="3" fontId="14" fillId="0" borderId="33" xfId="0" applyNumberFormat="1" applyFont="1" applyBorder="1" applyAlignment="1">
      <alignment vertical="center"/>
    </xf>
    <xf numFmtId="164" fontId="15" fillId="0" borderId="37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64" fontId="13" fillId="0" borderId="24" xfId="0" applyNumberFormat="1" applyFont="1" applyBorder="1" applyAlignment="1">
      <alignment horizontal="center" vertical="center"/>
    </xf>
    <xf numFmtId="164" fontId="14" fillId="0" borderId="29" xfId="0" applyNumberFormat="1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vertical="center" wrapText="1"/>
    </xf>
    <xf numFmtId="3" fontId="11" fillId="0" borderId="34" xfId="0" applyNumberFormat="1" applyFont="1" applyBorder="1" applyAlignment="1">
      <alignment vertical="center"/>
    </xf>
    <xf numFmtId="3" fontId="11" fillId="0" borderId="32" xfId="0" applyNumberFormat="1" applyFont="1" applyBorder="1" applyAlignment="1">
      <alignment vertical="center"/>
    </xf>
    <xf numFmtId="3" fontId="11" fillId="0" borderId="36" xfId="0" applyNumberFormat="1" applyFont="1" applyBorder="1" applyAlignment="1">
      <alignment vertical="center"/>
    </xf>
    <xf numFmtId="164" fontId="11" fillId="0" borderId="37" xfId="0" applyNumberFormat="1" applyFont="1" applyBorder="1" applyAlignment="1">
      <alignment vertical="center"/>
    </xf>
    <xf numFmtId="164" fontId="15" fillId="0" borderId="34" xfId="0" applyNumberFormat="1" applyFont="1" applyBorder="1" applyAlignment="1">
      <alignment vertical="center"/>
    </xf>
    <xf numFmtId="3" fontId="11" fillId="0" borderId="33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0" fontId="14" fillId="0" borderId="26" xfId="0" applyFont="1" applyBorder="1" applyAlignment="1">
      <alignment vertical="center" wrapText="1"/>
    </xf>
    <xf numFmtId="49" fontId="2" fillId="0" borderId="8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3" fontId="6" fillId="0" borderId="21" xfId="0" applyNumberFormat="1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164" fontId="15" fillId="0" borderId="24" xfId="0" applyNumberFormat="1" applyFont="1" applyBorder="1" applyAlignment="1">
      <alignment vertical="center"/>
    </xf>
    <xf numFmtId="164" fontId="6" fillId="0" borderId="21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164" fontId="15" fillId="0" borderId="0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6" fillId="0" borderId="7" xfId="0" applyNumberFormat="1" applyFont="1" applyBorder="1" applyAlignment="1">
      <alignment vertical="center"/>
    </xf>
    <xf numFmtId="3" fontId="6" fillId="0" borderId="38" xfId="0" applyNumberFormat="1" applyFont="1" applyBorder="1" applyAlignment="1">
      <alignment vertical="center"/>
    </xf>
    <xf numFmtId="164" fontId="2" fillId="0" borderId="28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49" fontId="6" fillId="0" borderId="32" xfId="0" applyNumberFormat="1" applyFont="1" applyBorder="1" applyAlignment="1">
      <alignment vertical="center"/>
    </xf>
    <xf numFmtId="3" fontId="6" fillId="0" borderId="39" xfId="0" applyNumberFormat="1" applyFont="1" applyBorder="1" applyAlignment="1">
      <alignment vertical="center"/>
    </xf>
    <xf numFmtId="49" fontId="14" fillId="0" borderId="7" xfId="0" applyNumberFormat="1" applyFont="1" applyBorder="1" applyAlignment="1">
      <alignment vertical="center"/>
    </xf>
    <xf numFmtId="49" fontId="15" fillId="0" borderId="7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vertical="center"/>
    </xf>
    <xf numFmtId="3" fontId="15" fillId="0" borderId="7" xfId="0" applyNumberFormat="1" applyFont="1" applyBorder="1" applyAlignment="1">
      <alignment vertical="center"/>
    </xf>
    <xf numFmtId="3" fontId="15" fillId="0" borderId="8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3" fontId="11" fillId="0" borderId="35" xfId="0" applyNumberFormat="1" applyFont="1" applyBorder="1" applyAlignment="1">
      <alignment vertical="center"/>
    </xf>
    <xf numFmtId="164" fontId="6" fillId="0" borderId="26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164" fontId="14" fillId="0" borderId="21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26" xfId="0" applyFont="1" applyBorder="1" applyAlignment="1">
      <alignment vertical="center" wrapText="1"/>
    </xf>
    <xf numFmtId="166" fontId="17" fillId="0" borderId="34" xfId="0" applyNumberFormat="1" applyFont="1" applyBorder="1" applyAlignment="1">
      <alignment vertical="center" wrapText="1"/>
    </xf>
    <xf numFmtId="164" fontId="15" fillId="0" borderId="40" xfId="0" applyNumberFormat="1" applyFont="1" applyBorder="1" applyAlignment="1">
      <alignment vertical="center"/>
    </xf>
    <xf numFmtId="3" fontId="2" fillId="0" borderId="27" xfId="0" applyNumberFormat="1" applyFont="1" applyFill="1" applyBorder="1" applyAlignment="1">
      <alignment horizontal="right" vertical="center"/>
    </xf>
    <xf numFmtId="3" fontId="2" fillId="0" borderId="28" xfId="0" applyNumberFormat="1" applyFont="1" applyBorder="1" applyAlignment="1">
      <alignment horizontal="right" vertical="center"/>
    </xf>
    <xf numFmtId="164" fontId="2" fillId="0" borderId="28" xfId="0" applyNumberFormat="1" applyFont="1" applyBorder="1" applyAlignment="1">
      <alignment vertical="center"/>
    </xf>
    <xf numFmtId="164" fontId="14" fillId="0" borderId="26" xfId="0" applyNumberFormat="1" applyFont="1" applyBorder="1" applyAlignment="1">
      <alignment horizontal="right" vertical="center"/>
    </xf>
    <xf numFmtId="49" fontId="7" fillId="0" borderId="7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3" fontId="7" fillId="0" borderId="27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7" fillId="0" borderId="26" xfId="0" applyNumberFormat="1" applyFont="1" applyBorder="1" applyAlignment="1">
      <alignment horizontal="right" vertical="center"/>
    </xf>
    <xf numFmtId="3" fontId="7" fillId="0" borderId="30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17" fillId="0" borderId="27" xfId="0" applyNumberFormat="1" applyFont="1" applyBorder="1" applyAlignment="1">
      <alignment vertical="center"/>
    </xf>
    <xf numFmtId="3" fontId="17" fillId="0" borderId="28" xfId="0" applyNumberFormat="1" applyFont="1" applyBorder="1" applyAlignment="1">
      <alignment vertical="center"/>
    </xf>
    <xf numFmtId="164" fontId="14" fillId="0" borderId="0" xfId="0" applyNumberFormat="1" applyFont="1" applyFill="1" applyBorder="1" applyAlignment="1">
      <alignment vertical="center"/>
    </xf>
    <xf numFmtId="164" fontId="17" fillId="0" borderId="26" xfId="0" applyNumberFormat="1" applyFont="1" applyBorder="1" applyAlignment="1">
      <alignment horizontal="right" vertical="center"/>
    </xf>
    <xf numFmtId="3" fontId="17" fillId="0" borderId="30" xfId="0" applyNumberFormat="1" applyFont="1" applyBorder="1" applyAlignment="1">
      <alignment vertical="center"/>
    </xf>
    <xf numFmtId="3" fontId="17" fillId="0" borderId="26" xfId="0" applyNumberFormat="1" applyFont="1" applyBorder="1" applyAlignment="1">
      <alignment vertical="center"/>
    </xf>
    <xf numFmtId="49" fontId="16" fillId="0" borderId="7" xfId="0" applyNumberFormat="1" applyFont="1" applyBorder="1" applyAlignment="1">
      <alignment vertical="center"/>
    </xf>
    <xf numFmtId="164" fontId="16" fillId="0" borderId="0" xfId="0" applyNumberFormat="1" applyFont="1" applyFill="1" applyBorder="1" applyAlignment="1">
      <alignment vertical="center"/>
    </xf>
    <xf numFmtId="164" fontId="6" fillId="0" borderId="26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49" fontId="17" fillId="0" borderId="7" xfId="0" applyNumberFormat="1" applyFont="1" applyBorder="1" applyAlignment="1">
      <alignment vertical="center"/>
    </xf>
    <xf numFmtId="3" fontId="17" fillId="0" borderId="27" xfId="0" applyNumberFormat="1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vertical="center"/>
    </xf>
    <xf numFmtId="3" fontId="17" fillId="0" borderId="7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" fontId="16" fillId="0" borderId="27" xfId="0" applyNumberFormat="1" applyFont="1" applyFill="1" applyBorder="1" applyAlignment="1">
      <alignment vertical="center"/>
    </xf>
    <xf numFmtId="164" fontId="16" fillId="0" borderId="26" xfId="0" applyNumberFormat="1" applyFont="1" applyBorder="1" applyAlignment="1">
      <alignment horizontal="right" vertical="center"/>
    </xf>
    <xf numFmtId="3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166" fontId="7" fillId="0" borderId="0" xfId="0" applyNumberFormat="1" applyFont="1" applyBorder="1" applyAlignment="1">
      <alignment vertical="center"/>
    </xf>
    <xf numFmtId="166" fontId="17" fillId="0" borderId="8" xfId="0" applyNumberFormat="1" applyFont="1" applyBorder="1" applyAlignment="1">
      <alignment vertical="center" wrapText="1"/>
    </xf>
    <xf numFmtId="3" fontId="17" fillId="0" borderId="26" xfId="0" applyNumberFormat="1" applyFont="1" applyBorder="1" applyAlignment="1">
      <alignment vertical="center"/>
    </xf>
    <xf numFmtId="16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164" fontId="16" fillId="0" borderId="0" xfId="0" applyNumberFormat="1" applyFont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166" fontId="6" fillId="0" borderId="0" xfId="0" applyNumberFormat="1" applyFont="1" applyBorder="1" applyAlignment="1">
      <alignment vertical="center"/>
    </xf>
    <xf numFmtId="49" fontId="17" fillId="0" borderId="41" xfId="0" applyNumberFormat="1" applyFont="1" applyBorder="1" applyAlignment="1">
      <alignment/>
    </xf>
    <xf numFmtId="166" fontId="17" fillId="0" borderId="42" xfId="0" applyNumberFormat="1" applyFont="1" applyBorder="1" applyAlignment="1">
      <alignment vertical="center" wrapText="1"/>
    </xf>
    <xf numFmtId="3" fontId="17" fillId="0" borderId="42" xfId="0" applyNumberFormat="1" applyFont="1" applyBorder="1" applyAlignment="1">
      <alignment/>
    </xf>
    <xf numFmtId="3" fontId="17" fillId="0" borderId="43" xfId="0" applyNumberFormat="1" applyFont="1" applyFill="1" applyBorder="1" applyAlignment="1">
      <alignment vertical="center"/>
    </xf>
    <xf numFmtId="3" fontId="17" fillId="0" borderId="44" xfId="0" applyNumberFormat="1" applyFont="1" applyBorder="1" applyAlignment="1">
      <alignment vertical="center"/>
    </xf>
    <xf numFmtId="164" fontId="17" fillId="0" borderId="45" xfId="0" applyNumberFormat="1" applyFont="1" applyBorder="1" applyAlignment="1">
      <alignment vertical="center"/>
    </xf>
    <xf numFmtId="164" fontId="17" fillId="0" borderId="46" xfId="0" applyNumberFormat="1" applyFont="1" applyBorder="1" applyAlignment="1">
      <alignment horizontal="right" vertical="center"/>
    </xf>
    <xf numFmtId="3" fontId="17" fillId="0" borderId="41" xfId="0" applyNumberFormat="1" applyFont="1" applyBorder="1" applyAlignment="1">
      <alignment/>
    </xf>
    <xf numFmtId="3" fontId="17" fillId="0" borderId="45" xfId="0" applyNumberFormat="1" applyFont="1" applyBorder="1" applyAlignment="1">
      <alignment/>
    </xf>
    <xf numFmtId="166" fontId="17" fillId="0" borderId="0" xfId="0" applyNumberFormat="1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P225"/>
  <sheetViews>
    <sheetView tabSelected="1" workbookViewId="0" topLeftCell="A203">
      <selection activeCell="A223" sqref="A223:A225"/>
    </sheetView>
  </sheetViews>
  <sheetFormatPr defaultColWidth="9.140625" defaultRowHeight="12.75"/>
  <cols>
    <col min="1" max="1" width="4.8515625" style="1" customWidth="1"/>
    <col min="2" max="2" width="22.57421875" style="2" customWidth="1"/>
    <col min="3" max="3" width="12.8515625" style="2" hidden="1" customWidth="1"/>
    <col min="4" max="4" width="13.140625" style="3" customWidth="1"/>
    <col min="5" max="5" width="13.140625" style="4" customWidth="1"/>
    <col min="6" max="6" width="2.28125" style="4" hidden="1" customWidth="1"/>
    <col min="7" max="7" width="5.7109375" style="4" customWidth="1"/>
    <col min="8" max="9" width="12.140625" style="4" customWidth="1"/>
    <col min="10" max="10" width="12.57421875" style="4" customWidth="1"/>
    <col min="11" max="11" width="11.7109375" style="4" customWidth="1"/>
    <col min="12" max="12" width="13.57421875" style="4" customWidth="1"/>
    <col min="13" max="13" width="13.57421875" style="5" customWidth="1"/>
    <col min="14" max="15" width="13.57421875" style="4" customWidth="1"/>
    <col min="16" max="16384" width="11.421875" style="5" customWidth="1"/>
  </cols>
  <sheetData>
    <row r="1" ht="15.75">
      <c r="O1" s="6" t="s">
        <v>0</v>
      </c>
    </row>
    <row r="2" spans="1:15" s="12" customFormat="1" ht="28.5" customHeight="1">
      <c r="A2" s="7" t="s">
        <v>1</v>
      </c>
      <c r="B2" s="8"/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5" s="12" customFormat="1" ht="16.5" customHeight="1">
      <c r="A3" s="13" t="s">
        <v>2</v>
      </c>
      <c r="B3" s="14"/>
      <c r="C3" s="14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3</v>
      </c>
    </row>
    <row r="4" spans="1:15" s="22" customFormat="1" ht="12" customHeight="1" thickBot="1">
      <c r="A4" s="18"/>
      <c r="B4" s="19"/>
      <c r="C4" s="19"/>
      <c r="D4" s="20"/>
      <c r="E4" s="19"/>
      <c r="F4" s="19"/>
      <c r="G4" s="19"/>
      <c r="H4" s="21"/>
      <c r="I4" s="21"/>
      <c r="J4" s="21"/>
      <c r="K4" s="21"/>
      <c r="L4" s="19"/>
      <c r="N4" s="19"/>
      <c r="O4" s="17"/>
    </row>
    <row r="5" spans="1:15" s="35" customFormat="1" ht="41.25" customHeight="1" thickBot="1" thickTop="1">
      <c r="A5" s="23"/>
      <c r="B5" s="24"/>
      <c r="C5" s="25" t="s">
        <v>4</v>
      </c>
      <c r="D5" s="26" t="s">
        <v>4</v>
      </c>
      <c r="E5" s="27"/>
      <c r="F5" s="27"/>
      <c r="G5" s="28"/>
      <c r="H5" s="29" t="s">
        <v>5</v>
      </c>
      <c r="I5" s="30"/>
      <c r="J5" s="29" t="s">
        <v>6</v>
      </c>
      <c r="K5" s="31"/>
      <c r="L5" s="32" t="s">
        <v>7</v>
      </c>
      <c r="M5" s="33"/>
      <c r="N5" s="32" t="s">
        <v>8</v>
      </c>
      <c r="O5" s="34"/>
    </row>
    <row r="6" spans="1:15" s="46" customFormat="1" ht="28.5" customHeight="1" thickBot="1" thickTop="1">
      <c r="A6" s="36" t="s">
        <v>9</v>
      </c>
      <c r="B6" s="37" t="s">
        <v>10</v>
      </c>
      <c r="C6" s="24" t="s">
        <v>11</v>
      </c>
      <c r="D6" s="38" t="s">
        <v>12</v>
      </c>
      <c r="E6" s="39" t="s">
        <v>13</v>
      </c>
      <c r="F6" s="40" t="s">
        <v>14</v>
      </c>
      <c r="G6" s="41" t="s">
        <v>15</v>
      </c>
      <c r="H6" s="42" t="s">
        <v>12</v>
      </c>
      <c r="I6" s="43" t="s">
        <v>16</v>
      </c>
      <c r="J6" s="44" t="s">
        <v>12</v>
      </c>
      <c r="K6" s="45" t="s">
        <v>17</v>
      </c>
      <c r="L6" s="44" t="s">
        <v>12</v>
      </c>
      <c r="M6" s="45" t="s">
        <v>16</v>
      </c>
      <c r="N6" s="44" t="s">
        <v>12</v>
      </c>
      <c r="O6" s="45" t="s">
        <v>18</v>
      </c>
    </row>
    <row r="7" spans="1:15" s="57" customFormat="1" ht="9.75" customHeight="1" thickBot="1" thickTop="1">
      <c r="A7" s="47">
        <v>1</v>
      </c>
      <c r="B7" s="48">
        <v>2</v>
      </c>
      <c r="C7" s="48">
        <v>3</v>
      </c>
      <c r="D7" s="49">
        <v>3</v>
      </c>
      <c r="E7" s="50">
        <v>4</v>
      </c>
      <c r="F7" s="51">
        <v>6</v>
      </c>
      <c r="G7" s="52">
        <v>5</v>
      </c>
      <c r="H7" s="53">
        <v>6</v>
      </c>
      <c r="I7" s="54">
        <v>7</v>
      </c>
      <c r="J7" s="55">
        <v>8</v>
      </c>
      <c r="K7" s="56">
        <v>9</v>
      </c>
      <c r="L7" s="55">
        <v>10</v>
      </c>
      <c r="M7" s="56">
        <v>11</v>
      </c>
      <c r="N7" s="55">
        <v>12</v>
      </c>
      <c r="O7" s="56">
        <v>13</v>
      </c>
    </row>
    <row r="8" spans="1:15" s="68" customFormat="1" ht="27.75" customHeight="1" thickTop="1">
      <c r="A8" s="58" t="s">
        <v>19</v>
      </c>
      <c r="B8" s="59" t="s">
        <v>20</v>
      </c>
      <c r="C8" s="60">
        <f>SUM(C9:C10)</f>
        <v>1113044</v>
      </c>
      <c r="D8" s="61">
        <f aca="true" t="shared" si="0" ref="D8:E46">H8+L8+N8+J8</f>
        <v>20069</v>
      </c>
      <c r="E8" s="62">
        <f>I8+M8+O8+K8</f>
        <v>17689</v>
      </c>
      <c r="F8" s="63">
        <f>E8/C8*100</f>
        <v>1.5892453487912426</v>
      </c>
      <c r="G8" s="64">
        <f aca="true" t="shared" si="1" ref="G8:G23">E8/D8*100</f>
        <v>88.14091384722707</v>
      </c>
      <c r="H8" s="65">
        <f>SUM(H9)</f>
        <v>3500</v>
      </c>
      <c r="I8" s="66">
        <v>1120</v>
      </c>
      <c r="J8" s="67"/>
      <c r="K8" s="66"/>
      <c r="L8" s="67">
        <f>SUM(L9)</f>
        <v>16569</v>
      </c>
      <c r="M8" s="66">
        <f>SUM(M9)</f>
        <v>16569</v>
      </c>
      <c r="N8" s="67"/>
      <c r="O8" s="66"/>
    </row>
    <row r="9" spans="1:15" s="78" customFormat="1" ht="12.75" customHeight="1">
      <c r="A9" s="69"/>
      <c r="B9" s="70" t="s">
        <v>21</v>
      </c>
      <c r="C9" s="71">
        <v>1107044</v>
      </c>
      <c r="D9" s="72">
        <f t="shared" si="0"/>
        <v>20069</v>
      </c>
      <c r="E9" s="73">
        <f t="shared" si="0"/>
        <v>17689</v>
      </c>
      <c r="F9" s="74">
        <f>E9/C9*100</f>
        <v>1.5978588023601592</v>
      </c>
      <c r="G9" s="75">
        <f t="shared" si="1"/>
        <v>88.14091384722707</v>
      </c>
      <c r="H9" s="76">
        <f>SUM(H10)</f>
        <v>3500</v>
      </c>
      <c r="I9" s="77">
        <f>SUM(I10:I10)</f>
        <v>1120</v>
      </c>
      <c r="J9" s="76"/>
      <c r="K9" s="77"/>
      <c r="L9" s="76">
        <f>SUM(L10)</f>
        <v>16569</v>
      </c>
      <c r="M9" s="77">
        <f>SUM(M10)</f>
        <v>16569</v>
      </c>
      <c r="N9" s="76"/>
      <c r="O9" s="77"/>
    </row>
    <row r="10" spans="1:15" s="88" customFormat="1" ht="14.25" customHeight="1">
      <c r="A10" s="79"/>
      <c r="B10" s="80" t="s">
        <v>22</v>
      </c>
      <c r="C10" s="81">
        <v>6000</v>
      </c>
      <c r="D10" s="82">
        <f>H10+L10+N10+J10</f>
        <v>20069</v>
      </c>
      <c r="E10" s="83">
        <f>I10+M10+O10+K10</f>
        <v>17689</v>
      </c>
      <c r="F10" s="84">
        <f>E10/C10*100</f>
        <v>294.81666666666666</v>
      </c>
      <c r="G10" s="85">
        <f t="shared" si="1"/>
        <v>88.14091384722707</v>
      </c>
      <c r="H10" s="86">
        <v>3500</v>
      </c>
      <c r="I10" s="87">
        <v>1120</v>
      </c>
      <c r="J10" s="86"/>
      <c r="K10" s="87"/>
      <c r="L10" s="86">
        <v>16569</v>
      </c>
      <c r="M10" s="87">
        <v>16569</v>
      </c>
      <c r="N10" s="86"/>
      <c r="O10" s="87"/>
    </row>
    <row r="11" spans="1:15" s="68" customFormat="1" ht="13.5" customHeight="1" hidden="1">
      <c r="A11" s="89" t="s">
        <v>23</v>
      </c>
      <c r="B11" s="59" t="s">
        <v>24</v>
      </c>
      <c r="C11" s="60">
        <f>SUM(C12)</f>
        <v>1000</v>
      </c>
      <c r="D11" s="61">
        <f t="shared" si="0"/>
        <v>0</v>
      </c>
      <c r="E11" s="62">
        <f>I11+M11+O11+K11</f>
        <v>0</v>
      </c>
      <c r="F11" s="63">
        <f>E11/C11*100</f>
        <v>0</v>
      </c>
      <c r="G11" s="64" t="e">
        <f t="shared" si="1"/>
        <v>#DIV/0!</v>
      </c>
      <c r="H11" s="67"/>
      <c r="I11" s="66"/>
      <c r="J11" s="67">
        <f>SUM(J12)</f>
        <v>0</v>
      </c>
      <c r="K11" s="66">
        <f>SUM(K12)</f>
        <v>0</v>
      </c>
      <c r="L11" s="67"/>
      <c r="M11" s="66"/>
      <c r="N11" s="67"/>
      <c r="O11" s="66"/>
    </row>
    <row r="12" spans="1:15" s="88" customFormat="1" ht="15.75" customHeight="1" hidden="1">
      <c r="A12" s="79"/>
      <c r="B12" s="80" t="s">
        <v>25</v>
      </c>
      <c r="C12" s="81">
        <v>1000</v>
      </c>
      <c r="D12" s="82">
        <f t="shared" si="0"/>
        <v>0</v>
      </c>
      <c r="E12" s="83">
        <f t="shared" si="0"/>
        <v>0</v>
      </c>
      <c r="F12" s="84"/>
      <c r="G12" s="85"/>
      <c r="H12" s="86"/>
      <c r="I12" s="87"/>
      <c r="J12" s="86"/>
      <c r="K12" s="87"/>
      <c r="L12" s="86"/>
      <c r="M12" s="87"/>
      <c r="N12" s="86"/>
      <c r="O12" s="87"/>
    </row>
    <row r="13" spans="1:15" s="68" customFormat="1" ht="19.5" customHeight="1">
      <c r="A13" s="89" t="s">
        <v>26</v>
      </c>
      <c r="B13" s="59" t="s">
        <v>27</v>
      </c>
      <c r="C13" s="60">
        <f>SUM(C14)</f>
        <v>132684</v>
      </c>
      <c r="D13" s="61">
        <f t="shared" si="0"/>
        <v>449000</v>
      </c>
      <c r="E13" s="62">
        <f t="shared" si="0"/>
        <v>85859</v>
      </c>
      <c r="F13" s="63"/>
      <c r="G13" s="64">
        <f t="shared" si="1"/>
        <v>19.12227171492205</v>
      </c>
      <c r="H13" s="67">
        <v>449000</v>
      </c>
      <c r="I13" s="66">
        <v>85859</v>
      </c>
      <c r="J13" s="67"/>
      <c r="K13" s="66"/>
      <c r="L13" s="67"/>
      <c r="M13" s="66"/>
      <c r="N13" s="67"/>
      <c r="O13" s="66"/>
    </row>
    <row r="14" spans="1:15" s="78" customFormat="1" ht="12.75">
      <c r="A14" s="69"/>
      <c r="B14" s="70" t="s">
        <v>21</v>
      </c>
      <c r="C14" s="71">
        <v>132684</v>
      </c>
      <c r="D14" s="72">
        <f t="shared" si="0"/>
        <v>174000</v>
      </c>
      <c r="E14" s="73">
        <f t="shared" si="0"/>
        <v>85859</v>
      </c>
      <c r="F14" s="74"/>
      <c r="G14" s="75">
        <f t="shared" si="1"/>
        <v>49.344252873563214</v>
      </c>
      <c r="H14" s="76">
        <f>H13-H16</f>
        <v>174000</v>
      </c>
      <c r="I14" s="77">
        <f>I13-I16</f>
        <v>85859</v>
      </c>
      <c r="J14" s="76"/>
      <c r="K14" s="77"/>
      <c r="L14" s="76"/>
      <c r="M14" s="77"/>
      <c r="N14" s="76"/>
      <c r="O14" s="77"/>
    </row>
    <row r="15" spans="1:15" s="88" customFormat="1" ht="12">
      <c r="A15" s="79"/>
      <c r="B15" s="80" t="s">
        <v>22</v>
      </c>
      <c r="C15" s="81"/>
      <c r="D15" s="82">
        <f t="shared" si="0"/>
        <v>174000</v>
      </c>
      <c r="E15" s="83">
        <f t="shared" si="0"/>
        <v>85859</v>
      </c>
      <c r="F15" s="84"/>
      <c r="G15" s="85">
        <f t="shared" si="1"/>
        <v>49.344252873563214</v>
      </c>
      <c r="H15" s="86">
        <f>H14</f>
        <v>174000</v>
      </c>
      <c r="I15" s="87">
        <f>I14</f>
        <v>85859</v>
      </c>
      <c r="J15" s="86"/>
      <c r="K15" s="87"/>
      <c r="L15" s="86"/>
      <c r="M15" s="87"/>
      <c r="N15" s="86"/>
      <c r="O15" s="87"/>
    </row>
    <row r="16" spans="1:15" s="78" customFormat="1" ht="12.75">
      <c r="A16" s="69"/>
      <c r="B16" s="70" t="s">
        <v>28</v>
      </c>
      <c r="C16" s="71"/>
      <c r="D16" s="72">
        <f t="shared" si="0"/>
        <v>275000</v>
      </c>
      <c r="E16" s="73">
        <f t="shared" si="0"/>
        <v>0</v>
      </c>
      <c r="F16" s="74" t="e">
        <f aca="true" t="shared" si="2" ref="F16:F30">E16/C16*100</f>
        <v>#DIV/0!</v>
      </c>
      <c r="G16" s="75">
        <f t="shared" si="1"/>
        <v>0</v>
      </c>
      <c r="H16" s="76">
        <f>SUM(H17)</f>
        <v>275000</v>
      </c>
      <c r="I16" s="77">
        <f>SUM(I17)</f>
        <v>0</v>
      </c>
      <c r="J16" s="76"/>
      <c r="K16" s="77"/>
      <c r="L16" s="76"/>
      <c r="M16" s="77"/>
      <c r="N16" s="76"/>
      <c r="O16" s="77"/>
    </row>
    <row r="17" spans="1:15" s="88" customFormat="1" ht="14.25" customHeight="1">
      <c r="A17" s="79"/>
      <c r="B17" s="80" t="s">
        <v>29</v>
      </c>
      <c r="C17" s="81">
        <v>33563</v>
      </c>
      <c r="D17" s="82">
        <f t="shared" si="0"/>
        <v>275000</v>
      </c>
      <c r="E17" s="83">
        <f t="shared" si="0"/>
        <v>0</v>
      </c>
      <c r="F17" s="84">
        <f t="shared" si="2"/>
        <v>0</v>
      </c>
      <c r="G17" s="85">
        <f t="shared" si="1"/>
        <v>0</v>
      </c>
      <c r="H17" s="86">
        <v>275000</v>
      </c>
      <c r="I17" s="87"/>
      <c r="J17" s="86"/>
      <c r="K17" s="87"/>
      <c r="L17" s="86"/>
      <c r="M17" s="87"/>
      <c r="N17" s="86"/>
      <c r="O17" s="87"/>
    </row>
    <row r="18" spans="1:15" s="68" customFormat="1" ht="25.5" customHeight="1">
      <c r="A18" s="89" t="s">
        <v>30</v>
      </c>
      <c r="B18" s="59" t="s">
        <v>31</v>
      </c>
      <c r="C18" s="60">
        <f>SUM(C19:C28)</f>
        <v>13679038</v>
      </c>
      <c r="D18" s="61">
        <f>H18+L18+N18+J18</f>
        <v>57460593</v>
      </c>
      <c r="E18" s="62">
        <f t="shared" si="0"/>
        <v>11750337</v>
      </c>
      <c r="F18" s="63">
        <f t="shared" si="2"/>
        <v>85.90031696673407</v>
      </c>
      <c r="G18" s="64">
        <f t="shared" si="1"/>
        <v>20.449383458329432</v>
      </c>
      <c r="H18" s="67">
        <v>27575593</v>
      </c>
      <c r="I18" s="66">
        <v>6781311</v>
      </c>
      <c r="J18" s="67">
        <v>29885000</v>
      </c>
      <c r="K18" s="66">
        <v>4969026</v>
      </c>
      <c r="L18" s="67"/>
      <c r="M18" s="66"/>
      <c r="N18" s="67"/>
      <c r="O18" s="66"/>
    </row>
    <row r="19" spans="1:15" s="78" customFormat="1" ht="12.75">
      <c r="A19" s="69"/>
      <c r="B19" s="70" t="s">
        <v>21</v>
      </c>
      <c r="C19" s="71">
        <v>10509305</v>
      </c>
      <c r="D19" s="72">
        <f t="shared" si="0"/>
        <v>13951803</v>
      </c>
      <c r="E19" s="73">
        <f t="shared" si="0"/>
        <v>6016801</v>
      </c>
      <c r="F19" s="74">
        <f t="shared" si="2"/>
        <v>57.25213037398762</v>
      </c>
      <c r="G19" s="75">
        <f t="shared" si="1"/>
        <v>43.125616094206606</v>
      </c>
      <c r="H19" s="76">
        <f>H18-H26</f>
        <v>11197803</v>
      </c>
      <c r="I19" s="77">
        <f>I18-I26</f>
        <v>4183682</v>
      </c>
      <c r="J19" s="76">
        <f>J18-J26</f>
        <v>2754000</v>
      </c>
      <c r="K19" s="77">
        <f>K18-K26</f>
        <v>1833119</v>
      </c>
      <c r="L19" s="76"/>
      <c r="M19" s="77"/>
      <c r="N19" s="76"/>
      <c r="O19" s="77"/>
    </row>
    <row r="20" spans="1:15" s="88" customFormat="1" ht="12">
      <c r="A20" s="79"/>
      <c r="B20" s="80" t="s">
        <v>32</v>
      </c>
      <c r="C20" s="81"/>
      <c r="D20" s="82">
        <f t="shared" si="0"/>
        <v>1830123</v>
      </c>
      <c r="E20" s="83">
        <f t="shared" si="0"/>
        <v>891254</v>
      </c>
      <c r="F20" s="84" t="e">
        <f>E20/C20*100</f>
        <v>#DIV/0!</v>
      </c>
      <c r="G20" s="85">
        <f t="shared" si="1"/>
        <v>48.6991311512942</v>
      </c>
      <c r="H20" s="86">
        <v>1830123</v>
      </c>
      <c r="I20" s="87">
        <v>891254</v>
      </c>
      <c r="J20" s="86"/>
      <c r="K20" s="87"/>
      <c r="L20" s="86"/>
      <c r="M20" s="87"/>
      <c r="N20" s="86"/>
      <c r="O20" s="87"/>
    </row>
    <row r="21" spans="1:15" s="88" customFormat="1" ht="10.5" customHeight="1">
      <c r="A21" s="79"/>
      <c r="B21" s="80" t="s">
        <v>33</v>
      </c>
      <c r="C21" s="81"/>
      <c r="D21" s="82">
        <f t="shared" si="0"/>
        <v>350000</v>
      </c>
      <c r="E21" s="83">
        <f t="shared" si="0"/>
        <v>0</v>
      </c>
      <c r="F21" s="84" t="e">
        <f>E21/C21*100</f>
        <v>#DIV/0!</v>
      </c>
      <c r="G21" s="85">
        <f t="shared" si="1"/>
        <v>0</v>
      </c>
      <c r="H21" s="86">
        <v>200000</v>
      </c>
      <c r="I21" s="87">
        <v>0</v>
      </c>
      <c r="J21" s="86">
        <v>150000</v>
      </c>
      <c r="K21" s="87"/>
      <c r="L21" s="86"/>
      <c r="M21" s="87"/>
      <c r="N21" s="86"/>
      <c r="O21" s="87"/>
    </row>
    <row r="22" spans="1:15" s="101" customFormat="1" ht="26.25" customHeight="1">
      <c r="A22" s="90"/>
      <c r="B22" s="91" t="s">
        <v>34</v>
      </c>
      <c r="C22" s="92"/>
      <c r="D22" s="93">
        <f>H22+L22+N22+J22</f>
        <v>150000</v>
      </c>
      <c r="E22" s="94">
        <f>I22+M22+O22+K22</f>
        <v>0</v>
      </c>
      <c r="F22" s="95" t="e">
        <f>E22/C22*100</f>
        <v>#DIV/0!</v>
      </c>
      <c r="G22" s="96">
        <f>E22/D22*100</f>
        <v>0</v>
      </c>
      <c r="H22" s="97"/>
      <c r="I22" s="98"/>
      <c r="J22" s="97">
        <v>150000</v>
      </c>
      <c r="K22" s="98"/>
      <c r="L22" s="99"/>
      <c r="M22" s="100"/>
      <c r="N22" s="99"/>
      <c r="O22" s="100"/>
    </row>
    <row r="23" spans="1:15" s="88" customFormat="1" ht="12">
      <c r="A23" s="79"/>
      <c r="B23" s="80" t="s">
        <v>22</v>
      </c>
      <c r="C23" s="81"/>
      <c r="D23" s="82">
        <f t="shared" si="0"/>
        <v>11771680</v>
      </c>
      <c r="E23" s="83">
        <f t="shared" si="0"/>
        <v>5125547</v>
      </c>
      <c r="F23" s="84" t="e">
        <f>E23/C23*100</f>
        <v>#DIV/0!</v>
      </c>
      <c r="G23" s="85">
        <f t="shared" si="1"/>
        <v>43.54133819471817</v>
      </c>
      <c r="H23" s="102">
        <f>H19-H20-H21</f>
        <v>9167680</v>
      </c>
      <c r="I23" s="103">
        <f>I19-I20-I21</f>
        <v>3292428</v>
      </c>
      <c r="J23" s="102">
        <f>J19-J20-J21</f>
        <v>2604000</v>
      </c>
      <c r="K23" s="103">
        <f>K19-K20-K21</f>
        <v>1833119</v>
      </c>
      <c r="L23" s="86"/>
      <c r="M23" s="87"/>
      <c r="N23" s="86"/>
      <c r="O23" s="87"/>
    </row>
    <row r="24" spans="1:15" s="88" customFormat="1" ht="12" hidden="1">
      <c r="A24" s="79"/>
      <c r="B24" s="104" t="s">
        <v>35</v>
      </c>
      <c r="C24" s="81"/>
      <c r="D24" s="82"/>
      <c r="E24" s="83"/>
      <c r="F24" s="84"/>
      <c r="G24" s="85"/>
      <c r="H24" s="86"/>
      <c r="I24" s="87"/>
      <c r="J24" s="86"/>
      <c r="K24" s="87"/>
      <c r="L24" s="86"/>
      <c r="M24" s="87"/>
      <c r="N24" s="86"/>
      <c r="O24" s="87"/>
    </row>
    <row r="25" spans="1:15" s="88" customFormat="1" ht="15" customHeight="1" hidden="1">
      <c r="A25" s="79"/>
      <c r="B25" s="91" t="s">
        <v>36</v>
      </c>
      <c r="C25" s="81"/>
      <c r="D25" s="94">
        <f aca="true" t="shared" si="3" ref="D25:E27">H25+L25+N25+J25</f>
        <v>0</v>
      </c>
      <c r="E25" s="94">
        <f t="shared" si="3"/>
        <v>0</v>
      </c>
      <c r="F25" s="84"/>
      <c r="G25" s="85" t="e">
        <f>E25/D25*100</f>
        <v>#DIV/0!</v>
      </c>
      <c r="H25" s="105"/>
      <c r="I25" s="87"/>
      <c r="J25" s="86"/>
      <c r="K25" s="87"/>
      <c r="L25" s="86"/>
      <c r="M25" s="87"/>
      <c r="N25" s="86"/>
      <c r="O25" s="87"/>
    </row>
    <row r="26" spans="1:15" s="78" customFormat="1" ht="12.75">
      <c r="A26" s="69"/>
      <c r="B26" s="70" t="s">
        <v>28</v>
      </c>
      <c r="C26" s="71"/>
      <c r="D26" s="72">
        <f t="shared" si="3"/>
        <v>43508790</v>
      </c>
      <c r="E26" s="73">
        <f t="shared" si="3"/>
        <v>5733536</v>
      </c>
      <c r="F26" s="74" t="e">
        <f t="shared" si="2"/>
        <v>#DIV/0!</v>
      </c>
      <c r="G26" s="75">
        <f>E26/D26*100</f>
        <v>13.177879688219324</v>
      </c>
      <c r="H26" s="76">
        <f>H27+H28+H32</f>
        <v>16377790</v>
      </c>
      <c r="I26" s="77">
        <f>I27+I28+I32</f>
        <v>2597629</v>
      </c>
      <c r="J26" s="76">
        <f>J27+J28+J32</f>
        <v>27131000</v>
      </c>
      <c r="K26" s="77">
        <f>K27+K28+K32</f>
        <v>3135907</v>
      </c>
      <c r="L26" s="76"/>
      <c r="M26" s="77"/>
      <c r="N26" s="76"/>
      <c r="O26" s="77"/>
    </row>
    <row r="27" spans="1:15" s="88" customFormat="1" ht="12">
      <c r="A27" s="79"/>
      <c r="B27" s="80" t="s">
        <v>37</v>
      </c>
      <c r="C27" s="81">
        <v>33563</v>
      </c>
      <c r="D27" s="82">
        <f t="shared" si="3"/>
        <v>1668350</v>
      </c>
      <c r="E27" s="83">
        <f t="shared" si="3"/>
        <v>10500</v>
      </c>
      <c r="F27" s="84">
        <f t="shared" si="2"/>
        <v>31.284450138545424</v>
      </c>
      <c r="G27" s="85">
        <f>E27/D27*100</f>
        <v>0.6293643420145654</v>
      </c>
      <c r="H27" s="86">
        <v>1668350</v>
      </c>
      <c r="I27" s="87">
        <v>10500</v>
      </c>
      <c r="J27" s="86"/>
      <c r="K27" s="87"/>
      <c r="L27" s="86"/>
      <c r="M27" s="87"/>
      <c r="N27" s="86"/>
      <c r="O27" s="87"/>
    </row>
    <row r="28" spans="1:15" s="88" customFormat="1" ht="12">
      <c r="A28" s="79"/>
      <c r="B28" s="80" t="s">
        <v>29</v>
      </c>
      <c r="C28" s="81">
        <v>3136170</v>
      </c>
      <c r="D28" s="82">
        <f t="shared" si="0"/>
        <v>40840440</v>
      </c>
      <c r="E28" s="83">
        <f t="shared" si="0"/>
        <v>4923036</v>
      </c>
      <c r="F28" s="84">
        <f t="shared" si="2"/>
        <v>156.97605678263616</v>
      </c>
      <c r="G28" s="85">
        <f>E28/D28*100</f>
        <v>12.054316750749992</v>
      </c>
      <c r="H28" s="86">
        <v>13709440</v>
      </c>
      <c r="I28" s="87">
        <v>1787129</v>
      </c>
      <c r="J28" s="86">
        <v>27131000</v>
      </c>
      <c r="K28" s="87">
        <v>3135907</v>
      </c>
      <c r="L28" s="86"/>
      <c r="M28" s="87"/>
      <c r="N28" s="86"/>
      <c r="O28" s="87"/>
    </row>
    <row r="29" spans="1:15" s="88" customFormat="1" ht="8.25" customHeight="1" hidden="1">
      <c r="A29" s="79"/>
      <c r="B29" s="104" t="s">
        <v>35</v>
      </c>
      <c r="C29" s="81"/>
      <c r="D29" s="82"/>
      <c r="E29" s="83"/>
      <c r="F29" s="84"/>
      <c r="G29" s="85"/>
      <c r="H29" s="86"/>
      <c r="I29" s="87"/>
      <c r="J29" s="86"/>
      <c r="K29" s="87"/>
      <c r="L29" s="86"/>
      <c r="M29" s="87"/>
      <c r="N29" s="86"/>
      <c r="O29" s="87"/>
    </row>
    <row r="30" spans="1:15" s="88" customFormat="1" ht="36" hidden="1">
      <c r="A30" s="79"/>
      <c r="B30" s="91" t="s">
        <v>38</v>
      </c>
      <c r="C30" s="81">
        <v>9460</v>
      </c>
      <c r="D30" s="94">
        <f t="shared" si="0"/>
        <v>0</v>
      </c>
      <c r="E30" s="94">
        <f t="shared" si="0"/>
        <v>0</v>
      </c>
      <c r="F30" s="84">
        <f t="shared" si="2"/>
        <v>0</v>
      </c>
      <c r="G30" s="85" t="e">
        <f aca="true" t="shared" si="4" ref="G30:G36">E30/D30*100</f>
        <v>#DIV/0!</v>
      </c>
      <c r="H30" s="86"/>
      <c r="I30" s="87"/>
      <c r="J30" s="86"/>
      <c r="K30" s="87"/>
      <c r="L30" s="86"/>
      <c r="M30" s="87"/>
      <c r="N30" s="86"/>
      <c r="O30" s="87"/>
    </row>
    <row r="31" spans="1:15" s="88" customFormat="1" ht="14.25" customHeight="1" hidden="1">
      <c r="A31" s="79"/>
      <c r="B31" s="91" t="s">
        <v>36</v>
      </c>
      <c r="C31" s="81"/>
      <c r="D31" s="94">
        <f t="shared" si="0"/>
        <v>0</v>
      </c>
      <c r="E31" s="94">
        <f t="shared" si="0"/>
        <v>0</v>
      </c>
      <c r="F31" s="84"/>
      <c r="G31" s="85" t="e">
        <f t="shared" si="4"/>
        <v>#DIV/0!</v>
      </c>
      <c r="H31" s="86">
        <v>0</v>
      </c>
      <c r="I31" s="87"/>
      <c r="J31" s="86"/>
      <c r="K31" s="87"/>
      <c r="L31" s="86"/>
      <c r="M31" s="87"/>
      <c r="N31" s="86"/>
      <c r="O31" s="87"/>
    </row>
    <row r="32" spans="1:15" s="88" customFormat="1" ht="12.75" customHeight="1">
      <c r="A32" s="79"/>
      <c r="B32" s="80" t="s">
        <v>39</v>
      </c>
      <c r="C32" s="81"/>
      <c r="D32" s="82">
        <f t="shared" si="0"/>
        <v>1000000</v>
      </c>
      <c r="E32" s="83">
        <f t="shared" si="0"/>
        <v>800000</v>
      </c>
      <c r="F32" s="84"/>
      <c r="G32" s="85">
        <f t="shared" si="4"/>
        <v>80</v>
      </c>
      <c r="H32" s="86">
        <v>1000000</v>
      </c>
      <c r="I32" s="87">
        <v>800000</v>
      </c>
      <c r="J32" s="86"/>
      <c r="K32" s="87"/>
      <c r="L32" s="86"/>
      <c r="M32" s="87"/>
      <c r="N32" s="86"/>
      <c r="O32" s="87"/>
    </row>
    <row r="33" spans="1:15" s="68" customFormat="1" ht="18" customHeight="1">
      <c r="A33" s="89" t="s">
        <v>40</v>
      </c>
      <c r="B33" s="59" t="s">
        <v>41</v>
      </c>
      <c r="C33" s="60">
        <f>SUM(C34)</f>
        <v>197142</v>
      </c>
      <c r="D33" s="61">
        <f t="shared" si="0"/>
        <v>125000</v>
      </c>
      <c r="E33" s="62">
        <f t="shared" si="0"/>
        <v>68408</v>
      </c>
      <c r="F33" s="63">
        <f>E33/C33*100</f>
        <v>34.699861013888466</v>
      </c>
      <c r="G33" s="64">
        <f t="shared" si="4"/>
        <v>54.7264</v>
      </c>
      <c r="H33" s="67">
        <f>SUM(H34)</f>
        <v>125000</v>
      </c>
      <c r="I33" s="66">
        <f>SUM(I34)</f>
        <v>68408</v>
      </c>
      <c r="J33" s="67"/>
      <c r="K33" s="66"/>
      <c r="L33" s="67"/>
      <c r="M33" s="66"/>
      <c r="N33" s="67"/>
      <c r="O33" s="66"/>
    </row>
    <row r="34" spans="1:15" s="78" customFormat="1" ht="12.75">
      <c r="A34" s="69"/>
      <c r="B34" s="70" t="s">
        <v>21</v>
      </c>
      <c r="C34" s="71">
        <v>197142</v>
      </c>
      <c r="D34" s="72">
        <f t="shared" si="0"/>
        <v>125000</v>
      </c>
      <c r="E34" s="73">
        <f t="shared" si="0"/>
        <v>68408</v>
      </c>
      <c r="F34" s="74"/>
      <c r="G34" s="75">
        <f t="shared" si="4"/>
        <v>54.7264</v>
      </c>
      <c r="H34" s="76">
        <v>125000</v>
      </c>
      <c r="I34" s="77">
        <v>68408</v>
      </c>
      <c r="J34" s="76"/>
      <c r="K34" s="77"/>
      <c r="L34" s="76"/>
      <c r="M34" s="77"/>
      <c r="N34" s="76"/>
      <c r="O34" s="77"/>
    </row>
    <row r="35" spans="1:15" s="88" customFormat="1" ht="12">
      <c r="A35" s="79"/>
      <c r="B35" s="80" t="s">
        <v>33</v>
      </c>
      <c r="C35" s="87"/>
      <c r="D35" s="82">
        <f>H35+L35+N35+J35</f>
        <v>10000</v>
      </c>
      <c r="E35" s="83">
        <f>I35+M35+O35+K35</f>
        <v>9965</v>
      </c>
      <c r="F35" s="84"/>
      <c r="G35" s="85">
        <f t="shared" si="4"/>
        <v>99.65</v>
      </c>
      <c r="H35" s="86">
        <v>10000</v>
      </c>
      <c r="I35" s="87">
        <v>9965</v>
      </c>
      <c r="J35" s="86"/>
      <c r="K35" s="87"/>
      <c r="L35" s="86"/>
      <c r="M35" s="87"/>
      <c r="N35" s="86"/>
      <c r="O35" s="87"/>
    </row>
    <row r="36" spans="1:15" s="88" customFormat="1" ht="12">
      <c r="A36" s="79"/>
      <c r="B36" s="80" t="s">
        <v>22</v>
      </c>
      <c r="C36" s="87"/>
      <c r="D36" s="82">
        <f>H36+L36+N36+J36</f>
        <v>115000</v>
      </c>
      <c r="E36" s="83">
        <f>I36+M36+O36+K36</f>
        <v>58443</v>
      </c>
      <c r="F36" s="84"/>
      <c r="G36" s="85">
        <f t="shared" si="4"/>
        <v>50.82</v>
      </c>
      <c r="H36" s="86">
        <f>H34-H35</f>
        <v>115000</v>
      </c>
      <c r="I36" s="87">
        <f>I34-I35</f>
        <v>58443</v>
      </c>
      <c r="J36" s="86"/>
      <c r="K36" s="87"/>
      <c r="L36" s="86"/>
      <c r="M36" s="87"/>
      <c r="N36" s="86"/>
      <c r="O36" s="87"/>
    </row>
    <row r="37" spans="1:15" s="88" customFormat="1" ht="12" hidden="1">
      <c r="A37" s="79"/>
      <c r="B37" s="104" t="s">
        <v>35</v>
      </c>
      <c r="C37" s="87"/>
      <c r="D37" s="82"/>
      <c r="E37" s="83"/>
      <c r="F37" s="84"/>
      <c r="G37" s="85"/>
      <c r="H37" s="86"/>
      <c r="I37" s="87"/>
      <c r="J37" s="86"/>
      <c r="K37" s="87"/>
      <c r="L37" s="86"/>
      <c r="M37" s="87"/>
      <c r="N37" s="86"/>
      <c r="O37" s="87"/>
    </row>
    <row r="38" spans="1:15" s="88" customFormat="1" ht="36" hidden="1">
      <c r="A38" s="79"/>
      <c r="B38" s="91" t="s">
        <v>42</v>
      </c>
      <c r="C38" s="81"/>
      <c r="D38" s="94">
        <f>H38+L38+N38+J38</f>
        <v>0</v>
      </c>
      <c r="E38" s="94">
        <f>I38+M38+O38+K38</f>
        <v>0</v>
      </c>
      <c r="F38" s="84"/>
      <c r="G38" s="85" t="e">
        <f aca="true" t="shared" si="5" ref="G38:G52">E38/D38*100</f>
        <v>#DIV/0!</v>
      </c>
      <c r="H38" s="86"/>
      <c r="I38" s="87"/>
      <c r="J38" s="86"/>
      <c r="K38" s="87"/>
      <c r="L38" s="86"/>
      <c r="M38" s="87"/>
      <c r="N38" s="86"/>
      <c r="O38" s="87"/>
    </row>
    <row r="39" spans="1:15" s="68" customFormat="1" ht="33" customHeight="1">
      <c r="A39" s="89" t="s">
        <v>43</v>
      </c>
      <c r="B39" s="59" t="s">
        <v>44</v>
      </c>
      <c r="C39" s="106">
        <f>SUM(C40:C48)</f>
        <v>9005875</v>
      </c>
      <c r="D39" s="61">
        <f t="shared" si="0"/>
        <v>14888100</v>
      </c>
      <c r="E39" s="62">
        <f t="shared" si="0"/>
        <v>4831064</v>
      </c>
      <c r="F39" s="63">
        <f aca="true" t="shared" si="6" ref="F39:F50">E39/C39*100</f>
        <v>53.64347162269074</v>
      </c>
      <c r="G39" s="64">
        <f t="shared" si="5"/>
        <v>32.449164097500685</v>
      </c>
      <c r="H39" s="67">
        <v>14860100</v>
      </c>
      <c r="I39" s="66">
        <v>4827210</v>
      </c>
      <c r="J39" s="67"/>
      <c r="K39" s="66"/>
      <c r="L39" s="67"/>
      <c r="M39" s="66"/>
      <c r="N39" s="67">
        <v>28000</v>
      </c>
      <c r="O39" s="66">
        <v>3854</v>
      </c>
    </row>
    <row r="40" spans="1:15" s="78" customFormat="1" ht="13.5" customHeight="1">
      <c r="A40" s="69"/>
      <c r="B40" s="70" t="s">
        <v>21</v>
      </c>
      <c r="C40" s="71">
        <v>5534630</v>
      </c>
      <c r="D40" s="72">
        <f t="shared" si="0"/>
        <v>7732100</v>
      </c>
      <c r="E40" s="73">
        <f t="shared" si="0"/>
        <v>2825543</v>
      </c>
      <c r="F40" s="74">
        <f t="shared" si="6"/>
        <v>51.052066714486784</v>
      </c>
      <c r="G40" s="75">
        <f t="shared" si="5"/>
        <v>36.54302194746576</v>
      </c>
      <c r="H40" s="76">
        <f>H39-H44</f>
        <v>7704100</v>
      </c>
      <c r="I40" s="77">
        <f>I39-I44</f>
        <v>2821689</v>
      </c>
      <c r="J40" s="76"/>
      <c r="K40" s="77"/>
      <c r="L40" s="76"/>
      <c r="M40" s="77"/>
      <c r="N40" s="107">
        <f>N39</f>
        <v>28000</v>
      </c>
      <c r="O40" s="108">
        <f>O39</f>
        <v>3854</v>
      </c>
    </row>
    <row r="41" spans="1:15" s="88" customFormat="1" ht="11.25" customHeight="1">
      <c r="A41" s="109"/>
      <c r="B41" s="110" t="s">
        <v>32</v>
      </c>
      <c r="C41" s="111"/>
      <c r="D41" s="112">
        <f t="shared" si="0"/>
        <v>7000</v>
      </c>
      <c r="E41" s="113">
        <f t="shared" si="0"/>
        <v>6747</v>
      </c>
      <c r="F41" s="114"/>
      <c r="G41" s="115">
        <f>E41/D41*100</f>
        <v>96.38571428571429</v>
      </c>
      <c r="H41" s="116">
        <v>7000</v>
      </c>
      <c r="I41" s="117">
        <v>6747</v>
      </c>
      <c r="J41" s="116"/>
      <c r="K41" s="117"/>
      <c r="L41" s="116"/>
      <c r="M41" s="117"/>
      <c r="N41" s="116"/>
      <c r="O41" s="117"/>
    </row>
    <row r="42" spans="1:15" s="88" customFormat="1" ht="13.5" customHeight="1">
      <c r="A42" s="79"/>
      <c r="B42" s="80" t="s">
        <v>33</v>
      </c>
      <c r="C42" s="81"/>
      <c r="D42" s="82">
        <f t="shared" si="0"/>
        <v>5000000</v>
      </c>
      <c r="E42" s="83">
        <f t="shared" si="0"/>
        <v>2499600</v>
      </c>
      <c r="F42" s="84"/>
      <c r="G42" s="85">
        <f>E42/D42*100</f>
        <v>49.992</v>
      </c>
      <c r="H42" s="86">
        <v>5000000</v>
      </c>
      <c r="I42" s="87">
        <v>2499600</v>
      </c>
      <c r="J42" s="86"/>
      <c r="K42" s="87"/>
      <c r="L42" s="86"/>
      <c r="M42" s="87"/>
      <c r="N42" s="86"/>
      <c r="O42" s="87"/>
    </row>
    <row r="43" spans="1:15" s="88" customFormat="1" ht="11.25" customHeight="1">
      <c r="A43" s="79"/>
      <c r="B43" s="80" t="s">
        <v>22</v>
      </c>
      <c r="C43" s="81"/>
      <c r="D43" s="82">
        <f t="shared" si="0"/>
        <v>2725100</v>
      </c>
      <c r="E43" s="83">
        <f t="shared" si="0"/>
        <v>319196</v>
      </c>
      <c r="F43" s="84"/>
      <c r="G43" s="85">
        <f>E43/D43*100</f>
        <v>11.71318483725368</v>
      </c>
      <c r="H43" s="86">
        <f>H40-H41-H42</f>
        <v>2697100</v>
      </c>
      <c r="I43" s="87">
        <f>I40-I41-I42</f>
        <v>315342</v>
      </c>
      <c r="J43" s="86"/>
      <c r="K43" s="87"/>
      <c r="L43" s="86"/>
      <c r="M43" s="87"/>
      <c r="N43" s="86">
        <f>N40-N41-N42</f>
        <v>28000</v>
      </c>
      <c r="O43" s="87">
        <f>O40-O41-O42</f>
        <v>3854</v>
      </c>
    </row>
    <row r="44" spans="1:15" s="78" customFormat="1" ht="15.75" customHeight="1">
      <c r="A44" s="69"/>
      <c r="B44" s="70" t="s">
        <v>28</v>
      </c>
      <c r="C44" s="71"/>
      <c r="D44" s="72">
        <f t="shared" si="0"/>
        <v>7156000</v>
      </c>
      <c r="E44" s="73">
        <f t="shared" si="0"/>
        <v>2005521</v>
      </c>
      <c r="F44" s="74" t="e">
        <f>E44/C44*100</f>
        <v>#DIV/0!</v>
      </c>
      <c r="G44" s="75">
        <f t="shared" si="5"/>
        <v>28.025726662940194</v>
      </c>
      <c r="H44" s="76">
        <f>H45+H46+H48</f>
        <v>7156000</v>
      </c>
      <c r="I44" s="77">
        <f>I45+I46+I48</f>
        <v>2005521</v>
      </c>
      <c r="J44" s="76"/>
      <c r="K44" s="77"/>
      <c r="L44" s="76"/>
      <c r="M44" s="77"/>
      <c r="N44" s="76"/>
      <c r="O44" s="77"/>
    </row>
    <row r="45" spans="1:15" s="118" customFormat="1" ht="14.25" customHeight="1">
      <c r="A45" s="79"/>
      <c r="B45" s="80" t="s">
        <v>45</v>
      </c>
      <c r="C45" s="81">
        <v>515496</v>
      </c>
      <c r="D45" s="82">
        <f t="shared" si="0"/>
        <v>1000000</v>
      </c>
      <c r="E45" s="83">
        <f t="shared" si="0"/>
        <v>444688</v>
      </c>
      <c r="F45" s="84">
        <f t="shared" si="6"/>
        <v>86.26410292223412</v>
      </c>
      <c r="G45" s="85">
        <f t="shared" si="5"/>
        <v>44.4688</v>
      </c>
      <c r="H45" s="86">
        <v>1000000</v>
      </c>
      <c r="I45" s="87">
        <v>444688</v>
      </c>
      <c r="J45" s="86"/>
      <c r="K45" s="87"/>
      <c r="L45" s="86"/>
      <c r="M45" s="87"/>
      <c r="N45" s="86"/>
      <c r="O45" s="87"/>
    </row>
    <row r="46" spans="1:15" s="118" customFormat="1" ht="14.25" customHeight="1">
      <c r="A46" s="79"/>
      <c r="B46" s="80" t="s">
        <v>29</v>
      </c>
      <c r="C46" s="81">
        <v>2335749</v>
      </c>
      <c r="D46" s="82">
        <f t="shared" si="0"/>
        <v>2616000</v>
      </c>
      <c r="E46" s="119">
        <f t="shared" si="0"/>
        <v>810833</v>
      </c>
      <c r="F46" s="84">
        <f t="shared" si="6"/>
        <v>34.714046757592534</v>
      </c>
      <c r="G46" s="85">
        <f t="shared" si="5"/>
        <v>30.995145259938838</v>
      </c>
      <c r="H46" s="86">
        <v>2616000</v>
      </c>
      <c r="I46" s="87">
        <v>810833</v>
      </c>
      <c r="J46" s="86"/>
      <c r="K46" s="87"/>
      <c r="L46" s="86"/>
      <c r="M46" s="87"/>
      <c r="N46" s="86"/>
      <c r="O46" s="87"/>
    </row>
    <row r="47" spans="1:15" s="118" customFormat="1" ht="12">
      <c r="A47" s="79"/>
      <c r="B47" s="80" t="s">
        <v>46</v>
      </c>
      <c r="C47" s="81"/>
      <c r="D47" s="82">
        <f>H47+L47+N47+J47</f>
        <v>616000</v>
      </c>
      <c r="E47" s="119">
        <f>I47+M47+O47+K47</f>
        <v>0</v>
      </c>
      <c r="F47" s="84"/>
      <c r="G47" s="85">
        <f t="shared" si="5"/>
        <v>0</v>
      </c>
      <c r="H47" s="86">
        <v>616000</v>
      </c>
      <c r="I47" s="87"/>
      <c r="J47" s="86"/>
      <c r="K47" s="87"/>
      <c r="L47" s="86"/>
      <c r="M47" s="87"/>
      <c r="N47" s="86"/>
      <c r="O47" s="87"/>
    </row>
    <row r="48" spans="1:15" s="88" customFormat="1" ht="11.25" customHeight="1">
      <c r="A48" s="109"/>
      <c r="B48" s="110" t="s">
        <v>39</v>
      </c>
      <c r="C48" s="111">
        <v>620000</v>
      </c>
      <c r="D48" s="112">
        <f aca="true" t="shared" si="7" ref="D48:E52">H48+L48+N48+J48</f>
        <v>3540000</v>
      </c>
      <c r="E48" s="120">
        <f t="shared" si="7"/>
        <v>750000</v>
      </c>
      <c r="F48" s="114">
        <f t="shared" si="6"/>
        <v>120.96774193548387</v>
      </c>
      <c r="G48" s="115">
        <f t="shared" si="5"/>
        <v>21.1864406779661</v>
      </c>
      <c r="H48" s="116">
        <v>3540000</v>
      </c>
      <c r="I48" s="117">
        <v>750000</v>
      </c>
      <c r="J48" s="116"/>
      <c r="K48" s="117"/>
      <c r="L48" s="116"/>
      <c r="M48" s="117"/>
      <c r="N48" s="116"/>
      <c r="O48" s="117"/>
    </row>
    <row r="49" spans="1:15" s="68" customFormat="1" ht="29.25" customHeight="1">
      <c r="A49" s="121" t="s">
        <v>47</v>
      </c>
      <c r="B49" s="122" t="s">
        <v>48</v>
      </c>
      <c r="C49" s="123">
        <f>C50+C56+C59</f>
        <v>1271064</v>
      </c>
      <c r="D49" s="124">
        <f t="shared" si="7"/>
        <v>4273301</v>
      </c>
      <c r="E49" s="125">
        <f t="shared" si="7"/>
        <v>1121342</v>
      </c>
      <c r="F49" s="126">
        <f t="shared" si="6"/>
        <v>88.22073475450489</v>
      </c>
      <c r="G49" s="75">
        <f t="shared" si="5"/>
        <v>26.240650962803695</v>
      </c>
      <c r="H49" s="127">
        <v>3627200</v>
      </c>
      <c r="I49" s="128">
        <v>790126</v>
      </c>
      <c r="J49" s="127">
        <v>200000</v>
      </c>
      <c r="K49" s="128">
        <v>76266</v>
      </c>
      <c r="L49" s="127">
        <v>16600</v>
      </c>
      <c r="M49" s="128">
        <v>1401</v>
      </c>
      <c r="N49" s="127">
        <v>429501</v>
      </c>
      <c r="O49" s="128">
        <v>253549</v>
      </c>
    </row>
    <row r="50" spans="1:15" s="78" customFormat="1" ht="12.75">
      <c r="A50" s="69"/>
      <c r="B50" s="70" t="s">
        <v>21</v>
      </c>
      <c r="C50" s="71">
        <v>728057</v>
      </c>
      <c r="D50" s="72">
        <f t="shared" si="7"/>
        <v>3473301</v>
      </c>
      <c r="E50" s="73">
        <f t="shared" si="7"/>
        <v>838546</v>
      </c>
      <c r="F50" s="74">
        <f t="shared" si="6"/>
        <v>115.17587221879606</v>
      </c>
      <c r="G50" s="75">
        <f t="shared" si="5"/>
        <v>24.142623976442007</v>
      </c>
      <c r="H50" s="76">
        <f aca="true" t="shared" si="8" ref="H50:O50">H49-H55</f>
        <v>2827200</v>
      </c>
      <c r="I50" s="77">
        <f t="shared" si="8"/>
        <v>507330</v>
      </c>
      <c r="J50" s="76">
        <f t="shared" si="8"/>
        <v>200000</v>
      </c>
      <c r="K50" s="77">
        <f t="shared" si="8"/>
        <v>76266</v>
      </c>
      <c r="L50" s="107">
        <f t="shared" si="8"/>
        <v>16600</v>
      </c>
      <c r="M50" s="108">
        <f t="shared" si="8"/>
        <v>1401</v>
      </c>
      <c r="N50" s="76">
        <f t="shared" si="8"/>
        <v>429501</v>
      </c>
      <c r="O50" s="77">
        <f t="shared" si="8"/>
        <v>253549</v>
      </c>
    </row>
    <row r="51" spans="1:15" s="88" customFormat="1" ht="12">
      <c r="A51" s="79"/>
      <c r="B51" s="80" t="s">
        <v>32</v>
      </c>
      <c r="C51" s="81"/>
      <c r="D51" s="82">
        <f t="shared" si="7"/>
        <v>505751</v>
      </c>
      <c r="E51" s="83">
        <f t="shared" si="7"/>
        <v>237150</v>
      </c>
      <c r="F51" s="84"/>
      <c r="G51" s="85">
        <f t="shared" si="5"/>
        <v>46.89066358741753</v>
      </c>
      <c r="H51" s="86">
        <v>26200</v>
      </c>
      <c r="I51" s="87">
        <v>10816</v>
      </c>
      <c r="J51" s="86">
        <v>185500</v>
      </c>
      <c r="K51" s="87">
        <v>70864</v>
      </c>
      <c r="L51" s="102"/>
      <c r="M51" s="103"/>
      <c r="N51" s="86">
        <v>294051</v>
      </c>
      <c r="O51" s="87">
        <v>155470</v>
      </c>
    </row>
    <row r="52" spans="1:15" s="88" customFormat="1" ht="12">
      <c r="A52" s="79"/>
      <c r="B52" s="80" t="s">
        <v>22</v>
      </c>
      <c r="C52" s="81"/>
      <c r="D52" s="82">
        <f t="shared" si="7"/>
        <v>2967550</v>
      </c>
      <c r="E52" s="83">
        <f t="shared" si="7"/>
        <v>601396</v>
      </c>
      <c r="F52" s="84"/>
      <c r="G52" s="85">
        <f t="shared" si="5"/>
        <v>20.265741099560245</v>
      </c>
      <c r="H52" s="86">
        <f aca="true" t="shared" si="9" ref="H52:O52">H50-H51</f>
        <v>2801000</v>
      </c>
      <c r="I52" s="87">
        <f t="shared" si="9"/>
        <v>496514</v>
      </c>
      <c r="J52" s="86">
        <f t="shared" si="9"/>
        <v>14500</v>
      </c>
      <c r="K52" s="87">
        <f t="shared" si="9"/>
        <v>5402</v>
      </c>
      <c r="L52" s="86">
        <f t="shared" si="9"/>
        <v>16600</v>
      </c>
      <c r="M52" s="87">
        <f t="shared" si="9"/>
        <v>1401</v>
      </c>
      <c r="N52" s="86">
        <f t="shared" si="9"/>
        <v>135450</v>
      </c>
      <c r="O52" s="87">
        <f t="shared" si="9"/>
        <v>98079</v>
      </c>
    </row>
    <row r="53" spans="1:15" s="88" customFormat="1" ht="12">
      <c r="A53" s="79"/>
      <c r="B53" s="104" t="s">
        <v>49</v>
      </c>
      <c r="C53" s="81"/>
      <c r="D53" s="82"/>
      <c r="E53" s="83"/>
      <c r="F53" s="84"/>
      <c r="G53" s="85"/>
      <c r="H53" s="86"/>
      <c r="I53" s="87"/>
      <c r="J53" s="86"/>
      <c r="K53" s="87"/>
      <c r="L53" s="102"/>
      <c r="M53" s="103"/>
      <c r="N53" s="86"/>
      <c r="O53" s="87"/>
    </row>
    <row r="54" spans="1:15" s="101" customFormat="1" ht="27" customHeight="1">
      <c r="A54" s="90"/>
      <c r="B54" s="91" t="s">
        <v>50</v>
      </c>
      <c r="C54" s="92">
        <v>16977</v>
      </c>
      <c r="D54" s="93">
        <f aca="true" t="shared" si="10" ref="D54:E67">H54+L54+N54+J54</f>
        <v>16600</v>
      </c>
      <c r="E54" s="94">
        <f t="shared" si="10"/>
        <v>1401</v>
      </c>
      <c r="F54" s="95">
        <f aca="true" t="shared" si="11" ref="F54:F59">E54/C54*100</f>
        <v>8.252341403074748</v>
      </c>
      <c r="G54" s="96">
        <f aca="true" t="shared" si="12" ref="G54:G61">E54/D54*100</f>
        <v>8.43975903614458</v>
      </c>
      <c r="H54" s="99"/>
      <c r="I54" s="100"/>
      <c r="J54" s="99"/>
      <c r="K54" s="100"/>
      <c r="L54" s="99">
        <v>16600</v>
      </c>
      <c r="M54" s="100">
        <v>1401</v>
      </c>
      <c r="N54" s="99"/>
      <c r="O54" s="100"/>
    </row>
    <row r="55" spans="1:15" s="78" customFormat="1" ht="12.75">
      <c r="A55" s="69"/>
      <c r="B55" s="70" t="s">
        <v>28</v>
      </c>
      <c r="C55" s="71"/>
      <c r="D55" s="72">
        <f>H55+L55+N55+J55</f>
        <v>800000</v>
      </c>
      <c r="E55" s="73">
        <f>I55+M55+O55+K55</f>
        <v>282796</v>
      </c>
      <c r="F55" s="74" t="e">
        <f t="shared" si="11"/>
        <v>#DIV/0!</v>
      </c>
      <c r="G55" s="75">
        <f t="shared" si="12"/>
        <v>35.3495</v>
      </c>
      <c r="H55" s="76">
        <f>SUM(H56:H59)</f>
        <v>800000</v>
      </c>
      <c r="I55" s="77">
        <f>SUM(I56:I59)</f>
        <v>282796</v>
      </c>
      <c r="J55" s="76"/>
      <c r="K55" s="77"/>
      <c r="L55" s="76"/>
      <c r="M55" s="77"/>
      <c r="N55" s="76"/>
      <c r="O55" s="77"/>
    </row>
    <row r="56" spans="1:15" s="88" customFormat="1" ht="12.75" customHeight="1" hidden="1">
      <c r="A56" s="79"/>
      <c r="B56" s="80" t="s">
        <v>45</v>
      </c>
      <c r="C56" s="81">
        <v>3629</v>
      </c>
      <c r="D56" s="82">
        <f t="shared" si="10"/>
        <v>0</v>
      </c>
      <c r="E56" s="83">
        <f t="shared" si="10"/>
        <v>0</v>
      </c>
      <c r="F56" s="84">
        <f t="shared" si="11"/>
        <v>0</v>
      </c>
      <c r="G56" s="85" t="e">
        <f t="shared" si="12"/>
        <v>#DIV/0!</v>
      </c>
      <c r="H56" s="86"/>
      <c r="I56" s="87"/>
      <c r="J56" s="86"/>
      <c r="K56" s="87"/>
      <c r="L56" s="86"/>
      <c r="M56" s="87"/>
      <c r="N56" s="86"/>
      <c r="O56" s="87"/>
    </row>
    <row r="57" spans="1:15" s="88" customFormat="1" ht="15.75" customHeight="1">
      <c r="A57" s="79"/>
      <c r="B57" s="80" t="s">
        <v>29</v>
      </c>
      <c r="C57" s="81"/>
      <c r="D57" s="82">
        <f t="shared" si="10"/>
        <v>800000</v>
      </c>
      <c r="E57" s="83">
        <f t="shared" si="10"/>
        <v>282796</v>
      </c>
      <c r="F57" s="84" t="e">
        <f t="shared" si="11"/>
        <v>#DIV/0!</v>
      </c>
      <c r="G57" s="85">
        <f t="shared" si="12"/>
        <v>35.3495</v>
      </c>
      <c r="H57" s="86">
        <v>800000</v>
      </c>
      <c r="I57" s="87">
        <v>282796</v>
      </c>
      <c r="J57" s="86"/>
      <c r="K57" s="87"/>
      <c r="L57" s="86"/>
      <c r="M57" s="87"/>
      <c r="N57" s="86"/>
      <c r="O57" s="87"/>
    </row>
    <row r="58" spans="1:15" s="88" customFormat="1" ht="12" hidden="1">
      <c r="A58" s="79"/>
      <c r="B58" s="80" t="s">
        <v>37</v>
      </c>
      <c r="C58" s="81">
        <v>539378</v>
      </c>
      <c r="D58" s="82">
        <f t="shared" si="10"/>
        <v>0</v>
      </c>
      <c r="E58" s="83">
        <f t="shared" si="10"/>
        <v>0</v>
      </c>
      <c r="F58" s="84">
        <f t="shared" si="11"/>
        <v>0</v>
      </c>
      <c r="G58" s="85" t="e">
        <f t="shared" si="12"/>
        <v>#DIV/0!</v>
      </c>
      <c r="H58" s="86"/>
      <c r="I58" s="87"/>
      <c r="J58" s="86"/>
      <c r="K58" s="87"/>
      <c r="L58" s="86"/>
      <c r="M58" s="87"/>
      <c r="N58" s="86"/>
      <c r="O58" s="87"/>
    </row>
    <row r="59" spans="1:15" s="88" customFormat="1" ht="12" hidden="1">
      <c r="A59" s="79"/>
      <c r="B59" s="80" t="s">
        <v>39</v>
      </c>
      <c r="C59" s="81">
        <v>539378</v>
      </c>
      <c r="D59" s="82">
        <f t="shared" si="10"/>
        <v>0</v>
      </c>
      <c r="E59" s="83">
        <f t="shared" si="10"/>
        <v>0</v>
      </c>
      <c r="F59" s="84">
        <f t="shared" si="11"/>
        <v>0</v>
      </c>
      <c r="G59" s="85" t="e">
        <f t="shared" si="12"/>
        <v>#DIV/0!</v>
      </c>
      <c r="H59" s="86"/>
      <c r="I59" s="87"/>
      <c r="J59" s="86"/>
      <c r="K59" s="87"/>
      <c r="L59" s="86"/>
      <c r="M59" s="87"/>
      <c r="N59" s="86"/>
      <c r="O59" s="87"/>
    </row>
    <row r="60" spans="1:15" s="68" customFormat="1" ht="29.25" customHeight="1">
      <c r="A60" s="129" t="s">
        <v>51</v>
      </c>
      <c r="B60" s="130" t="s">
        <v>52</v>
      </c>
      <c r="C60" s="60">
        <f>C61+C71+C72</f>
        <v>21287464</v>
      </c>
      <c r="D60" s="61">
        <f t="shared" si="10"/>
        <v>39004978</v>
      </c>
      <c r="E60" s="62">
        <f t="shared" si="10"/>
        <v>17334595</v>
      </c>
      <c r="F60" s="63">
        <f>E60/C60*100</f>
        <v>81.4310008932957</v>
      </c>
      <c r="G60" s="64">
        <f t="shared" si="12"/>
        <v>44.44200686384184</v>
      </c>
      <c r="H60" s="67">
        <v>33843978</v>
      </c>
      <c r="I60" s="66">
        <v>15301335</v>
      </c>
      <c r="J60" s="67">
        <v>4117400</v>
      </c>
      <c r="K60" s="66">
        <v>1451412</v>
      </c>
      <c r="L60" s="67">
        <v>757900</v>
      </c>
      <c r="M60" s="66">
        <v>409537</v>
      </c>
      <c r="N60" s="67">
        <v>285700</v>
      </c>
      <c r="O60" s="66">
        <v>172311</v>
      </c>
    </row>
    <row r="61" spans="1:15" s="78" customFormat="1" ht="14.25" customHeight="1">
      <c r="A61" s="69"/>
      <c r="B61" s="70" t="s">
        <v>21</v>
      </c>
      <c r="C61" s="71">
        <v>20748086</v>
      </c>
      <c r="D61" s="72">
        <f t="shared" si="10"/>
        <v>33720114</v>
      </c>
      <c r="E61" s="73">
        <f t="shared" si="10"/>
        <v>16560473</v>
      </c>
      <c r="F61" s="74">
        <f>E61/C61*100</f>
        <v>79.81687081883119</v>
      </c>
      <c r="G61" s="75">
        <f t="shared" si="12"/>
        <v>49.11155697753572</v>
      </c>
      <c r="H61" s="76">
        <f aca="true" t="shared" si="13" ref="H61:O61">H60-H70</f>
        <v>29559114</v>
      </c>
      <c r="I61" s="77">
        <f t="shared" si="13"/>
        <v>14527213</v>
      </c>
      <c r="J61" s="76">
        <f>J60-J70</f>
        <v>3117400</v>
      </c>
      <c r="K61" s="77">
        <f t="shared" si="13"/>
        <v>1451412</v>
      </c>
      <c r="L61" s="76">
        <f t="shared" si="13"/>
        <v>757900</v>
      </c>
      <c r="M61" s="77">
        <f t="shared" si="13"/>
        <v>409537</v>
      </c>
      <c r="N61" s="76">
        <f t="shared" si="13"/>
        <v>285700</v>
      </c>
      <c r="O61" s="77">
        <f t="shared" si="13"/>
        <v>172311</v>
      </c>
    </row>
    <row r="62" spans="1:15" s="88" customFormat="1" ht="12">
      <c r="A62" s="79"/>
      <c r="B62" s="80" t="s">
        <v>32</v>
      </c>
      <c r="C62" s="81"/>
      <c r="D62" s="82">
        <f t="shared" si="10"/>
        <v>21439170</v>
      </c>
      <c r="E62" s="83">
        <f t="shared" si="10"/>
        <v>10475296</v>
      </c>
      <c r="F62" s="84"/>
      <c r="G62" s="85">
        <f>E62/D62*100</f>
        <v>48.86054823950741</v>
      </c>
      <c r="H62" s="86">
        <v>19095092</v>
      </c>
      <c r="I62" s="87">
        <v>9199694</v>
      </c>
      <c r="J62" s="86">
        <v>1315900</v>
      </c>
      <c r="K62" s="87">
        <v>707535</v>
      </c>
      <c r="L62" s="86">
        <v>757900</v>
      </c>
      <c r="M62" s="87">
        <v>409537</v>
      </c>
      <c r="N62" s="86">
        <v>270278</v>
      </c>
      <c r="O62" s="87">
        <v>158530</v>
      </c>
    </row>
    <row r="63" spans="1:15" s="88" customFormat="1" ht="12">
      <c r="A63" s="79"/>
      <c r="B63" s="104" t="s">
        <v>49</v>
      </c>
      <c r="C63" s="81"/>
      <c r="D63" s="82"/>
      <c r="E63" s="83"/>
      <c r="F63" s="84"/>
      <c r="G63" s="85"/>
      <c r="H63" s="86"/>
      <c r="I63" s="87"/>
      <c r="J63" s="86"/>
      <c r="K63" s="87"/>
      <c r="L63" s="86"/>
      <c r="M63" s="87"/>
      <c r="N63" s="86"/>
      <c r="O63" s="87"/>
    </row>
    <row r="64" spans="1:15" s="88" customFormat="1" ht="36">
      <c r="A64" s="79"/>
      <c r="B64" s="91" t="s">
        <v>53</v>
      </c>
      <c r="C64" s="81"/>
      <c r="D64" s="93">
        <f>H64+L64+N64+J64</f>
        <v>1000</v>
      </c>
      <c r="E64" s="94">
        <f>I64+M64+O64+K64</f>
        <v>120</v>
      </c>
      <c r="F64" s="131"/>
      <c r="G64" s="85">
        <f>E64/D64*100</f>
        <v>12</v>
      </c>
      <c r="H64" s="86"/>
      <c r="I64" s="87"/>
      <c r="J64" s="86"/>
      <c r="K64" s="87"/>
      <c r="L64" s="86"/>
      <c r="M64" s="87"/>
      <c r="N64" s="99">
        <v>1000</v>
      </c>
      <c r="O64" s="100">
        <v>120</v>
      </c>
    </row>
    <row r="65" spans="1:15" s="88" customFormat="1" ht="12">
      <c r="A65" s="79"/>
      <c r="B65" s="80" t="s">
        <v>33</v>
      </c>
      <c r="C65" s="81"/>
      <c r="D65" s="82">
        <f t="shared" si="10"/>
        <v>683000</v>
      </c>
      <c r="E65" s="83">
        <f t="shared" si="10"/>
        <v>339404</v>
      </c>
      <c r="F65" s="84"/>
      <c r="G65" s="85">
        <f>E65/D65*100</f>
        <v>49.69311859443631</v>
      </c>
      <c r="H65" s="86">
        <v>668000</v>
      </c>
      <c r="I65" s="87">
        <v>331904</v>
      </c>
      <c r="J65" s="86">
        <v>15000</v>
      </c>
      <c r="K65" s="87">
        <v>7500</v>
      </c>
      <c r="L65" s="86"/>
      <c r="M65" s="87"/>
      <c r="N65" s="86"/>
      <c r="O65" s="87"/>
    </row>
    <row r="66" spans="1:15" s="88" customFormat="1" ht="26.25" customHeight="1">
      <c r="A66" s="79"/>
      <c r="B66" s="91" t="s">
        <v>34</v>
      </c>
      <c r="C66" s="81"/>
      <c r="D66" s="82">
        <f>H66+L66+N66+J66</f>
        <v>15000</v>
      </c>
      <c r="E66" s="83">
        <f>I66+M66+O66+K66</f>
        <v>7500</v>
      </c>
      <c r="F66" s="84"/>
      <c r="G66" s="85">
        <f>E66/D66*100</f>
        <v>50</v>
      </c>
      <c r="H66" s="86"/>
      <c r="I66" s="87"/>
      <c r="J66" s="86">
        <v>15000</v>
      </c>
      <c r="K66" s="87">
        <v>7500</v>
      </c>
      <c r="L66" s="86"/>
      <c r="M66" s="87"/>
      <c r="N66" s="86"/>
      <c r="O66" s="87"/>
    </row>
    <row r="67" spans="1:15" s="88" customFormat="1" ht="12">
      <c r="A67" s="79"/>
      <c r="B67" s="80" t="s">
        <v>22</v>
      </c>
      <c r="C67" s="81"/>
      <c r="D67" s="82">
        <f t="shared" si="10"/>
        <v>11597944</v>
      </c>
      <c r="E67" s="83">
        <f t="shared" si="10"/>
        <v>5745773</v>
      </c>
      <c r="F67" s="84"/>
      <c r="G67" s="85">
        <f>E67/D67*100</f>
        <v>49.54130663158918</v>
      </c>
      <c r="H67" s="102">
        <f aca="true" t="shared" si="14" ref="H67:O67">H61-H62-H65</f>
        <v>9796022</v>
      </c>
      <c r="I67" s="103">
        <f t="shared" si="14"/>
        <v>4995615</v>
      </c>
      <c r="J67" s="102">
        <f t="shared" si="14"/>
        <v>1786500</v>
      </c>
      <c r="K67" s="103">
        <f t="shared" si="14"/>
        <v>736377</v>
      </c>
      <c r="L67" s="102"/>
      <c r="M67" s="103"/>
      <c r="N67" s="102">
        <f t="shared" si="14"/>
        <v>15422</v>
      </c>
      <c r="O67" s="103">
        <f t="shared" si="14"/>
        <v>13781</v>
      </c>
    </row>
    <row r="68" spans="1:15" s="88" customFormat="1" ht="9.75" customHeight="1">
      <c r="A68" s="79"/>
      <c r="B68" s="104" t="s">
        <v>49</v>
      </c>
      <c r="C68" s="81"/>
      <c r="D68" s="82"/>
      <c r="E68" s="83"/>
      <c r="F68" s="84"/>
      <c r="G68" s="85"/>
      <c r="H68" s="86"/>
      <c r="I68" s="87"/>
      <c r="J68" s="86"/>
      <c r="K68" s="87"/>
      <c r="L68" s="86"/>
      <c r="M68" s="87"/>
      <c r="N68" s="86"/>
      <c r="O68" s="87"/>
    </row>
    <row r="69" spans="1:15" s="88" customFormat="1" ht="39" customHeight="1">
      <c r="A69" s="79"/>
      <c r="B69" s="91" t="s">
        <v>54</v>
      </c>
      <c r="C69" s="81">
        <v>9460</v>
      </c>
      <c r="D69" s="94">
        <f aca="true" t="shared" si="15" ref="D69:E89">H69+L69+N69+J69</f>
        <v>4500</v>
      </c>
      <c r="E69" s="94">
        <f t="shared" si="15"/>
        <v>4250</v>
      </c>
      <c r="F69" s="84">
        <f>E69/C69*100</f>
        <v>44.92600422832981</v>
      </c>
      <c r="G69" s="85">
        <f aca="true" t="shared" si="16" ref="G69:G78">E69/D69*100</f>
        <v>94.44444444444444</v>
      </c>
      <c r="H69" s="86"/>
      <c r="I69" s="87"/>
      <c r="J69" s="86"/>
      <c r="K69" s="87"/>
      <c r="L69" s="86"/>
      <c r="M69" s="87"/>
      <c r="N69" s="86">
        <v>4500</v>
      </c>
      <c r="O69" s="87">
        <v>4250</v>
      </c>
    </row>
    <row r="70" spans="1:15" s="78" customFormat="1" ht="12.75">
      <c r="A70" s="69"/>
      <c r="B70" s="70" t="s">
        <v>28</v>
      </c>
      <c r="C70" s="71"/>
      <c r="D70" s="72">
        <f>H70+L70+N70+J70</f>
        <v>5284864</v>
      </c>
      <c r="E70" s="73">
        <f>I70+M70+O70+K70</f>
        <v>774122</v>
      </c>
      <c r="F70" s="74" t="e">
        <f>E70/C70*100</f>
        <v>#DIV/0!</v>
      </c>
      <c r="G70" s="75">
        <f t="shared" si="16"/>
        <v>14.647907685041659</v>
      </c>
      <c r="H70" s="76">
        <f>SUM(H71:H72)</f>
        <v>4284864</v>
      </c>
      <c r="I70" s="77">
        <f>SUM(I71:I72)</f>
        <v>774122</v>
      </c>
      <c r="J70" s="76">
        <f>SUM(J71:J72)</f>
        <v>1000000</v>
      </c>
      <c r="K70" s="77">
        <f>SUM(K71:K72)</f>
        <v>0</v>
      </c>
      <c r="L70" s="76"/>
      <c r="M70" s="77"/>
      <c r="N70" s="76"/>
      <c r="O70" s="77"/>
    </row>
    <row r="71" spans="1:15" s="88" customFormat="1" ht="16.5" customHeight="1">
      <c r="A71" s="109"/>
      <c r="B71" s="110" t="s">
        <v>37</v>
      </c>
      <c r="C71" s="111">
        <v>539378</v>
      </c>
      <c r="D71" s="112">
        <f t="shared" si="15"/>
        <v>3188320</v>
      </c>
      <c r="E71" s="113">
        <f t="shared" si="15"/>
        <v>76662</v>
      </c>
      <c r="F71" s="114">
        <f>E71/C71*100</f>
        <v>14.213037980785275</v>
      </c>
      <c r="G71" s="115">
        <f t="shared" si="16"/>
        <v>2.40446379284388</v>
      </c>
      <c r="H71" s="116">
        <v>3188320</v>
      </c>
      <c r="I71" s="117">
        <v>76662</v>
      </c>
      <c r="J71" s="116"/>
      <c r="K71" s="117"/>
      <c r="L71" s="116"/>
      <c r="M71" s="117"/>
      <c r="N71" s="116"/>
      <c r="O71" s="117"/>
    </row>
    <row r="72" spans="1:15" s="88" customFormat="1" ht="16.5" customHeight="1">
      <c r="A72" s="79"/>
      <c r="B72" s="80" t="s">
        <v>55</v>
      </c>
      <c r="C72" s="81"/>
      <c r="D72" s="82">
        <f t="shared" si="15"/>
        <v>2096544</v>
      </c>
      <c r="E72" s="83">
        <f t="shared" si="15"/>
        <v>697460</v>
      </c>
      <c r="F72" s="84" t="e">
        <f>E72/C72*100</f>
        <v>#DIV/0!</v>
      </c>
      <c r="G72" s="85">
        <f t="shared" si="16"/>
        <v>33.267129142054735</v>
      </c>
      <c r="H72" s="86">
        <v>1096544</v>
      </c>
      <c r="I72" s="87">
        <v>697460</v>
      </c>
      <c r="J72" s="86">
        <v>1000000</v>
      </c>
      <c r="K72" s="87">
        <v>0</v>
      </c>
      <c r="L72" s="86"/>
      <c r="M72" s="87"/>
      <c r="N72" s="86"/>
      <c r="O72" s="87"/>
    </row>
    <row r="73" spans="1:15" s="88" customFormat="1" ht="16.5" customHeight="1">
      <c r="A73" s="109"/>
      <c r="B73" s="110" t="s">
        <v>46</v>
      </c>
      <c r="C73" s="111"/>
      <c r="D73" s="116">
        <f t="shared" si="15"/>
        <v>1000000</v>
      </c>
      <c r="E73" s="113">
        <f t="shared" si="15"/>
        <v>0</v>
      </c>
      <c r="F73" s="114"/>
      <c r="G73" s="115">
        <f t="shared" si="16"/>
        <v>0</v>
      </c>
      <c r="H73" s="116"/>
      <c r="I73" s="117"/>
      <c r="J73" s="116">
        <v>1000000</v>
      </c>
      <c r="K73" s="117">
        <v>0</v>
      </c>
      <c r="L73" s="116"/>
      <c r="M73" s="117"/>
      <c r="N73" s="116"/>
      <c r="O73" s="117"/>
    </row>
    <row r="74" spans="1:15" s="68" customFormat="1" ht="78" customHeight="1">
      <c r="A74" s="132" t="s">
        <v>56</v>
      </c>
      <c r="B74" s="122" t="s">
        <v>57</v>
      </c>
      <c r="C74" s="123">
        <f>SUM(C75)</f>
        <v>150745</v>
      </c>
      <c r="D74" s="124">
        <f t="shared" si="15"/>
        <v>219804</v>
      </c>
      <c r="E74" s="125">
        <f t="shared" si="15"/>
        <v>84418</v>
      </c>
      <c r="F74" s="126">
        <f>E74/C74*100</f>
        <v>56.00053069753558</v>
      </c>
      <c r="G74" s="75">
        <f t="shared" si="16"/>
        <v>38.40603446707067</v>
      </c>
      <c r="H74" s="127"/>
      <c r="I74" s="128"/>
      <c r="J74" s="127"/>
      <c r="K74" s="128"/>
      <c r="L74" s="127">
        <f>SUM(L75)</f>
        <v>219804</v>
      </c>
      <c r="M74" s="128">
        <f>SUM(M75)</f>
        <v>84418</v>
      </c>
      <c r="N74" s="127"/>
      <c r="O74" s="133"/>
    </row>
    <row r="75" spans="1:15" s="78" customFormat="1" ht="12.75" customHeight="1">
      <c r="A75" s="69"/>
      <c r="B75" s="70" t="s">
        <v>21</v>
      </c>
      <c r="C75" s="71">
        <v>150745</v>
      </c>
      <c r="D75" s="72">
        <f t="shared" si="15"/>
        <v>219804</v>
      </c>
      <c r="E75" s="73">
        <f t="shared" si="15"/>
        <v>84418</v>
      </c>
      <c r="F75" s="74"/>
      <c r="G75" s="75">
        <f t="shared" si="16"/>
        <v>38.40603446707067</v>
      </c>
      <c r="H75" s="76"/>
      <c r="I75" s="77"/>
      <c r="J75" s="76"/>
      <c r="K75" s="77"/>
      <c r="L75" s="76">
        <v>219804</v>
      </c>
      <c r="M75" s="77">
        <v>84418</v>
      </c>
      <c r="N75" s="76"/>
      <c r="O75" s="77"/>
    </row>
    <row r="76" spans="1:15" s="88" customFormat="1" ht="14.25" customHeight="1">
      <c r="A76" s="79"/>
      <c r="B76" s="80" t="s">
        <v>32</v>
      </c>
      <c r="C76" s="81"/>
      <c r="D76" s="82">
        <f t="shared" si="15"/>
        <v>64834</v>
      </c>
      <c r="E76" s="83">
        <f t="shared" si="15"/>
        <v>3970</v>
      </c>
      <c r="F76" s="84"/>
      <c r="G76" s="85">
        <f t="shared" si="16"/>
        <v>6.123330351358855</v>
      </c>
      <c r="H76" s="86"/>
      <c r="I76" s="87"/>
      <c r="J76" s="86"/>
      <c r="K76" s="87"/>
      <c r="L76" s="86">
        <v>64834</v>
      </c>
      <c r="M76" s="87">
        <v>3970</v>
      </c>
      <c r="N76" s="86"/>
      <c r="O76" s="87"/>
    </row>
    <row r="77" spans="1:15" s="88" customFormat="1" ht="13.5" customHeight="1">
      <c r="A77" s="109"/>
      <c r="B77" s="110" t="s">
        <v>22</v>
      </c>
      <c r="C77" s="111"/>
      <c r="D77" s="112">
        <f t="shared" si="15"/>
        <v>154970</v>
      </c>
      <c r="E77" s="113">
        <f t="shared" si="15"/>
        <v>80448</v>
      </c>
      <c r="F77" s="114"/>
      <c r="G77" s="85">
        <f t="shared" si="16"/>
        <v>51.91198296444474</v>
      </c>
      <c r="H77" s="116"/>
      <c r="I77" s="117"/>
      <c r="J77" s="116"/>
      <c r="K77" s="117"/>
      <c r="L77" s="116">
        <f>L75-L76</f>
        <v>154970</v>
      </c>
      <c r="M77" s="117">
        <f>M75-M76</f>
        <v>80448</v>
      </c>
      <c r="N77" s="116"/>
      <c r="O77" s="117"/>
    </row>
    <row r="78" spans="1:15" s="68" customFormat="1" ht="22.5" customHeight="1" hidden="1">
      <c r="A78" s="89" t="s">
        <v>58</v>
      </c>
      <c r="B78" s="59" t="s">
        <v>59</v>
      </c>
      <c r="C78" s="60">
        <f>SUM(C79)</f>
        <v>150745</v>
      </c>
      <c r="D78" s="61">
        <f t="shared" si="15"/>
        <v>0</v>
      </c>
      <c r="E78" s="62">
        <f t="shared" si="15"/>
        <v>0</v>
      </c>
      <c r="F78" s="63">
        <f>E78/C78*100</f>
        <v>0</v>
      </c>
      <c r="G78" s="64" t="e">
        <f t="shared" si="16"/>
        <v>#DIV/0!</v>
      </c>
      <c r="H78" s="67"/>
      <c r="I78" s="66"/>
      <c r="J78" s="67"/>
      <c r="K78" s="66"/>
      <c r="L78" s="67"/>
      <c r="M78" s="66"/>
      <c r="N78" s="67">
        <f>SUM(N79)</f>
        <v>0</v>
      </c>
      <c r="O78" s="66">
        <f>SUM(O79)</f>
        <v>0</v>
      </c>
    </row>
    <row r="79" spans="1:15" s="88" customFormat="1" ht="12.75" customHeight="1" hidden="1">
      <c r="A79" s="79"/>
      <c r="B79" s="80" t="s">
        <v>25</v>
      </c>
      <c r="C79" s="81">
        <v>150745</v>
      </c>
      <c r="D79" s="82">
        <f t="shared" si="15"/>
        <v>0</v>
      </c>
      <c r="E79" s="83">
        <f t="shared" si="15"/>
        <v>0</v>
      </c>
      <c r="F79" s="84"/>
      <c r="G79" s="85"/>
      <c r="H79" s="86"/>
      <c r="I79" s="87"/>
      <c r="J79" s="86"/>
      <c r="K79" s="87"/>
      <c r="L79" s="86"/>
      <c r="M79" s="87">
        <v>0</v>
      </c>
      <c r="N79" s="86"/>
      <c r="O79" s="87">
        <v>0</v>
      </c>
    </row>
    <row r="80" spans="1:15" s="68" customFormat="1" ht="38.25" customHeight="1">
      <c r="A80" s="89" t="s">
        <v>60</v>
      </c>
      <c r="B80" s="59" t="s">
        <v>61</v>
      </c>
      <c r="C80" s="60">
        <f>SUM(C81:C92)</f>
        <v>21705639</v>
      </c>
      <c r="D80" s="61">
        <f t="shared" si="15"/>
        <v>9517272</v>
      </c>
      <c r="E80" s="62">
        <f t="shared" si="15"/>
        <v>4371890</v>
      </c>
      <c r="F80" s="63">
        <f>E80/C80*100</f>
        <v>20.141724461555818</v>
      </c>
      <c r="G80" s="64">
        <f>E80/D80*100</f>
        <v>45.936377567017104</v>
      </c>
      <c r="H80" s="67">
        <v>170000</v>
      </c>
      <c r="I80" s="66">
        <v>41740</v>
      </c>
      <c r="J80" s="67">
        <v>1173000</v>
      </c>
      <c r="K80" s="66">
        <v>176000</v>
      </c>
      <c r="L80" s="67">
        <v>103160</v>
      </c>
      <c r="M80" s="66">
        <v>4006</v>
      </c>
      <c r="N80" s="67">
        <v>8071112</v>
      </c>
      <c r="O80" s="66">
        <v>4150144</v>
      </c>
    </row>
    <row r="81" spans="1:15" s="78" customFormat="1" ht="12.75">
      <c r="A81" s="69"/>
      <c r="B81" s="70" t="s">
        <v>21</v>
      </c>
      <c r="C81" s="71">
        <v>21530998</v>
      </c>
      <c r="D81" s="72">
        <f t="shared" si="15"/>
        <v>8517272</v>
      </c>
      <c r="E81" s="73">
        <f t="shared" si="15"/>
        <v>4368890</v>
      </c>
      <c r="F81" s="74">
        <f>E81/C81*100</f>
        <v>20.291163465808694</v>
      </c>
      <c r="G81" s="75">
        <f>E81/D81*100</f>
        <v>51.29447550812044</v>
      </c>
      <c r="H81" s="76">
        <f aca="true" t="shared" si="17" ref="H81:O81">H80-H89</f>
        <v>170000</v>
      </c>
      <c r="I81" s="77">
        <f t="shared" si="17"/>
        <v>41740</v>
      </c>
      <c r="J81" s="76">
        <f t="shared" si="17"/>
        <v>173000</v>
      </c>
      <c r="K81" s="77">
        <f t="shared" si="17"/>
        <v>173000</v>
      </c>
      <c r="L81" s="76">
        <f t="shared" si="17"/>
        <v>103160</v>
      </c>
      <c r="M81" s="77">
        <f t="shared" si="17"/>
        <v>4006</v>
      </c>
      <c r="N81" s="76">
        <f t="shared" si="17"/>
        <v>8071112</v>
      </c>
      <c r="O81" s="77">
        <f t="shared" si="17"/>
        <v>4150144</v>
      </c>
    </row>
    <row r="82" spans="1:15" s="88" customFormat="1" ht="12">
      <c r="A82" s="79"/>
      <c r="B82" s="80" t="s">
        <v>32</v>
      </c>
      <c r="C82" s="81"/>
      <c r="D82" s="82">
        <f>H82+L82+N82+J82</f>
        <v>6547385</v>
      </c>
      <c r="E82" s="83">
        <f>I82+M82+O82+K82</f>
        <v>3239214</v>
      </c>
      <c r="F82" s="84"/>
      <c r="G82" s="85">
        <f>E82/D82*100</f>
        <v>49.47340044918697</v>
      </c>
      <c r="H82" s="86"/>
      <c r="I82" s="87"/>
      <c r="J82" s="86">
        <v>3000</v>
      </c>
      <c r="K82" s="87">
        <v>3000</v>
      </c>
      <c r="L82" s="86">
        <v>67200</v>
      </c>
      <c r="M82" s="87">
        <v>0</v>
      </c>
      <c r="N82" s="86">
        <v>6477185</v>
      </c>
      <c r="O82" s="87">
        <v>3236214</v>
      </c>
    </row>
    <row r="83" spans="1:15" s="88" customFormat="1" ht="12">
      <c r="A83" s="79"/>
      <c r="B83" s="104" t="s">
        <v>49</v>
      </c>
      <c r="C83" s="81"/>
      <c r="D83" s="82"/>
      <c r="E83" s="83"/>
      <c r="F83" s="84"/>
      <c r="G83" s="85"/>
      <c r="H83" s="86"/>
      <c r="I83" s="87"/>
      <c r="J83" s="86"/>
      <c r="K83" s="87"/>
      <c r="L83" s="86"/>
      <c r="M83" s="87"/>
      <c r="N83" s="86"/>
      <c r="O83" s="87"/>
    </row>
    <row r="84" spans="1:15" s="88" customFormat="1" ht="36">
      <c r="A84" s="79"/>
      <c r="B84" s="91" t="s">
        <v>62</v>
      </c>
      <c r="C84" s="81"/>
      <c r="D84" s="93">
        <f aca="true" t="shared" si="18" ref="D84:E86">H84+L84+N84+J84</f>
        <v>67200</v>
      </c>
      <c r="E84" s="94">
        <f t="shared" si="18"/>
        <v>0</v>
      </c>
      <c r="F84" s="95"/>
      <c r="G84" s="85">
        <f>E84/D84*100</f>
        <v>0</v>
      </c>
      <c r="H84" s="99"/>
      <c r="I84" s="100"/>
      <c r="J84" s="99"/>
      <c r="K84" s="100"/>
      <c r="L84" s="99">
        <v>67200</v>
      </c>
      <c r="M84" s="100">
        <v>0</v>
      </c>
      <c r="N84" s="99"/>
      <c r="O84" s="100"/>
    </row>
    <row r="85" spans="1:15" s="88" customFormat="1" ht="12">
      <c r="A85" s="79"/>
      <c r="B85" s="80" t="s">
        <v>33</v>
      </c>
      <c r="C85" s="81"/>
      <c r="D85" s="82">
        <f t="shared" si="18"/>
        <v>122000</v>
      </c>
      <c r="E85" s="83">
        <f t="shared" si="18"/>
        <v>15840</v>
      </c>
      <c r="F85" s="84"/>
      <c r="G85" s="85">
        <f>E85/D85*100</f>
        <v>12.983606557377051</v>
      </c>
      <c r="H85" s="86">
        <v>122000</v>
      </c>
      <c r="I85" s="87">
        <v>15840</v>
      </c>
      <c r="J85" s="86"/>
      <c r="K85" s="87"/>
      <c r="L85" s="86"/>
      <c r="M85" s="87"/>
      <c r="N85" s="86"/>
      <c r="O85" s="87"/>
    </row>
    <row r="86" spans="1:15" s="88" customFormat="1" ht="12">
      <c r="A86" s="79"/>
      <c r="B86" s="80" t="s">
        <v>22</v>
      </c>
      <c r="C86" s="81"/>
      <c r="D86" s="82">
        <f t="shared" si="18"/>
        <v>1847887</v>
      </c>
      <c r="E86" s="83">
        <f t="shared" si="18"/>
        <v>1113836</v>
      </c>
      <c r="F86" s="84"/>
      <c r="G86" s="85">
        <f>E86/D86*100</f>
        <v>60.27619654232104</v>
      </c>
      <c r="H86" s="102">
        <f aca="true" t="shared" si="19" ref="H86:O86">H81-H82-H85</f>
        <v>48000</v>
      </c>
      <c r="I86" s="103">
        <f t="shared" si="19"/>
        <v>25900</v>
      </c>
      <c r="J86" s="102">
        <f t="shared" si="19"/>
        <v>170000</v>
      </c>
      <c r="K86" s="103">
        <f t="shared" si="19"/>
        <v>170000</v>
      </c>
      <c r="L86" s="102">
        <f t="shared" si="19"/>
        <v>35960</v>
      </c>
      <c r="M86" s="103">
        <f t="shared" si="19"/>
        <v>4006</v>
      </c>
      <c r="N86" s="102">
        <f t="shared" si="19"/>
        <v>1593927</v>
      </c>
      <c r="O86" s="103">
        <f t="shared" si="19"/>
        <v>913930</v>
      </c>
    </row>
    <row r="87" spans="1:15" s="88" customFormat="1" ht="12">
      <c r="A87" s="79"/>
      <c r="B87" s="80" t="s">
        <v>35</v>
      </c>
      <c r="C87" s="81"/>
      <c r="D87" s="82"/>
      <c r="E87" s="83"/>
      <c r="F87" s="84"/>
      <c r="G87" s="85"/>
      <c r="H87" s="86"/>
      <c r="I87" s="87"/>
      <c r="J87" s="86"/>
      <c r="K87" s="87"/>
      <c r="L87" s="86"/>
      <c r="M87" s="87"/>
      <c r="N87" s="86"/>
      <c r="O87" s="87"/>
    </row>
    <row r="88" spans="1:15" s="88" customFormat="1" ht="36">
      <c r="A88" s="79"/>
      <c r="B88" s="91" t="s">
        <v>63</v>
      </c>
      <c r="C88" s="81">
        <v>9460</v>
      </c>
      <c r="D88" s="94">
        <f>H88+L88+N88+J88</f>
        <v>25960</v>
      </c>
      <c r="E88" s="94">
        <f>I88+M88+O88+K88</f>
        <v>0</v>
      </c>
      <c r="F88" s="84">
        <f>E88/C88*100</f>
        <v>0</v>
      </c>
      <c r="G88" s="85">
        <f>E88/D88*100</f>
        <v>0</v>
      </c>
      <c r="H88" s="86"/>
      <c r="I88" s="87"/>
      <c r="J88" s="86"/>
      <c r="K88" s="87"/>
      <c r="L88" s="86">
        <v>25960</v>
      </c>
      <c r="M88" s="87">
        <v>0</v>
      </c>
      <c r="N88" s="99"/>
      <c r="O88" s="100"/>
    </row>
    <row r="89" spans="1:15" s="78" customFormat="1" ht="12.75">
      <c r="A89" s="69"/>
      <c r="B89" s="70" t="s">
        <v>28</v>
      </c>
      <c r="C89" s="71"/>
      <c r="D89" s="72">
        <f t="shared" si="15"/>
        <v>1000000</v>
      </c>
      <c r="E89" s="73">
        <f t="shared" si="15"/>
        <v>3000</v>
      </c>
      <c r="F89" s="74" t="e">
        <f>E89/C89*100</f>
        <v>#DIV/0!</v>
      </c>
      <c r="G89" s="75">
        <f>E89/D89*100</f>
        <v>0.3</v>
      </c>
      <c r="H89" s="76"/>
      <c r="I89" s="77"/>
      <c r="J89" s="76">
        <f>J90+J92</f>
        <v>1000000</v>
      </c>
      <c r="K89" s="77">
        <f>K90+K92</f>
        <v>3000</v>
      </c>
      <c r="L89" s="76"/>
      <c r="M89" s="77"/>
      <c r="N89" s="76"/>
      <c r="O89" s="77"/>
    </row>
    <row r="90" spans="1:15" s="88" customFormat="1" ht="15" customHeight="1">
      <c r="A90" s="79"/>
      <c r="B90" s="80" t="s">
        <v>45</v>
      </c>
      <c r="C90" s="81">
        <v>165181</v>
      </c>
      <c r="D90" s="82">
        <f aca="true" t="shared" si="20" ref="D90:E105">H90+L90+N90+J90</f>
        <v>1000000</v>
      </c>
      <c r="E90" s="83">
        <f t="shared" si="20"/>
        <v>3000</v>
      </c>
      <c r="F90" s="84">
        <f>E90/C90*100</f>
        <v>1.81618951332175</v>
      </c>
      <c r="G90" s="85">
        <f>E90/D90*100</f>
        <v>0.3</v>
      </c>
      <c r="H90" s="86"/>
      <c r="I90" s="87"/>
      <c r="J90" s="86">
        <v>1000000</v>
      </c>
      <c r="K90" s="87">
        <v>3000</v>
      </c>
      <c r="L90" s="86"/>
      <c r="M90" s="87"/>
      <c r="N90" s="86"/>
      <c r="O90" s="87"/>
    </row>
    <row r="91" spans="1:15" s="140" customFormat="1" ht="12" customHeight="1">
      <c r="A91" s="134"/>
      <c r="B91" s="104" t="s">
        <v>46</v>
      </c>
      <c r="C91" s="135"/>
      <c r="D91" s="136">
        <f>H91+L91+N91+J91</f>
        <v>1000000</v>
      </c>
      <c r="E91" s="137">
        <f>I91+M91+O91+K91</f>
        <v>3000</v>
      </c>
      <c r="F91" s="95"/>
      <c r="G91" s="138">
        <f>E91/D91*100</f>
        <v>0.3</v>
      </c>
      <c r="H91" s="105"/>
      <c r="I91" s="139"/>
      <c r="J91" s="105">
        <v>1000000</v>
      </c>
      <c r="K91" s="139">
        <v>3000</v>
      </c>
      <c r="L91" s="105"/>
      <c r="M91" s="139"/>
      <c r="N91" s="105"/>
      <c r="O91" s="139"/>
    </row>
    <row r="92" spans="1:15" s="88" customFormat="1" ht="15.75" customHeight="1" hidden="1">
      <c r="A92" s="79"/>
      <c r="B92" s="80" t="s">
        <v>29</v>
      </c>
      <c r="C92" s="81"/>
      <c r="D92" s="82">
        <f t="shared" si="20"/>
        <v>0</v>
      </c>
      <c r="E92" s="83">
        <f t="shared" si="20"/>
        <v>0</v>
      </c>
      <c r="F92" s="141" t="s">
        <v>64</v>
      </c>
      <c r="G92" s="85" t="e">
        <f>E92/D92*100</f>
        <v>#DIV/0!</v>
      </c>
      <c r="H92" s="86"/>
      <c r="I92" s="87"/>
      <c r="J92" s="86"/>
      <c r="K92" s="87"/>
      <c r="L92" s="86"/>
      <c r="M92" s="87"/>
      <c r="N92" s="86"/>
      <c r="O92" s="87"/>
    </row>
    <row r="93" spans="1:15" s="140" customFormat="1" ht="12.75" customHeight="1" hidden="1">
      <c r="A93" s="134"/>
      <c r="B93" s="104" t="s">
        <v>46</v>
      </c>
      <c r="C93" s="135"/>
      <c r="D93" s="136">
        <f>H93+L93+N93+J93</f>
        <v>0</v>
      </c>
      <c r="E93" s="137">
        <f>I93+M93+O93+K93</f>
        <v>0</v>
      </c>
      <c r="F93" s="95"/>
      <c r="G93" s="142"/>
      <c r="H93" s="105"/>
      <c r="I93" s="139"/>
      <c r="J93" s="105"/>
      <c r="K93" s="139"/>
      <c r="L93" s="105"/>
      <c r="M93" s="139"/>
      <c r="N93" s="105"/>
      <c r="O93" s="139"/>
    </row>
    <row r="94" spans="1:15" s="68" customFormat="1" ht="76.5" customHeight="1">
      <c r="A94" s="89" t="s">
        <v>65</v>
      </c>
      <c r="B94" s="143" t="s">
        <v>66</v>
      </c>
      <c r="C94" s="60"/>
      <c r="D94" s="67">
        <f t="shared" si="20"/>
        <v>651700</v>
      </c>
      <c r="E94" s="62">
        <f t="shared" si="20"/>
        <v>239924</v>
      </c>
      <c r="F94" s="144"/>
      <c r="G94" s="145">
        <f aca="true" t="shared" si="21" ref="G94:G100">E94/D94*100</f>
        <v>36.815098971919596</v>
      </c>
      <c r="H94" s="67">
        <v>651700</v>
      </c>
      <c r="I94" s="66">
        <v>239924</v>
      </c>
      <c r="J94" s="67"/>
      <c r="K94" s="66"/>
      <c r="L94" s="67"/>
      <c r="M94" s="66"/>
      <c r="N94" s="67"/>
      <c r="O94" s="66"/>
    </row>
    <row r="95" spans="1:15" s="78" customFormat="1" ht="12" customHeight="1">
      <c r="A95" s="146"/>
      <c r="B95" s="147" t="s">
        <v>21</v>
      </c>
      <c r="C95" s="148"/>
      <c r="D95" s="149">
        <f t="shared" si="20"/>
        <v>651700</v>
      </c>
      <c r="E95" s="150">
        <f t="shared" si="20"/>
        <v>239924</v>
      </c>
      <c r="F95" s="151"/>
      <c r="G95" s="152">
        <f t="shared" si="21"/>
        <v>36.815098971919596</v>
      </c>
      <c r="H95" s="153">
        <f>H94</f>
        <v>651700</v>
      </c>
      <c r="I95" s="154">
        <f>I94</f>
        <v>239924</v>
      </c>
      <c r="J95" s="153"/>
      <c r="K95" s="154"/>
      <c r="L95" s="153"/>
      <c r="M95" s="154"/>
      <c r="N95" s="153"/>
      <c r="O95" s="154"/>
    </row>
    <row r="96" spans="1:15" s="88" customFormat="1" ht="15.75" customHeight="1">
      <c r="A96" s="79"/>
      <c r="B96" s="80" t="s">
        <v>32</v>
      </c>
      <c r="C96" s="81"/>
      <c r="D96" s="82">
        <f t="shared" si="20"/>
        <v>249700</v>
      </c>
      <c r="E96" s="83">
        <f t="shared" si="20"/>
        <v>74510</v>
      </c>
      <c r="F96" s="141"/>
      <c r="G96" s="85">
        <f t="shared" si="21"/>
        <v>29.83980776932319</v>
      </c>
      <c r="H96" s="86">
        <v>249700</v>
      </c>
      <c r="I96" s="87">
        <v>74510</v>
      </c>
      <c r="J96" s="86"/>
      <c r="K96" s="87"/>
      <c r="L96" s="86"/>
      <c r="M96" s="87"/>
      <c r="N96" s="86"/>
      <c r="O96" s="87"/>
    </row>
    <row r="97" spans="1:15" s="88" customFormat="1" ht="15" customHeight="1">
      <c r="A97" s="109"/>
      <c r="B97" s="110" t="s">
        <v>22</v>
      </c>
      <c r="C97" s="111"/>
      <c r="D97" s="112">
        <f t="shared" si="20"/>
        <v>402000</v>
      </c>
      <c r="E97" s="113">
        <f t="shared" si="20"/>
        <v>165414</v>
      </c>
      <c r="F97" s="155"/>
      <c r="G97" s="115">
        <f t="shared" si="21"/>
        <v>41.147761194029854</v>
      </c>
      <c r="H97" s="116">
        <f>H95-H96</f>
        <v>402000</v>
      </c>
      <c r="I97" s="117">
        <f>I95-I96</f>
        <v>165414</v>
      </c>
      <c r="J97" s="116"/>
      <c r="K97" s="117"/>
      <c r="L97" s="116"/>
      <c r="M97" s="117"/>
      <c r="N97" s="116"/>
      <c r="O97" s="117"/>
    </row>
    <row r="98" spans="1:15" s="68" customFormat="1" ht="27" customHeight="1">
      <c r="A98" s="89" t="s">
        <v>67</v>
      </c>
      <c r="B98" s="59" t="s">
        <v>68</v>
      </c>
      <c r="C98" s="60" t="e">
        <f>C99+#REF!</f>
        <v>#REF!</v>
      </c>
      <c r="D98" s="61">
        <f t="shared" si="20"/>
        <v>4600000</v>
      </c>
      <c r="E98" s="62">
        <f t="shared" si="20"/>
        <v>1764117</v>
      </c>
      <c r="F98" s="63" t="e">
        <f>E98/C98*100</f>
        <v>#REF!</v>
      </c>
      <c r="G98" s="64">
        <f t="shared" si="21"/>
        <v>38.35036956521739</v>
      </c>
      <c r="H98" s="67">
        <v>4600000</v>
      </c>
      <c r="I98" s="66">
        <v>1764117</v>
      </c>
      <c r="J98" s="67"/>
      <c r="K98" s="66"/>
      <c r="L98" s="67"/>
      <c r="M98" s="66"/>
      <c r="N98" s="67"/>
      <c r="O98" s="66"/>
    </row>
    <row r="99" spans="1:15" s="156" customFormat="1" ht="13.5" customHeight="1">
      <c r="A99" s="69"/>
      <c r="B99" s="70" t="s">
        <v>21</v>
      </c>
      <c r="C99" s="71">
        <v>1224938</v>
      </c>
      <c r="D99" s="72">
        <f t="shared" si="20"/>
        <v>4600000</v>
      </c>
      <c r="E99" s="73">
        <f t="shared" si="20"/>
        <v>1764117</v>
      </c>
      <c r="F99" s="74"/>
      <c r="G99" s="75">
        <f t="shared" si="21"/>
        <v>38.35036956521739</v>
      </c>
      <c r="H99" s="76">
        <f>H98</f>
        <v>4600000</v>
      </c>
      <c r="I99" s="77">
        <f>I98</f>
        <v>1764117</v>
      </c>
      <c r="J99" s="76"/>
      <c r="K99" s="77"/>
      <c r="L99" s="76"/>
      <c r="M99" s="77"/>
      <c r="N99" s="76"/>
      <c r="O99" s="77"/>
    </row>
    <row r="100" spans="1:15" s="118" customFormat="1" ht="15" customHeight="1">
      <c r="A100" s="79"/>
      <c r="B100" s="80" t="s">
        <v>22</v>
      </c>
      <c r="C100" s="81"/>
      <c r="D100" s="82">
        <f t="shared" si="20"/>
        <v>4600000</v>
      </c>
      <c r="E100" s="83">
        <f t="shared" si="20"/>
        <v>1764117</v>
      </c>
      <c r="F100" s="84"/>
      <c r="G100" s="85">
        <f t="shared" si="21"/>
        <v>38.35036956521739</v>
      </c>
      <c r="H100" s="86">
        <f>H99</f>
        <v>4600000</v>
      </c>
      <c r="I100" s="87">
        <f>I99</f>
        <v>1764117</v>
      </c>
      <c r="J100" s="86"/>
      <c r="K100" s="87"/>
      <c r="L100" s="86"/>
      <c r="M100" s="87"/>
      <c r="N100" s="86"/>
      <c r="O100" s="87"/>
    </row>
    <row r="101" spans="1:15" s="68" customFormat="1" ht="18" customHeight="1">
      <c r="A101" s="89" t="s">
        <v>69</v>
      </c>
      <c r="B101" s="59" t="s">
        <v>70</v>
      </c>
      <c r="C101" s="60">
        <f>SUM(C102:C102)</f>
        <v>0</v>
      </c>
      <c r="D101" s="61">
        <f t="shared" si="20"/>
        <v>5956133</v>
      </c>
      <c r="E101" s="62">
        <f t="shared" si="20"/>
        <v>1278199</v>
      </c>
      <c r="F101" s="157" t="s">
        <v>64</v>
      </c>
      <c r="G101" s="64">
        <f>E101/D101*100</f>
        <v>21.460215881680277</v>
      </c>
      <c r="H101" s="67">
        <v>3829370</v>
      </c>
      <c r="I101" s="66">
        <v>38932</v>
      </c>
      <c r="J101" s="67">
        <v>2126763</v>
      </c>
      <c r="K101" s="66">
        <v>1239267</v>
      </c>
      <c r="L101" s="67"/>
      <c r="M101" s="66"/>
      <c r="N101" s="67"/>
      <c r="O101" s="66"/>
    </row>
    <row r="102" spans="1:15" s="78" customFormat="1" ht="13.5" customHeight="1">
      <c r="A102" s="69"/>
      <c r="B102" s="70" t="s">
        <v>21</v>
      </c>
      <c r="C102" s="71">
        <v>0</v>
      </c>
      <c r="D102" s="72">
        <f t="shared" si="20"/>
        <v>5827603</v>
      </c>
      <c r="E102" s="73">
        <f t="shared" si="20"/>
        <v>1278199</v>
      </c>
      <c r="F102" s="74"/>
      <c r="G102" s="75">
        <f aca="true" t="shared" si="22" ref="G102:G110">E102/D102*100</f>
        <v>21.933529102788917</v>
      </c>
      <c r="H102" s="107">
        <f>H101-H104</f>
        <v>3700840</v>
      </c>
      <c r="I102" s="108">
        <f>I101-I104</f>
        <v>38932</v>
      </c>
      <c r="J102" s="76">
        <f>J101-J104</f>
        <v>2126763</v>
      </c>
      <c r="K102" s="77">
        <f>K101-K104</f>
        <v>1239267</v>
      </c>
      <c r="L102" s="76"/>
      <c r="M102" s="77"/>
      <c r="N102" s="76"/>
      <c r="O102" s="77"/>
    </row>
    <row r="103" spans="1:15" s="88" customFormat="1" ht="12.75" customHeight="1">
      <c r="A103" s="79"/>
      <c r="B103" s="80" t="s">
        <v>22</v>
      </c>
      <c r="C103" s="81"/>
      <c r="D103" s="82">
        <f t="shared" si="20"/>
        <v>5827603</v>
      </c>
      <c r="E103" s="83">
        <f t="shared" si="20"/>
        <v>1278199</v>
      </c>
      <c r="F103" s="84"/>
      <c r="G103" s="85">
        <f t="shared" si="22"/>
        <v>21.933529102788917</v>
      </c>
      <c r="H103" s="86">
        <f>H102</f>
        <v>3700840</v>
      </c>
      <c r="I103" s="87">
        <f>I102</f>
        <v>38932</v>
      </c>
      <c r="J103" s="86">
        <f>J102</f>
        <v>2126763</v>
      </c>
      <c r="K103" s="87">
        <f>K102</f>
        <v>1239267</v>
      </c>
      <c r="L103" s="86"/>
      <c r="M103" s="87"/>
      <c r="N103" s="86"/>
      <c r="O103" s="87"/>
    </row>
    <row r="104" spans="1:15" s="78" customFormat="1" ht="12.75">
      <c r="A104" s="69"/>
      <c r="B104" s="70" t="s">
        <v>28</v>
      </c>
      <c r="C104" s="71"/>
      <c r="D104" s="72">
        <f t="shared" si="20"/>
        <v>128530</v>
      </c>
      <c r="E104" s="72">
        <f t="shared" si="20"/>
        <v>0</v>
      </c>
      <c r="F104" s="158"/>
      <c r="G104" s="75">
        <f t="shared" si="22"/>
        <v>0</v>
      </c>
      <c r="H104" s="76">
        <f>SUM(H105)</f>
        <v>128530</v>
      </c>
      <c r="I104" s="77">
        <f>SUM(I105)</f>
        <v>0</v>
      </c>
      <c r="J104" s="76"/>
      <c r="K104" s="77"/>
      <c r="L104" s="76"/>
      <c r="M104" s="77"/>
      <c r="N104" s="76"/>
      <c r="O104" s="77"/>
    </row>
    <row r="105" spans="1:15" s="88" customFormat="1" ht="16.5" customHeight="1">
      <c r="A105" s="109"/>
      <c r="B105" s="110" t="s">
        <v>29</v>
      </c>
      <c r="C105" s="111">
        <v>1329699</v>
      </c>
      <c r="D105" s="112">
        <f t="shared" si="20"/>
        <v>128530</v>
      </c>
      <c r="E105" s="113">
        <f t="shared" si="20"/>
        <v>0</v>
      </c>
      <c r="F105" s="114">
        <f>E105/C105*100</f>
        <v>0</v>
      </c>
      <c r="G105" s="115">
        <f t="shared" si="22"/>
        <v>0</v>
      </c>
      <c r="H105" s="116">
        <v>128530</v>
      </c>
      <c r="I105" s="117">
        <v>0</v>
      </c>
      <c r="J105" s="116"/>
      <c r="K105" s="117"/>
      <c r="L105" s="116"/>
      <c r="M105" s="117"/>
      <c r="N105" s="116"/>
      <c r="O105" s="117"/>
    </row>
    <row r="106" spans="1:16" s="68" customFormat="1" ht="26.25" customHeight="1">
      <c r="A106" s="89" t="s">
        <v>71</v>
      </c>
      <c r="B106" s="59" t="s">
        <v>72</v>
      </c>
      <c r="C106" s="60">
        <f>SUM(C107:C116)</f>
        <v>71857931</v>
      </c>
      <c r="D106" s="61">
        <f aca="true" t="shared" si="23" ref="D106:E133">H106+L106+N106+J106</f>
        <v>154421473</v>
      </c>
      <c r="E106" s="62">
        <f t="shared" si="23"/>
        <v>75408149</v>
      </c>
      <c r="F106" s="63">
        <f>E106/C106*100</f>
        <v>104.94060704308339</v>
      </c>
      <c r="G106" s="64">
        <f t="shared" si="22"/>
        <v>48.832683392419135</v>
      </c>
      <c r="H106" s="67">
        <v>96210674</v>
      </c>
      <c r="I106" s="66">
        <v>45903117</v>
      </c>
      <c r="J106" s="67">
        <v>58210799</v>
      </c>
      <c r="K106" s="66">
        <v>29505032</v>
      </c>
      <c r="L106" s="67"/>
      <c r="M106" s="66"/>
      <c r="N106" s="67"/>
      <c r="O106" s="66"/>
      <c r="P106" s="78"/>
    </row>
    <row r="107" spans="1:15" s="78" customFormat="1" ht="13.5" customHeight="1">
      <c r="A107" s="69"/>
      <c r="B107" s="70" t="s">
        <v>21</v>
      </c>
      <c r="C107" s="71">
        <v>70511255</v>
      </c>
      <c r="D107" s="72">
        <f t="shared" si="23"/>
        <v>133450200</v>
      </c>
      <c r="E107" s="73">
        <f t="shared" si="23"/>
        <v>72702370</v>
      </c>
      <c r="F107" s="74">
        <f>E107/C107*100</f>
        <v>103.1074684459949</v>
      </c>
      <c r="G107" s="75">
        <f t="shared" si="22"/>
        <v>54.47902663315604</v>
      </c>
      <c r="H107" s="76">
        <f>H106-H113</f>
        <v>78785511</v>
      </c>
      <c r="I107" s="77">
        <f>I106-I113</f>
        <v>43754562</v>
      </c>
      <c r="J107" s="76">
        <f>J106-J113</f>
        <v>54664689</v>
      </c>
      <c r="K107" s="77">
        <f>K106-K113</f>
        <v>28947808</v>
      </c>
      <c r="L107" s="76"/>
      <c r="M107" s="77"/>
      <c r="N107" s="76"/>
      <c r="O107" s="77"/>
    </row>
    <row r="108" spans="1:15" s="88" customFormat="1" ht="15.75" customHeight="1">
      <c r="A108" s="79"/>
      <c r="B108" s="80" t="s">
        <v>32</v>
      </c>
      <c r="C108" s="81"/>
      <c r="D108" s="82">
        <f t="shared" si="23"/>
        <v>88021702</v>
      </c>
      <c r="E108" s="82">
        <f t="shared" si="23"/>
        <v>45812799</v>
      </c>
      <c r="F108" s="84"/>
      <c r="G108" s="85">
        <f t="shared" si="22"/>
        <v>52.04716332342676</v>
      </c>
      <c r="H108" s="86">
        <v>49833398</v>
      </c>
      <c r="I108" s="87">
        <v>26015495</v>
      </c>
      <c r="J108" s="86">
        <v>38188304</v>
      </c>
      <c r="K108" s="87">
        <v>19797304</v>
      </c>
      <c r="L108" s="86"/>
      <c r="M108" s="87"/>
      <c r="N108" s="86"/>
      <c r="O108" s="87"/>
    </row>
    <row r="109" spans="1:15" s="88" customFormat="1" ht="12.75" customHeight="1">
      <c r="A109" s="79"/>
      <c r="B109" s="80" t="s">
        <v>33</v>
      </c>
      <c r="C109" s="81"/>
      <c r="D109" s="82">
        <f t="shared" si="23"/>
        <v>25759581</v>
      </c>
      <c r="E109" s="82">
        <f t="shared" si="23"/>
        <v>14911865</v>
      </c>
      <c r="F109" s="84"/>
      <c r="G109" s="85">
        <f t="shared" si="22"/>
        <v>57.88861627834707</v>
      </c>
      <c r="H109" s="86">
        <v>17287620</v>
      </c>
      <c r="I109" s="87">
        <v>10536131</v>
      </c>
      <c r="J109" s="86">
        <v>8471961</v>
      </c>
      <c r="K109" s="87">
        <v>4375734</v>
      </c>
      <c r="L109" s="86"/>
      <c r="M109" s="87"/>
      <c r="N109" s="86"/>
      <c r="O109" s="87"/>
    </row>
    <row r="110" spans="1:15" s="88" customFormat="1" ht="15" customHeight="1">
      <c r="A110" s="79"/>
      <c r="B110" s="80" t="s">
        <v>22</v>
      </c>
      <c r="C110" s="81"/>
      <c r="D110" s="82">
        <f t="shared" si="23"/>
        <v>19668917</v>
      </c>
      <c r="E110" s="82">
        <f t="shared" si="23"/>
        <v>11977706</v>
      </c>
      <c r="F110" s="84"/>
      <c r="G110" s="85">
        <f t="shared" si="22"/>
        <v>60.8966218119686</v>
      </c>
      <c r="H110" s="102">
        <f>H107-H108-H109</f>
        <v>11664493</v>
      </c>
      <c r="I110" s="103">
        <f>I107-I108-I109</f>
        <v>7202936</v>
      </c>
      <c r="J110" s="102">
        <f>J107-J108-J109</f>
        <v>8004424</v>
      </c>
      <c r="K110" s="103">
        <f>K107-K108-K109</f>
        <v>4774770</v>
      </c>
      <c r="L110" s="86"/>
      <c r="M110" s="87"/>
      <c r="N110" s="86"/>
      <c r="O110" s="87"/>
    </row>
    <row r="111" spans="1:15" s="88" customFormat="1" ht="12" hidden="1">
      <c r="A111" s="79"/>
      <c r="B111" s="104" t="s">
        <v>49</v>
      </c>
      <c r="C111" s="81"/>
      <c r="D111" s="82"/>
      <c r="E111" s="83"/>
      <c r="F111" s="84"/>
      <c r="G111" s="85"/>
      <c r="H111" s="86"/>
      <c r="I111" s="87"/>
      <c r="J111" s="86"/>
      <c r="K111" s="87"/>
      <c r="L111" s="86"/>
      <c r="M111" s="87"/>
      <c r="N111" s="86"/>
      <c r="O111" s="87"/>
    </row>
    <row r="112" spans="1:15" s="101" customFormat="1" ht="33.75" customHeight="1" hidden="1">
      <c r="A112" s="90"/>
      <c r="B112" s="91" t="s">
        <v>38</v>
      </c>
      <c r="C112" s="92">
        <v>16977</v>
      </c>
      <c r="D112" s="93">
        <f>H112+L112+N112+J112</f>
        <v>0</v>
      </c>
      <c r="E112" s="94">
        <f>I112+M112+O112+K112</f>
        <v>0</v>
      </c>
      <c r="F112" s="95">
        <f>E112/C112*100</f>
        <v>0</v>
      </c>
      <c r="G112" s="96" t="e">
        <f aca="true" t="shared" si="24" ref="G112:G133">E112/D112*100</f>
        <v>#DIV/0!</v>
      </c>
      <c r="H112" s="99"/>
      <c r="I112" s="100"/>
      <c r="J112" s="99"/>
      <c r="K112" s="100"/>
      <c r="L112" s="99"/>
      <c r="M112" s="100"/>
      <c r="N112" s="99"/>
      <c r="O112" s="100"/>
    </row>
    <row r="113" spans="1:15" s="78" customFormat="1" ht="12.75">
      <c r="A113" s="69"/>
      <c r="B113" s="70" t="s">
        <v>28</v>
      </c>
      <c r="C113" s="71"/>
      <c r="D113" s="72">
        <f>H113+L113+N113+J113</f>
        <v>20971273</v>
      </c>
      <c r="E113" s="72">
        <f>I113+M113+O113+K113</f>
        <v>2705779</v>
      </c>
      <c r="F113" s="158"/>
      <c r="G113" s="75">
        <f t="shared" si="24"/>
        <v>12.902311652707017</v>
      </c>
      <c r="H113" s="76">
        <f>H114+H116</f>
        <v>17425163</v>
      </c>
      <c r="I113" s="77">
        <f>I114+I116</f>
        <v>2148555</v>
      </c>
      <c r="J113" s="76">
        <f>SUM(J114:J116)</f>
        <v>3546110</v>
      </c>
      <c r="K113" s="77">
        <f>SUM(K114:K116)</f>
        <v>557224</v>
      </c>
      <c r="L113" s="76"/>
      <c r="M113" s="77"/>
      <c r="N113" s="76"/>
      <c r="O113" s="77"/>
    </row>
    <row r="114" spans="1:15" s="88" customFormat="1" ht="15.75" customHeight="1">
      <c r="A114" s="79"/>
      <c r="B114" s="80" t="s">
        <v>45</v>
      </c>
      <c r="C114" s="81"/>
      <c r="D114" s="82">
        <f t="shared" si="23"/>
        <v>221110</v>
      </c>
      <c r="E114" s="82">
        <f t="shared" si="23"/>
        <v>96798</v>
      </c>
      <c r="F114" s="141"/>
      <c r="G114" s="85">
        <f t="shared" si="24"/>
        <v>43.77820994075347</v>
      </c>
      <c r="H114" s="86">
        <v>97500</v>
      </c>
      <c r="I114" s="87">
        <v>83866</v>
      </c>
      <c r="J114" s="86">
        <v>123610</v>
      </c>
      <c r="K114" s="87">
        <v>12932</v>
      </c>
      <c r="L114" s="86"/>
      <c r="M114" s="87"/>
      <c r="N114" s="86"/>
      <c r="O114" s="87"/>
    </row>
    <row r="115" spans="1:15" s="140" customFormat="1" ht="10.5" customHeight="1">
      <c r="A115" s="134"/>
      <c r="B115" s="104" t="s">
        <v>46</v>
      </c>
      <c r="C115" s="135"/>
      <c r="D115" s="105">
        <f>H115+L115+N115+J115</f>
        <v>71000</v>
      </c>
      <c r="E115" s="137">
        <f>I115+M115+O115+K115</f>
        <v>66810</v>
      </c>
      <c r="F115" s="95"/>
      <c r="G115" s="138">
        <f t="shared" si="24"/>
        <v>94.09859154929578</v>
      </c>
      <c r="H115" s="105">
        <v>71000</v>
      </c>
      <c r="I115" s="139">
        <v>66810</v>
      </c>
      <c r="J115" s="105"/>
      <c r="K115" s="139"/>
      <c r="L115" s="105"/>
      <c r="M115" s="139"/>
      <c r="N115" s="105"/>
      <c r="O115" s="139"/>
    </row>
    <row r="116" spans="1:15" s="88" customFormat="1" ht="15" customHeight="1">
      <c r="A116" s="79"/>
      <c r="B116" s="80" t="s">
        <v>29</v>
      </c>
      <c r="C116" s="81">
        <v>1329699</v>
      </c>
      <c r="D116" s="86">
        <f t="shared" si="23"/>
        <v>20750163</v>
      </c>
      <c r="E116" s="83">
        <f t="shared" si="23"/>
        <v>2608981</v>
      </c>
      <c r="F116" s="84">
        <f>E116/C116*100</f>
        <v>196.20839001909454</v>
      </c>
      <c r="G116" s="85">
        <f t="shared" si="24"/>
        <v>12.57330364103646</v>
      </c>
      <c r="H116" s="86">
        <v>17327663</v>
      </c>
      <c r="I116" s="87">
        <v>2064689</v>
      </c>
      <c r="J116" s="86">
        <v>3422500</v>
      </c>
      <c r="K116" s="87">
        <v>544292</v>
      </c>
      <c r="L116" s="86"/>
      <c r="M116" s="87"/>
      <c r="N116" s="86"/>
      <c r="O116" s="87"/>
    </row>
    <row r="117" spans="1:15" s="140" customFormat="1" ht="9.75" customHeight="1">
      <c r="A117" s="159"/>
      <c r="B117" s="160" t="s">
        <v>46</v>
      </c>
      <c r="C117" s="161"/>
      <c r="D117" s="162">
        <f>H117+L117+N117+J117</f>
        <v>400000</v>
      </c>
      <c r="E117" s="163">
        <f>I117+M117+O117+K117</f>
        <v>334190</v>
      </c>
      <c r="F117" s="164"/>
      <c r="G117" s="165">
        <f t="shared" si="24"/>
        <v>83.5475</v>
      </c>
      <c r="H117" s="162">
        <v>400000</v>
      </c>
      <c r="I117" s="166">
        <v>334190</v>
      </c>
      <c r="J117" s="162"/>
      <c r="K117" s="166"/>
      <c r="L117" s="162"/>
      <c r="M117" s="166"/>
      <c r="N117" s="162"/>
      <c r="O117" s="166"/>
    </row>
    <row r="118" spans="1:15" s="68" customFormat="1" ht="27.75" customHeight="1">
      <c r="A118" s="132" t="s">
        <v>73</v>
      </c>
      <c r="B118" s="122" t="s">
        <v>74</v>
      </c>
      <c r="C118" s="123">
        <f>SUM(C119)</f>
        <v>7420</v>
      </c>
      <c r="D118" s="124">
        <f t="shared" si="23"/>
        <v>775000</v>
      </c>
      <c r="E118" s="125">
        <f t="shared" si="23"/>
        <v>217000</v>
      </c>
      <c r="F118" s="126">
        <f>E118/C118*100</f>
        <v>2924.528301886792</v>
      </c>
      <c r="G118" s="75">
        <f t="shared" si="24"/>
        <v>28.000000000000004</v>
      </c>
      <c r="H118" s="167">
        <v>775000</v>
      </c>
      <c r="I118" s="168">
        <v>217000</v>
      </c>
      <c r="J118" s="127"/>
      <c r="K118" s="128"/>
      <c r="L118" s="127"/>
      <c r="M118" s="128"/>
      <c r="N118" s="127"/>
      <c r="O118" s="128"/>
    </row>
    <row r="119" spans="1:15" s="78" customFormat="1" ht="13.5" customHeight="1">
      <c r="A119" s="69"/>
      <c r="B119" s="169" t="s">
        <v>75</v>
      </c>
      <c r="C119" s="71">
        <v>7420</v>
      </c>
      <c r="D119" s="72">
        <f t="shared" si="23"/>
        <v>275000</v>
      </c>
      <c r="E119" s="73">
        <f t="shared" si="23"/>
        <v>217000</v>
      </c>
      <c r="F119" s="74"/>
      <c r="G119" s="75">
        <f t="shared" si="24"/>
        <v>78.9090909090909</v>
      </c>
      <c r="H119" s="107">
        <f>H118-H124</f>
        <v>275000</v>
      </c>
      <c r="I119" s="108">
        <f>I118-I124</f>
        <v>217000</v>
      </c>
      <c r="J119" s="76"/>
      <c r="K119" s="77"/>
      <c r="L119" s="76"/>
      <c r="M119" s="77"/>
      <c r="N119" s="76"/>
      <c r="O119" s="77"/>
    </row>
    <row r="120" spans="1:15" s="88" customFormat="1" ht="11.25" customHeight="1">
      <c r="A120" s="79"/>
      <c r="B120" s="80" t="s">
        <v>33</v>
      </c>
      <c r="C120" s="81"/>
      <c r="D120" s="82">
        <f t="shared" si="23"/>
        <v>270000</v>
      </c>
      <c r="E120" s="82">
        <f t="shared" si="23"/>
        <v>212000</v>
      </c>
      <c r="F120" s="84"/>
      <c r="G120" s="85">
        <f t="shared" si="24"/>
        <v>78.51851851851852</v>
      </c>
      <c r="H120" s="102">
        <v>270000</v>
      </c>
      <c r="I120" s="103">
        <v>212000</v>
      </c>
      <c r="J120" s="86"/>
      <c r="K120" s="87"/>
      <c r="L120" s="86"/>
      <c r="M120" s="87"/>
      <c r="N120" s="86"/>
      <c r="O120" s="87"/>
    </row>
    <row r="121" spans="1:15" s="88" customFormat="1" ht="11.25" customHeight="1">
      <c r="A121" s="79"/>
      <c r="B121" s="104" t="s">
        <v>35</v>
      </c>
      <c r="C121" s="81"/>
      <c r="D121" s="82"/>
      <c r="E121" s="82"/>
      <c r="F121" s="84"/>
      <c r="G121" s="85"/>
      <c r="H121" s="102"/>
      <c r="I121" s="103"/>
      <c r="J121" s="86"/>
      <c r="K121" s="87"/>
      <c r="L121" s="86"/>
      <c r="M121" s="87"/>
      <c r="N121" s="86"/>
      <c r="O121" s="87"/>
    </row>
    <row r="122" spans="1:15" s="88" customFormat="1" ht="11.25" customHeight="1">
      <c r="A122" s="79"/>
      <c r="B122" s="91" t="s">
        <v>36</v>
      </c>
      <c r="C122" s="81"/>
      <c r="D122" s="82">
        <f>H122+L122+N122+J122</f>
        <v>200000</v>
      </c>
      <c r="E122" s="82">
        <f>I122+M122+O122+K122</f>
        <v>200000</v>
      </c>
      <c r="F122" s="84"/>
      <c r="G122" s="85">
        <f>E122/D122*100</f>
        <v>100</v>
      </c>
      <c r="H122" s="102">
        <v>200000</v>
      </c>
      <c r="I122" s="103">
        <v>200000</v>
      </c>
      <c r="J122" s="86"/>
      <c r="K122" s="87"/>
      <c r="L122" s="86"/>
      <c r="M122" s="87"/>
      <c r="N122" s="86"/>
      <c r="O122" s="87"/>
    </row>
    <row r="123" spans="1:15" s="88" customFormat="1" ht="12.75" customHeight="1">
      <c r="A123" s="79"/>
      <c r="B123" s="80" t="s">
        <v>22</v>
      </c>
      <c r="C123" s="81"/>
      <c r="D123" s="82">
        <f t="shared" si="23"/>
        <v>5000</v>
      </c>
      <c r="E123" s="82">
        <f t="shared" si="23"/>
        <v>5000</v>
      </c>
      <c r="F123" s="84"/>
      <c r="G123" s="85">
        <f t="shared" si="24"/>
        <v>100</v>
      </c>
      <c r="H123" s="102">
        <f>H119-H120</f>
        <v>5000</v>
      </c>
      <c r="I123" s="103">
        <f>I119-I120</f>
        <v>5000</v>
      </c>
      <c r="J123" s="86"/>
      <c r="K123" s="87"/>
      <c r="L123" s="86"/>
      <c r="M123" s="87"/>
      <c r="N123" s="86"/>
      <c r="O123" s="87"/>
    </row>
    <row r="124" spans="1:15" s="78" customFormat="1" ht="12.75">
      <c r="A124" s="69"/>
      <c r="B124" s="70" t="s">
        <v>28</v>
      </c>
      <c r="C124" s="71"/>
      <c r="D124" s="72">
        <f t="shared" si="23"/>
        <v>500000</v>
      </c>
      <c r="E124" s="73">
        <f t="shared" si="23"/>
        <v>0</v>
      </c>
      <c r="F124" s="74" t="e">
        <f aca="true" t="shared" si="25" ref="F124:F132">E124/C124*100</f>
        <v>#DIV/0!</v>
      </c>
      <c r="G124" s="75">
        <f t="shared" si="24"/>
        <v>0</v>
      </c>
      <c r="H124" s="107">
        <f>SUM(H125)</f>
        <v>500000</v>
      </c>
      <c r="I124" s="108">
        <f>SUM(I125)</f>
        <v>0</v>
      </c>
      <c r="J124" s="76"/>
      <c r="K124" s="77"/>
      <c r="L124" s="76"/>
      <c r="M124" s="77"/>
      <c r="N124" s="76"/>
      <c r="O124" s="77"/>
    </row>
    <row r="125" spans="1:15" s="88" customFormat="1" ht="15" customHeight="1">
      <c r="A125" s="109"/>
      <c r="B125" s="110" t="s">
        <v>39</v>
      </c>
      <c r="C125" s="111">
        <v>620000</v>
      </c>
      <c r="D125" s="112">
        <f t="shared" si="23"/>
        <v>500000</v>
      </c>
      <c r="E125" s="113">
        <f t="shared" si="23"/>
        <v>0</v>
      </c>
      <c r="F125" s="114">
        <f t="shared" si="25"/>
        <v>0</v>
      </c>
      <c r="G125" s="115">
        <f t="shared" si="24"/>
        <v>0</v>
      </c>
      <c r="H125" s="116">
        <v>500000</v>
      </c>
      <c r="I125" s="117">
        <v>0</v>
      </c>
      <c r="J125" s="116"/>
      <c r="K125" s="117"/>
      <c r="L125" s="116"/>
      <c r="M125" s="117"/>
      <c r="N125" s="116"/>
      <c r="O125" s="117"/>
    </row>
    <row r="126" spans="1:15" s="68" customFormat="1" ht="17.25" customHeight="1">
      <c r="A126" s="89" t="s">
        <v>76</v>
      </c>
      <c r="B126" s="170" t="s">
        <v>77</v>
      </c>
      <c r="C126" s="123">
        <f>SUM(C127:C133)</f>
        <v>70538295</v>
      </c>
      <c r="D126" s="124">
        <f t="shared" si="23"/>
        <v>4289569</v>
      </c>
      <c r="E126" s="125">
        <f t="shared" si="23"/>
        <v>1720411</v>
      </c>
      <c r="F126" s="126">
        <f t="shared" si="25"/>
        <v>2.438974460610368</v>
      </c>
      <c r="G126" s="75">
        <f t="shared" si="24"/>
        <v>40.10684989564219</v>
      </c>
      <c r="H126" s="127">
        <v>4274569</v>
      </c>
      <c r="I126" s="128">
        <v>1715403</v>
      </c>
      <c r="J126" s="127"/>
      <c r="K126" s="128"/>
      <c r="L126" s="127"/>
      <c r="M126" s="128"/>
      <c r="N126" s="127">
        <v>15000</v>
      </c>
      <c r="O126" s="128">
        <v>5008</v>
      </c>
    </row>
    <row r="127" spans="1:15" s="78" customFormat="1" ht="15.75" customHeight="1">
      <c r="A127" s="69"/>
      <c r="B127" s="70" t="s">
        <v>21</v>
      </c>
      <c r="C127" s="71">
        <v>70511255</v>
      </c>
      <c r="D127" s="72">
        <f t="shared" si="23"/>
        <v>3785869</v>
      </c>
      <c r="E127" s="73">
        <f t="shared" si="23"/>
        <v>1552411</v>
      </c>
      <c r="F127" s="74">
        <f t="shared" si="25"/>
        <v>2.201649935177015</v>
      </c>
      <c r="G127" s="75">
        <f t="shared" si="24"/>
        <v>41.00540721298069</v>
      </c>
      <c r="H127" s="76">
        <f>H126-H131</f>
        <v>3770869</v>
      </c>
      <c r="I127" s="77">
        <f>I126-I131</f>
        <v>1547403</v>
      </c>
      <c r="J127" s="76"/>
      <c r="K127" s="77"/>
      <c r="L127" s="76"/>
      <c r="M127" s="77"/>
      <c r="N127" s="76">
        <f>N126-N131</f>
        <v>15000</v>
      </c>
      <c r="O127" s="77">
        <f>O126-O131</f>
        <v>5008</v>
      </c>
    </row>
    <row r="128" spans="1:15" s="88" customFormat="1" ht="12">
      <c r="A128" s="109"/>
      <c r="B128" s="110" t="s">
        <v>32</v>
      </c>
      <c r="C128" s="111"/>
      <c r="D128" s="112">
        <f t="shared" si="23"/>
        <v>60092</v>
      </c>
      <c r="E128" s="112">
        <f t="shared" si="23"/>
        <v>26074</v>
      </c>
      <c r="F128" s="114"/>
      <c r="G128" s="115">
        <f t="shared" si="24"/>
        <v>43.39013512613992</v>
      </c>
      <c r="H128" s="116">
        <v>60092</v>
      </c>
      <c r="I128" s="117">
        <v>26074</v>
      </c>
      <c r="J128" s="116"/>
      <c r="K128" s="117"/>
      <c r="L128" s="116"/>
      <c r="M128" s="117"/>
      <c r="N128" s="116"/>
      <c r="O128" s="117"/>
    </row>
    <row r="129" spans="1:15" s="88" customFormat="1" ht="14.25" customHeight="1">
      <c r="A129" s="171"/>
      <c r="B129" s="172" t="s">
        <v>33</v>
      </c>
      <c r="C129" s="173"/>
      <c r="D129" s="174">
        <f t="shared" si="23"/>
        <v>1290442</v>
      </c>
      <c r="E129" s="174">
        <f t="shared" si="23"/>
        <v>571976</v>
      </c>
      <c r="F129" s="175"/>
      <c r="G129" s="176">
        <f t="shared" si="24"/>
        <v>44.32403781030066</v>
      </c>
      <c r="H129" s="177">
        <v>1290442</v>
      </c>
      <c r="I129" s="178">
        <v>571976</v>
      </c>
      <c r="J129" s="177"/>
      <c r="K129" s="178"/>
      <c r="L129" s="177"/>
      <c r="M129" s="178"/>
      <c r="N129" s="177"/>
      <c r="O129" s="178"/>
    </row>
    <row r="130" spans="1:15" s="88" customFormat="1" ht="14.25" customHeight="1">
      <c r="A130" s="79"/>
      <c r="B130" s="80" t="s">
        <v>22</v>
      </c>
      <c r="C130" s="81"/>
      <c r="D130" s="82">
        <f t="shared" si="23"/>
        <v>2435335</v>
      </c>
      <c r="E130" s="82">
        <f t="shared" si="23"/>
        <v>954361</v>
      </c>
      <c r="F130" s="84"/>
      <c r="G130" s="85">
        <f t="shared" si="24"/>
        <v>39.188078847468624</v>
      </c>
      <c r="H130" s="102">
        <f>H127-H128-H129</f>
        <v>2420335</v>
      </c>
      <c r="I130" s="103">
        <f>I127-I128-I129</f>
        <v>949353</v>
      </c>
      <c r="J130" s="86"/>
      <c r="K130" s="87"/>
      <c r="L130" s="86"/>
      <c r="M130" s="87"/>
      <c r="N130" s="102">
        <f>N127-N128-N129</f>
        <v>15000</v>
      </c>
      <c r="O130" s="103">
        <f>O127-O128-O129</f>
        <v>5008</v>
      </c>
    </row>
    <row r="131" spans="1:15" s="78" customFormat="1" ht="15" customHeight="1">
      <c r="A131" s="69"/>
      <c r="B131" s="70" t="s">
        <v>28</v>
      </c>
      <c r="C131" s="71"/>
      <c r="D131" s="72">
        <f t="shared" si="23"/>
        <v>503700</v>
      </c>
      <c r="E131" s="73">
        <f t="shared" si="23"/>
        <v>168000</v>
      </c>
      <c r="F131" s="74" t="e">
        <f t="shared" si="25"/>
        <v>#DIV/0!</v>
      </c>
      <c r="G131" s="75">
        <f t="shared" si="24"/>
        <v>33.353186420488385</v>
      </c>
      <c r="H131" s="76">
        <f>SUM(H132:H133)</f>
        <v>503700</v>
      </c>
      <c r="I131" s="77">
        <f>SUM(I132:I133)</f>
        <v>168000</v>
      </c>
      <c r="J131" s="76"/>
      <c r="K131" s="77"/>
      <c r="L131" s="76"/>
      <c r="M131" s="77"/>
      <c r="N131" s="76"/>
      <c r="O131" s="77"/>
    </row>
    <row r="132" spans="1:15" s="88" customFormat="1" ht="18" customHeight="1">
      <c r="A132" s="79"/>
      <c r="B132" s="80" t="s">
        <v>45</v>
      </c>
      <c r="C132" s="81">
        <v>27040</v>
      </c>
      <c r="D132" s="82">
        <f t="shared" si="23"/>
        <v>374100</v>
      </c>
      <c r="E132" s="83">
        <f t="shared" si="23"/>
        <v>133400</v>
      </c>
      <c r="F132" s="84">
        <f t="shared" si="25"/>
        <v>493.3431952662722</v>
      </c>
      <c r="G132" s="85">
        <f t="shared" si="24"/>
        <v>35.65891472868217</v>
      </c>
      <c r="H132" s="86">
        <v>374100</v>
      </c>
      <c r="I132" s="87">
        <v>133400</v>
      </c>
      <c r="J132" s="86"/>
      <c r="K132" s="87"/>
      <c r="L132" s="86"/>
      <c r="M132" s="87"/>
      <c r="N132" s="86"/>
      <c r="O132" s="87"/>
    </row>
    <row r="133" spans="1:15" s="88" customFormat="1" ht="12">
      <c r="A133" s="79"/>
      <c r="B133" s="80" t="s">
        <v>29</v>
      </c>
      <c r="C133" s="81"/>
      <c r="D133" s="82">
        <f t="shared" si="23"/>
        <v>129600</v>
      </c>
      <c r="E133" s="83">
        <f t="shared" si="23"/>
        <v>34600</v>
      </c>
      <c r="F133" s="179"/>
      <c r="G133" s="85">
        <f t="shared" si="24"/>
        <v>26.69753086419753</v>
      </c>
      <c r="H133" s="86">
        <v>129600</v>
      </c>
      <c r="I133" s="87">
        <v>34600</v>
      </c>
      <c r="J133" s="86"/>
      <c r="K133" s="87"/>
      <c r="L133" s="86"/>
      <c r="M133" s="87"/>
      <c r="N133" s="86"/>
      <c r="O133" s="87"/>
    </row>
    <row r="134" spans="1:15" s="140" customFormat="1" ht="14.25" customHeight="1" hidden="1">
      <c r="A134" s="134"/>
      <c r="B134" s="104" t="s">
        <v>46</v>
      </c>
      <c r="C134" s="135"/>
      <c r="D134" s="136">
        <f aca="true" t="shared" si="26" ref="D134:E138">H134+L134+N134+J134</f>
        <v>0</v>
      </c>
      <c r="E134" s="137">
        <f t="shared" si="26"/>
        <v>0</v>
      </c>
      <c r="F134" s="95"/>
      <c r="G134" s="142"/>
      <c r="H134" s="105"/>
      <c r="I134" s="139"/>
      <c r="J134" s="105"/>
      <c r="K134" s="139"/>
      <c r="L134" s="105"/>
      <c r="M134" s="139"/>
      <c r="N134" s="105"/>
      <c r="O134" s="139"/>
    </row>
    <row r="135" spans="1:15" s="68" customFormat="1" ht="18.75" customHeight="1">
      <c r="A135" s="89" t="s">
        <v>78</v>
      </c>
      <c r="B135" s="59" t="s">
        <v>79</v>
      </c>
      <c r="C135" s="60">
        <f>C136+C144+C145</f>
        <v>25325112</v>
      </c>
      <c r="D135" s="61">
        <f t="shared" si="26"/>
        <v>45782069</v>
      </c>
      <c r="E135" s="62">
        <f t="shared" si="26"/>
        <v>22908214</v>
      </c>
      <c r="F135" s="63">
        <f>E135/C135*100</f>
        <v>90.45651604620741</v>
      </c>
      <c r="G135" s="64">
        <f>E135/D135*100</f>
        <v>50.037524516421485</v>
      </c>
      <c r="H135" s="67">
        <v>20858954</v>
      </c>
      <c r="I135" s="66">
        <v>10838525</v>
      </c>
      <c r="J135" s="67">
        <v>5785347</v>
      </c>
      <c r="K135" s="66">
        <v>2455121</v>
      </c>
      <c r="L135" s="67">
        <v>19121768</v>
      </c>
      <c r="M135" s="66">
        <v>9614568</v>
      </c>
      <c r="N135" s="67">
        <v>16000</v>
      </c>
      <c r="O135" s="66">
        <v>0</v>
      </c>
    </row>
    <row r="136" spans="1:15" s="78" customFormat="1" ht="12" customHeight="1">
      <c r="A136" s="69"/>
      <c r="B136" s="70" t="s">
        <v>21</v>
      </c>
      <c r="C136" s="71">
        <v>24482518</v>
      </c>
      <c r="D136" s="72">
        <f t="shared" si="26"/>
        <v>45782069</v>
      </c>
      <c r="E136" s="73">
        <f t="shared" si="26"/>
        <v>22908214</v>
      </c>
      <c r="F136" s="74">
        <f>E136/C136*100</f>
        <v>93.56968102709044</v>
      </c>
      <c r="G136" s="75">
        <f>E136/D136*100</f>
        <v>50.037524516421485</v>
      </c>
      <c r="H136" s="76">
        <f aca="true" t="shared" si="27" ref="H136:O136">H135-H143</f>
        <v>20858954</v>
      </c>
      <c r="I136" s="77">
        <f t="shared" si="27"/>
        <v>10838525</v>
      </c>
      <c r="J136" s="76">
        <f t="shared" si="27"/>
        <v>5785347</v>
      </c>
      <c r="K136" s="77">
        <f t="shared" si="27"/>
        <v>2455121</v>
      </c>
      <c r="L136" s="76">
        <f t="shared" si="27"/>
        <v>19121768</v>
      </c>
      <c r="M136" s="77">
        <f t="shared" si="27"/>
        <v>9614568</v>
      </c>
      <c r="N136" s="76">
        <f t="shared" si="27"/>
        <v>16000</v>
      </c>
      <c r="O136" s="77">
        <f t="shared" si="27"/>
        <v>0</v>
      </c>
    </row>
    <row r="137" spans="1:15" s="88" customFormat="1" ht="12" customHeight="1">
      <c r="A137" s="79"/>
      <c r="B137" s="80" t="s">
        <v>32</v>
      </c>
      <c r="C137" s="81"/>
      <c r="D137" s="82">
        <f t="shared" si="26"/>
        <v>9994582</v>
      </c>
      <c r="E137" s="83">
        <f t="shared" si="26"/>
        <v>4996970</v>
      </c>
      <c r="F137" s="84"/>
      <c r="G137" s="85">
        <f>E137/D137*100</f>
        <v>49.9967882598792</v>
      </c>
      <c r="H137" s="86">
        <v>7084893</v>
      </c>
      <c r="I137" s="87">
        <v>3613807</v>
      </c>
      <c r="J137" s="86">
        <v>1668203</v>
      </c>
      <c r="K137" s="87">
        <v>772723</v>
      </c>
      <c r="L137" s="86">
        <v>1241486</v>
      </c>
      <c r="M137" s="87">
        <v>610440</v>
      </c>
      <c r="N137" s="86"/>
      <c r="O137" s="87"/>
    </row>
    <row r="138" spans="1:15" s="88" customFormat="1" ht="12" customHeight="1">
      <c r="A138" s="79"/>
      <c r="B138" s="80" t="s">
        <v>33</v>
      </c>
      <c r="C138" s="81"/>
      <c r="D138" s="82">
        <f t="shared" si="26"/>
        <v>1521700</v>
      </c>
      <c r="E138" s="83">
        <f t="shared" si="26"/>
        <v>721537</v>
      </c>
      <c r="F138" s="84"/>
      <c r="G138" s="85">
        <f>E138/D138*100</f>
        <v>47.41650785305908</v>
      </c>
      <c r="H138" s="86">
        <v>438200</v>
      </c>
      <c r="I138" s="87">
        <v>237100</v>
      </c>
      <c r="J138" s="86">
        <v>855500</v>
      </c>
      <c r="K138" s="87">
        <v>389019</v>
      </c>
      <c r="L138" s="86">
        <v>228000</v>
      </c>
      <c r="M138" s="87">
        <v>95418</v>
      </c>
      <c r="N138" s="86"/>
      <c r="O138" s="87"/>
    </row>
    <row r="139" spans="1:15" s="88" customFormat="1" ht="10.5" customHeight="1">
      <c r="A139" s="79"/>
      <c r="B139" s="104" t="s">
        <v>35</v>
      </c>
      <c r="C139" s="81"/>
      <c r="D139" s="82"/>
      <c r="E139" s="83"/>
      <c r="F139" s="84"/>
      <c r="G139" s="85"/>
      <c r="H139" s="86"/>
      <c r="I139" s="87"/>
      <c r="J139" s="86"/>
      <c r="K139" s="87"/>
      <c r="L139" s="86"/>
      <c r="M139" s="87"/>
      <c r="N139" s="86"/>
      <c r="O139" s="87"/>
    </row>
    <row r="140" spans="1:15" s="88" customFormat="1" ht="11.25" customHeight="1" hidden="1">
      <c r="A140" s="79"/>
      <c r="B140" s="91" t="s">
        <v>80</v>
      </c>
      <c r="C140" s="81">
        <v>23666</v>
      </c>
      <c r="D140" s="93">
        <f aca="true" t="shared" si="28" ref="D140:E190">H140+L140+N140+J140</f>
        <v>0</v>
      </c>
      <c r="E140" s="94">
        <f t="shared" si="28"/>
        <v>0</v>
      </c>
      <c r="F140" s="84">
        <f>E140/C140*100</f>
        <v>0</v>
      </c>
      <c r="G140" s="85" t="e">
        <f aca="true" t="shared" si="29" ref="G140:G149">E140/D140*100</f>
        <v>#DIV/0!</v>
      </c>
      <c r="H140" s="86"/>
      <c r="I140" s="87"/>
      <c r="J140" s="86"/>
      <c r="K140" s="87"/>
      <c r="L140" s="86"/>
      <c r="M140" s="87"/>
      <c r="N140" s="86"/>
      <c r="O140" s="117"/>
    </row>
    <row r="141" spans="1:15" s="88" customFormat="1" ht="13.5" customHeight="1">
      <c r="A141" s="79"/>
      <c r="B141" s="91" t="s">
        <v>36</v>
      </c>
      <c r="C141" s="81"/>
      <c r="D141" s="93">
        <f t="shared" si="28"/>
        <v>855500</v>
      </c>
      <c r="E141" s="94">
        <f t="shared" si="28"/>
        <v>389019</v>
      </c>
      <c r="F141" s="95"/>
      <c r="G141" s="96">
        <f t="shared" si="29"/>
        <v>45.472706019871424</v>
      </c>
      <c r="H141" s="86"/>
      <c r="I141" s="87"/>
      <c r="J141" s="99">
        <v>855500</v>
      </c>
      <c r="K141" s="100">
        <v>389019</v>
      </c>
      <c r="L141" s="86"/>
      <c r="M141" s="87"/>
      <c r="N141" s="86"/>
      <c r="O141" s="87"/>
    </row>
    <row r="142" spans="1:15" s="88" customFormat="1" ht="13.5" customHeight="1">
      <c r="A142" s="79"/>
      <c r="B142" s="80" t="s">
        <v>22</v>
      </c>
      <c r="C142" s="81"/>
      <c r="D142" s="82">
        <f t="shared" si="28"/>
        <v>34265787</v>
      </c>
      <c r="E142" s="83">
        <f t="shared" si="28"/>
        <v>17189707</v>
      </c>
      <c r="F142" s="95"/>
      <c r="G142" s="85">
        <f t="shared" si="29"/>
        <v>50.165802408098784</v>
      </c>
      <c r="H142" s="102">
        <f aca="true" t="shared" si="30" ref="H142:O142">H136-H137-H138</f>
        <v>13335861</v>
      </c>
      <c r="I142" s="103">
        <f t="shared" si="30"/>
        <v>6987618</v>
      </c>
      <c r="J142" s="102">
        <f t="shared" si="30"/>
        <v>3261644</v>
      </c>
      <c r="K142" s="103">
        <f t="shared" si="30"/>
        <v>1293379</v>
      </c>
      <c r="L142" s="102">
        <f t="shared" si="30"/>
        <v>17652282</v>
      </c>
      <c r="M142" s="103">
        <f t="shared" si="30"/>
        <v>8908710</v>
      </c>
      <c r="N142" s="102">
        <f t="shared" si="30"/>
        <v>16000</v>
      </c>
      <c r="O142" s="103">
        <f t="shared" si="30"/>
        <v>0</v>
      </c>
    </row>
    <row r="143" spans="1:15" s="78" customFormat="1" ht="12" customHeight="1" hidden="1">
      <c r="A143" s="69"/>
      <c r="B143" s="70" t="s">
        <v>28</v>
      </c>
      <c r="C143" s="71"/>
      <c r="D143" s="72">
        <f t="shared" si="28"/>
        <v>0</v>
      </c>
      <c r="E143" s="73">
        <f t="shared" si="28"/>
        <v>0</v>
      </c>
      <c r="F143" s="74" t="e">
        <f>E143/C143*100</f>
        <v>#DIV/0!</v>
      </c>
      <c r="G143" s="75" t="e">
        <f t="shared" si="29"/>
        <v>#DIV/0!</v>
      </c>
      <c r="H143" s="76">
        <f>SUM(H144:H145)</f>
        <v>0</v>
      </c>
      <c r="I143" s="77">
        <f>SUM(I144:I145)</f>
        <v>0</v>
      </c>
      <c r="J143" s="76"/>
      <c r="K143" s="77"/>
      <c r="L143" s="76"/>
      <c r="M143" s="77"/>
      <c r="N143" s="76"/>
      <c r="O143" s="77"/>
    </row>
    <row r="144" spans="1:15" s="88" customFormat="1" ht="12" customHeight="1" hidden="1">
      <c r="A144" s="79"/>
      <c r="B144" s="80" t="s">
        <v>45</v>
      </c>
      <c r="C144" s="81">
        <v>27040</v>
      </c>
      <c r="D144" s="82">
        <f t="shared" si="28"/>
        <v>0</v>
      </c>
      <c r="E144" s="83">
        <f t="shared" si="28"/>
        <v>0</v>
      </c>
      <c r="F144" s="84">
        <f>E144/C144*100</f>
        <v>0</v>
      </c>
      <c r="G144" s="85" t="e">
        <f t="shared" si="29"/>
        <v>#DIV/0!</v>
      </c>
      <c r="H144" s="86"/>
      <c r="I144" s="87"/>
      <c r="J144" s="86"/>
      <c r="K144" s="87"/>
      <c r="L144" s="86"/>
      <c r="M144" s="87"/>
      <c r="N144" s="86"/>
      <c r="O144" s="87"/>
    </row>
    <row r="145" spans="1:15" s="88" customFormat="1" ht="15" customHeight="1" hidden="1">
      <c r="A145" s="109"/>
      <c r="B145" s="110" t="s">
        <v>29</v>
      </c>
      <c r="C145" s="111">
        <v>815554</v>
      </c>
      <c r="D145" s="112">
        <f t="shared" si="28"/>
        <v>0</v>
      </c>
      <c r="E145" s="113">
        <f t="shared" si="28"/>
        <v>0</v>
      </c>
      <c r="F145" s="114">
        <f>E145/C145*100</f>
        <v>0</v>
      </c>
      <c r="G145" s="115" t="e">
        <f t="shared" si="29"/>
        <v>#DIV/0!</v>
      </c>
      <c r="H145" s="116"/>
      <c r="I145" s="117"/>
      <c r="J145" s="116"/>
      <c r="K145" s="117"/>
      <c r="L145" s="116"/>
      <c r="M145" s="117"/>
      <c r="N145" s="116"/>
      <c r="O145" s="117"/>
    </row>
    <row r="146" spans="1:15" s="182" customFormat="1" ht="42.75" customHeight="1">
      <c r="A146" s="89" t="s">
        <v>81</v>
      </c>
      <c r="B146" s="143" t="s">
        <v>82</v>
      </c>
      <c r="C146" s="60"/>
      <c r="D146" s="67">
        <f t="shared" si="28"/>
        <v>6572451</v>
      </c>
      <c r="E146" s="180">
        <f t="shared" si="28"/>
        <v>2914642</v>
      </c>
      <c r="F146" s="181"/>
      <c r="G146" s="145">
        <f t="shared" si="29"/>
        <v>44.34634811275124</v>
      </c>
      <c r="H146" s="67">
        <v>4522269</v>
      </c>
      <c r="I146" s="66">
        <v>1886479</v>
      </c>
      <c r="J146" s="67">
        <v>1925182</v>
      </c>
      <c r="K146" s="66">
        <v>965714</v>
      </c>
      <c r="L146" s="67"/>
      <c r="M146" s="66"/>
      <c r="N146" s="67">
        <v>125000</v>
      </c>
      <c r="O146" s="66">
        <v>62449</v>
      </c>
    </row>
    <row r="147" spans="1:15" s="78" customFormat="1" ht="12" customHeight="1">
      <c r="A147" s="69"/>
      <c r="B147" s="70" t="s">
        <v>75</v>
      </c>
      <c r="C147" s="71"/>
      <c r="D147" s="72">
        <f t="shared" si="28"/>
        <v>6179451</v>
      </c>
      <c r="E147" s="73">
        <f t="shared" si="28"/>
        <v>2914642</v>
      </c>
      <c r="F147" s="74"/>
      <c r="G147" s="75">
        <f t="shared" si="29"/>
        <v>47.166681959287324</v>
      </c>
      <c r="H147" s="76">
        <f>H146-H153</f>
        <v>4129269</v>
      </c>
      <c r="I147" s="77">
        <f>I146-I153</f>
        <v>1886479</v>
      </c>
      <c r="J147" s="76">
        <f>J146-J153</f>
        <v>1925182</v>
      </c>
      <c r="K147" s="77">
        <f>K146-K153</f>
        <v>965714</v>
      </c>
      <c r="L147" s="76"/>
      <c r="M147" s="77"/>
      <c r="N147" s="76">
        <f>N146-N153</f>
        <v>125000</v>
      </c>
      <c r="O147" s="77">
        <f>O146-O153</f>
        <v>62449</v>
      </c>
    </row>
    <row r="148" spans="1:15" s="88" customFormat="1" ht="12" customHeight="1">
      <c r="A148" s="79"/>
      <c r="B148" s="80" t="s">
        <v>32</v>
      </c>
      <c r="C148" s="87"/>
      <c r="D148" s="82">
        <f>H148+L148+N148+J148</f>
        <v>537783</v>
      </c>
      <c r="E148" s="83">
        <f>I148+M148+O148+K148</f>
        <v>207505</v>
      </c>
      <c r="F148" s="84"/>
      <c r="G148" s="85">
        <f t="shared" si="29"/>
        <v>38.585265804237025</v>
      </c>
      <c r="H148" s="86">
        <v>379306</v>
      </c>
      <c r="I148" s="87">
        <v>120219</v>
      </c>
      <c r="J148" s="86">
        <v>67077</v>
      </c>
      <c r="K148" s="87">
        <v>44456</v>
      </c>
      <c r="L148" s="86"/>
      <c r="M148" s="87"/>
      <c r="N148" s="86">
        <v>91400</v>
      </c>
      <c r="O148" s="87">
        <v>42830</v>
      </c>
    </row>
    <row r="149" spans="1:15" s="88" customFormat="1" ht="12" customHeight="1">
      <c r="A149" s="79"/>
      <c r="B149" s="80" t="s">
        <v>33</v>
      </c>
      <c r="C149" s="87"/>
      <c r="D149" s="82">
        <f>H149+L149+N149+J149</f>
        <v>5012980</v>
      </c>
      <c r="E149" s="83">
        <f>I149+M149+O149+K149</f>
        <v>2595990</v>
      </c>
      <c r="F149" s="84"/>
      <c r="G149" s="85">
        <f t="shared" si="29"/>
        <v>51.78536519196166</v>
      </c>
      <c r="H149" s="86">
        <v>3186400</v>
      </c>
      <c r="I149" s="87">
        <v>1682700</v>
      </c>
      <c r="J149" s="86">
        <v>1826580</v>
      </c>
      <c r="K149" s="87">
        <v>913290</v>
      </c>
      <c r="L149" s="86"/>
      <c r="M149" s="87"/>
      <c r="N149" s="86"/>
      <c r="O149" s="87"/>
    </row>
    <row r="150" spans="1:15" s="88" customFormat="1" ht="10.5" customHeight="1">
      <c r="A150" s="79"/>
      <c r="B150" s="104" t="s">
        <v>35</v>
      </c>
      <c r="C150" s="87"/>
      <c r="D150" s="82"/>
      <c r="E150" s="83"/>
      <c r="F150" s="84"/>
      <c r="G150" s="85"/>
      <c r="H150" s="86"/>
      <c r="I150" s="87"/>
      <c r="J150" s="86"/>
      <c r="K150" s="87"/>
      <c r="L150" s="86"/>
      <c r="M150" s="87"/>
      <c r="N150" s="86"/>
      <c r="O150" s="87"/>
    </row>
    <row r="151" spans="1:15" s="88" customFormat="1" ht="12" customHeight="1">
      <c r="A151" s="79"/>
      <c r="B151" s="91" t="s">
        <v>36</v>
      </c>
      <c r="C151" s="81"/>
      <c r="D151" s="93">
        <f>H151+L151+N151+J151</f>
        <v>1716432</v>
      </c>
      <c r="E151" s="94">
        <f>I151+M151+O151+K151</f>
        <v>857604</v>
      </c>
      <c r="F151" s="95"/>
      <c r="G151" s="138">
        <f aca="true" t="shared" si="31" ref="G151:G162">E151/D151*100</f>
        <v>49.964344640510085</v>
      </c>
      <c r="H151" s="86"/>
      <c r="I151" s="87"/>
      <c r="J151" s="99">
        <f>1715001+1431</f>
        <v>1716432</v>
      </c>
      <c r="K151" s="100">
        <v>857604</v>
      </c>
      <c r="L151" s="86"/>
      <c r="M151" s="87"/>
      <c r="N151" s="86"/>
      <c r="O151" s="87"/>
    </row>
    <row r="152" spans="1:15" s="88" customFormat="1" ht="12" customHeight="1">
      <c r="A152" s="79"/>
      <c r="B152" s="80" t="s">
        <v>22</v>
      </c>
      <c r="C152" s="87"/>
      <c r="D152" s="82">
        <f>H152+L152+N152+J152</f>
        <v>628688</v>
      </c>
      <c r="E152" s="83">
        <f>I152+M152+O152+K152</f>
        <v>111147</v>
      </c>
      <c r="F152" s="95"/>
      <c r="G152" s="85">
        <f t="shared" si="31"/>
        <v>17.67919858498969</v>
      </c>
      <c r="H152" s="102">
        <f>H147-H148-H149</f>
        <v>563563</v>
      </c>
      <c r="I152" s="103">
        <f>I147-I148-I149</f>
        <v>83560</v>
      </c>
      <c r="J152" s="102">
        <f>J147-J148-J149</f>
        <v>31525</v>
      </c>
      <c r="K152" s="103">
        <f>K147-K148-K149</f>
        <v>7968</v>
      </c>
      <c r="L152" s="86"/>
      <c r="M152" s="87"/>
      <c r="N152" s="102">
        <f>N147-N148-N149</f>
        <v>33600</v>
      </c>
      <c r="O152" s="103">
        <f>O147-O148-O149</f>
        <v>19619</v>
      </c>
    </row>
    <row r="153" spans="1:15" s="78" customFormat="1" ht="14.25" customHeight="1">
      <c r="A153" s="69"/>
      <c r="B153" s="70" t="s">
        <v>28</v>
      </c>
      <c r="C153" s="77"/>
      <c r="D153" s="72">
        <f t="shared" si="28"/>
        <v>393000</v>
      </c>
      <c r="E153" s="73">
        <f t="shared" si="28"/>
        <v>0</v>
      </c>
      <c r="F153" s="74"/>
      <c r="G153" s="75">
        <f t="shared" si="31"/>
        <v>0</v>
      </c>
      <c r="H153" s="76">
        <f>SUM(H154:H155)</f>
        <v>393000</v>
      </c>
      <c r="I153" s="77">
        <f>SUM(I154:I155)</f>
        <v>0</v>
      </c>
      <c r="J153" s="76"/>
      <c r="K153" s="77"/>
      <c r="L153" s="76"/>
      <c r="M153" s="77"/>
      <c r="N153" s="76"/>
      <c r="O153" s="77"/>
    </row>
    <row r="154" spans="1:15" s="88" customFormat="1" ht="15" customHeight="1" hidden="1">
      <c r="A154" s="79"/>
      <c r="B154" s="80" t="s">
        <v>45</v>
      </c>
      <c r="C154" s="81">
        <v>27040</v>
      </c>
      <c r="D154" s="82">
        <f t="shared" si="28"/>
        <v>0</v>
      </c>
      <c r="E154" s="83">
        <f t="shared" si="28"/>
        <v>0</v>
      </c>
      <c r="F154" s="84">
        <f>E154/C154*100</f>
        <v>0</v>
      </c>
      <c r="G154" s="85" t="e">
        <f t="shared" si="31"/>
        <v>#DIV/0!</v>
      </c>
      <c r="H154" s="86"/>
      <c r="I154" s="87"/>
      <c r="J154" s="86"/>
      <c r="K154" s="87"/>
      <c r="L154" s="86"/>
      <c r="M154" s="87"/>
      <c r="N154" s="86"/>
      <c r="O154" s="87"/>
    </row>
    <row r="155" spans="1:15" s="88" customFormat="1" ht="13.5" customHeight="1">
      <c r="A155" s="183"/>
      <c r="B155" s="80" t="s">
        <v>29</v>
      </c>
      <c r="C155" s="184"/>
      <c r="D155" s="82">
        <f t="shared" si="28"/>
        <v>393000</v>
      </c>
      <c r="E155" s="83">
        <f t="shared" si="28"/>
        <v>0</v>
      </c>
      <c r="F155" s="84"/>
      <c r="G155" s="85">
        <f t="shared" si="31"/>
        <v>0</v>
      </c>
      <c r="H155" s="86">
        <v>393000</v>
      </c>
      <c r="I155" s="87"/>
      <c r="J155" s="86"/>
      <c r="K155" s="87"/>
      <c r="L155" s="86"/>
      <c r="M155" s="87"/>
      <c r="N155" s="86"/>
      <c r="O155" s="87"/>
    </row>
    <row r="156" spans="1:15" s="140" customFormat="1" ht="11.25" customHeight="1">
      <c r="A156" s="134"/>
      <c r="B156" s="104" t="s">
        <v>46</v>
      </c>
      <c r="C156" s="135"/>
      <c r="D156" s="136">
        <f>H156+L156+N156+J156</f>
        <v>293000</v>
      </c>
      <c r="E156" s="137">
        <f>I156+M156+O156+K156</f>
        <v>0</v>
      </c>
      <c r="F156" s="95"/>
      <c r="G156" s="138">
        <f t="shared" si="31"/>
        <v>0</v>
      </c>
      <c r="H156" s="105">
        <v>293000</v>
      </c>
      <c r="I156" s="139"/>
      <c r="J156" s="105"/>
      <c r="K156" s="139"/>
      <c r="L156" s="105"/>
      <c r="M156" s="139"/>
      <c r="N156" s="105"/>
      <c r="O156" s="139"/>
    </row>
    <row r="157" spans="1:15" s="68" customFormat="1" ht="31.5" customHeight="1">
      <c r="A157" s="89" t="s">
        <v>83</v>
      </c>
      <c r="B157" s="59" t="s">
        <v>84</v>
      </c>
      <c r="C157" s="60">
        <f>SUM(C158:C164)</f>
        <v>16526185</v>
      </c>
      <c r="D157" s="61">
        <f t="shared" si="28"/>
        <v>11945795</v>
      </c>
      <c r="E157" s="62">
        <f t="shared" si="28"/>
        <v>6641323</v>
      </c>
      <c r="F157" s="63">
        <f>E157/C157*100</f>
        <v>40.18666740085507</v>
      </c>
      <c r="G157" s="64">
        <f t="shared" si="31"/>
        <v>55.59548778461375</v>
      </c>
      <c r="H157" s="67">
        <v>2213652</v>
      </c>
      <c r="I157" s="66">
        <v>1196679</v>
      </c>
      <c r="J157" s="67">
        <v>9732143</v>
      </c>
      <c r="K157" s="66">
        <v>5444644</v>
      </c>
      <c r="L157" s="67"/>
      <c r="M157" s="66"/>
      <c r="N157" s="67"/>
      <c r="O157" s="66"/>
    </row>
    <row r="158" spans="1:15" s="78" customFormat="1" ht="16.5" customHeight="1">
      <c r="A158" s="69"/>
      <c r="B158" s="70" t="s">
        <v>21</v>
      </c>
      <c r="C158" s="71">
        <v>16526185</v>
      </c>
      <c r="D158" s="72">
        <f t="shared" si="28"/>
        <v>11842295</v>
      </c>
      <c r="E158" s="73">
        <f t="shared" si="28"/>
        <v>6641323</v>
      </c>
      <c r="F158" s="185">
        <f>E158/C158*100</f>
        <v>40.18666740085507</v>
      </c>
      <c r="G158" s="75">
        <f t="shared" si="31"/>
        <v>56.08138456270512</v>
      </c>
      <c r="H158" s="76">
        <f>H157-H162</f>
        <v>2173652</v>
      </c>
      <c r="I158" s="77">
        <f>I157-I162</f>
        <v>1196679</v>
      </c>
      <c r="J158" s="76">
        <f>J157-J162</f>
        <v>9668643</v>
      </c>
      <c r="K158" s="77">
        <f>K157-K162</f>
        <v>5444644</v>
      </c>
      <c r="L158" s="76"/>
      <c r="M158" s="77"/>
      <c r="N158" s="76"/>
      <c r="O158" s="77"/>
    </row>
    <row r="159" spans="1:15" s="88" customFormat="1" ht="15" customHeight="1">
      <c r="A159" s="79"/>
      <c r="B159" s="80" t="s">
        <v>32</v>
      </c>
      <c r="C159" s="87"/>
      <c r="D159" s="82">
        <f t="shared" si="28"/>
        <v>8007643</v>
      </c>
      <c r="E159" s="83">
        <f t="shared" si="28"/>
        <v>4162244</v>
      </c>
      <c r="F159" s="186"/>
      <c r="G159" s="85">
        <f t="shared" si="31"/>
        <v>51.97839114456026</v>
      </c>
      <c r="H159" s="86">
        <v>1491366</v>
      </c>
      <c r="I159" s="87">
        <v>777525</v>
      </c>
      <c r="J159" s="86">
        <v>6516277</v>
      </c>
      <c r="K159" s="87">
        <v>3384719</v>
      </c>
      <c r="L159" s="86"/>
      <c r="M159" s="87"/>
      <c r="N159" s="86"/>
      <c r="O159" s="87"/>
    </row>
    <row r="160" spans="1:15" s="88" customFormat="1" ht="12.75" customHeight="1">
      <c r="A160" s="79"/>
      <c r="B160" s="80" t="s">
        <v>33</v>
      </c>
      <c r="C160" s="87"/>
      <c r="D160" s="82">
        <f t="shared" si="28"/>
        <v>951000</v>
      </c>
      <c r="E160" s="83">
        <f t="shared" si="28"/>
        <v>713820</v>
      </c>
      <c r="F160" s="186"/>
      <c r="G160" s="85">
        <f t="shared" si="31"/>
        <v>75.05993690851736</v>
      </c>
      <c r="H160" s="86">
        <v>31000</v>
      </c>
      <c r="I160" s="87">
        <v>17000</v>
      </c>
      <c r="J160" s="86">
        <v>920000</v>
      </c>
      <c r="K160" s="87">
        <v>696820</v>
      </c>
      <c r="L160" s="86"/>
      <c r="M160" s="87"/>
      <c r="N160" s="86"/>
      <c r="O160" s="87"/>
    </row>
    <row r="161" spans="1:15" s="88" customFormat="1" ht="12.75" customHeight="1">
      <c r="A161" s="79"/>
      <c r="B161" s="80" t="s">
        <v>22</v>
      </c>
      <c r="C161" s="87"/>
      <c r="D161" s="82">
        <f t="shared" si="28"/>
        <v>2883652</v>
      </c>
      <c r="E161" s="83">
        <f t="shared" si="28"/>
        <v>1765259</v>
      </c>
      <c r="F161" s="186"/>
      <c r="G161" s="85">
        <f t="shared" si="31"/>
        <v>61.216089874922496</v>
      </c>
      <c r="H161" s="102">
        <f>H158-H159-H160</f>
        <v>651286</v>
      </c>
      <c r="I161" s="103">
        <f>I158-I159-I160</f>
        <v>402154</v>
      </c>
      <c r="J161" s="102">
        <f>J158-J159-J160</f>
        <v>2232366</v>
      </c>
      <c r="K161" s="103">
        <f>K158-K159-K160</f>
        <v>1363105</v>
      </c>
      <c r="L161" s="86"/>
      <c r="M161" s="87"/>
      <c r="N161" s="86"/>
      <c r="O161" s="87"/>
    </row>
    <row r="162" spans="1:15" s="78" customFormat="1" ht="17.25" customHeight="1">
      <c r="A162" s="69"/>
      <c r="B162" s="70" t="s">
        <v>28</v>
      </c>
      <c r="C162" s="77"/>
      <c r="D162" s="72">
        <f t="shared" si="28"/>
        <v>103500</v>
      </c>
      <c r="E162" s="73">
        <f t="shared" si="28"/>
        <v>0</v>
      </c>
      <c r="F162" s="74"/>
      <c r="G162" s="75">
        <f t="shared" si="31"/>
        <v>0</v>
      </c>
      <c r="H162" s="76">
        <f>SUM(H163:H164)</f>
        <v>40000</v>
      </c>
      <c r="I162" s="77">
        <f>SUM(I163:I164)</f>
        <v>0</v>
      </c>
      <c r="J162" s="76">
        <f>SUM(J163:J164)</f>
        <v>63500</v>
      </c>
      <c r="K162" s="77">
        <f>SUM(K163:K164)</f>
        <v>0</v>
      </c>
      <c r="L162" s="76"/>
      <c r="M162" s="77"/>
      <c r="N162" s="76"/>
      <c r="O162" s="77"/>
    </row>
    <row r="163" spans="1:15" s="88" customFormat="1" ht="15.75" customHeight="1" hidden="1">
      <c r="A163" s="79"/>
      <c r="B163" s="80" t="s">
        <v>45</v>
      </c>
      <c r="C163" s="87"/>
      <c r="D163" s="82"/>
      <c r="E163" s="83"/>
      <c r="F163" s="84"/>
      <c r="G163" s="85"/>
      <c r="H163" s="86"/>
      <c r="I163" s="87"/>
      <c r="J163" s="86"/>
      <c r="K163" s="87"/>
      <c r="L163" s="86"/>
      <c r="M163" s="87"/>
      <c r="N163" s="86"/>
      <c r="O163" s="87"/>
    </row>
    <row r="164" spans="1:15" s="88" customFormat="1" ht="19.5" customHeight="1">
      <c r="A164" s="187"/>
      <c r="B164" s="110" t="s">
        <v>29</v>
      </c>
      <c r="C164" s="188"/>
      <c r="D164" s="112">
        <f t="shared" si="28"/>
        <v>103500</v>
      </c>
      <c r="E164" s="113">
        <f t="shared" si="28"/>
        <v>0</v>
      </c>
      <c r="F164" s="114"/>
      <c r="G164" s="115">
        <f aca="true" t="shared" si="32" ref="G164:G169">E164/D164*100</f>
        <v>0</v>
      </c>
      <c r="H164" s="116">
        <v>40000</v>
      </c>
      <c r="I164" s="117"/>
      <c r="J164" s="116">
        <v>63500</v>
      </c>
      <c r="K164" s="117"/>
      <c r="L164" s="116"/>
      <c r="M164" s="117"/>
      <c r="N164" s="116"/>
      <c r="O164" s="117"/>
    </row>
    <row r="165" spans="1:15" s="182" customFormat="1" ht="53.25" customHeight="1">
      <c r="A165" s="89" t="s">
        <v>85</v>
      </c>
      <c r="B165" s="59" t="s">
        <v>86</v>
      </c>
      <c r="C165" s="106">
        <f>SUM(C166:C176)</f>
        <v>12319589</v>
      </c>
      <c r="D165" s="61">
        <f t="shared" si="28"/>
        <v>37718146</v>
      </c>
      <c r="E165" s="62">
        <f t="shared" si="28"/>
        <v>9777798</v>
      </c>
      <c r="F165" s="63">
        <f>E165/C165*100</f>
        <v>79.36789125026817</v>
      </c>
      <c r="G165" s="64">
        <f t="shared" si="32"/>
        <v>25.923326135913467</v>
      </c>
      <c r="H165" s="67">
        <v>30719296</v>
      </c>
      <c r="I165" s="66">
        <v>6114188</v>
      </c>
      <c r="J165" s="67">
        <v>6998850</v>
      </c>
      <c r="K165" s="66">
        <v>3663610</v>
      </c>
      <c r="L165" s="67"/>
      <c r="M165" s="66"/>
      <c r="N165" s="67"/>
      <c r="O165" s="66"/>
    </row>
    <row r="166" spans="1:15" s="78" customFormat="1" ht="15.75" customHeight="1">
      <c r="A166" s="69"/>
      <c r="B166" s="70" t="s">
        <v>21</v>
      </c>
      <c r="C166" s="71">
        <v>7396799</v>
      </c>
      <c r="D166" s="72">
        <f t="shared" si="28"/>
        <v>18664223</v>
      </c>
      <c r="E166" s="73">
        <f t="shared" si="28"/>
        <v>8605897</v>
      </c>
      <c r="F166" s="74">
        <f>E166/C166*100</f>
        <v>116.34623301241524</v>
      </c>
      <c r="G166" s="75">
        <f t="shared" si="32"/>
        <v>46.10905581228857</v>
      </c>
      <c r="H166" s="76">
        <f>H165-H172</f>
        <v>11687373</v>
      </c>
      <c r="I166" s="77">
        <f>I165-I172</f>
        <v>4942287</v>
      </c>
      <c r="J166" s="76">
        <f>J165-J172</f>
        <v>6976850</v>
      </c>
      <c r="K166" s="77">
        <f>K165-K172</f>
        <v>3663610</v>
      </c>
      <c r="L166" s="76"/>
      <c r="M166" s="77"/>
      <c r="N166" s="76"/>
      <c r="O166" s="77"/>
    </row>
    <row r="167" spans="1:15" s="88" customFormat="1" ht="13.5" customHeight="1">
      <c r="A167" s="79"/>
      <c r="B167" s="80" t="s">
        <v>32</v>
      </c>
      <c r="C167" s="87"/>
      <c r="D167" s="82">
        <f t="shared" si="28"/>
        <v>25600</v>
      </c>
      <c r="E167" s="83">
        <f t="shared" si="28"/>
        <v>0</v>
      </c>
      <c r="F167" s="84"/>
      <c r="G167" s="85">
        <f t="shared" si="32"/>
        <v>0</v>
      </c>
      <c r="H167" s="86">
        <v>25600</v>
      </c>
      <c r="I167" s="87">
        <v>0</v>
      </c>
      <c r="J167" s="86"/>
      <c r="K167" s="87"/>
      <c r="L167" s="86"/>
      <c r="M167" s="87"/>
      <c r="N167" s="86"/>
      <c r="O167" s="87"/>
    </row>
    <row r="168" spans="1:15" s="88" customFormat="1" ht="12" customHeight="1">
      <c r="A168" s="79"/>
      <c r="B168" s="80" t="s">
        <v>33</v>
      </c>
      <c r="C168" s="87"/>
      <c r="D168" s="82">
        <f t="shared" si="28"/>
        <v>570000</v>
      </c>
      <c r="E168" s="83">
        <f t="shared" si="28"/>
        <v>285000</v>
      </c>
      <c r="F168" s="84"/>
      <c r="G168" s="85">
        <f t="shared" si="32"/>
        <v>50</v>
      </c>
      <c r="H168" s="86">
        <v>570000</v>
      </c>
      <c r="I168" s="87">
        <v>285000</v>
      </c>
      <c r="J168" s="86"/>
      <c r="K168" s="87"/>
      <c r="L168" s="86"/>
      <c r="M168" s="87"/>
      <c r="N168" s="86"/>
      <c r="O168" s="87"/>
    </row>
    <row r="169" spans="1:15" s="88" customFormat="1" ht="12.75" customHeight="1">
      <c r="A169" s="79"/>
      <c r="B169" s="80" t="s">
        <v>22</v>
      </c>
      <c r="C169" s="87"/>
      <c r="D169" s="82">
        <f t="shared" si="28"/>
        <v>18068623</v>
      </c>
      <c r="E169" s="83">
        <f t="shared" si="28"/>
        <v>8320897</v>
      </c>
      <c r="F169" s="84"/>
      <c r="G169" s="85">
        <f t="shared" si="32"/>
        <v>46.05163879948129</v>
      </c>
      <c r="H169" s="86">
        <f>H166-H167-H168</f>
        <v>11091773</v>
      </c>
      <c r="I169" s="87">
        <f>I166-I167-I168</f>
        <v>4657287</v>
      </c>
      <c r="J169" s="86">
        <f>J166-J167-J168</f>
        <v>6976850</v>
      </c>
      <c r="K169" s="87">
        <f>K166-K167-K168</f>
        <v>3663610</v>
      </c>
      <c r="L169" s="86"/>
      <c r="M169" s="87"/>
      <c r="N169" s="86"/>
      <c r="O169" s="87"/>
    </row>
    <row r="170" spans="1:15" s="88" customFormat="1" ht="9.75" customHeight="1" hidden="1">
      <c r="A170" s="79"/>
      <c r="B170" s="104" t="s">
        <v>35</v>
      </c>
      <c r="C170" s="87"/>
      <c r="D170" s="82"/>
      <c r="E170" s="83"/>
      <c r="F170" s="84"/>
      <c r="G170" s="85"/>
      <c r="H170" s="86"/>
      <c r="I170" s="87"/>
      <c r="J170" s="86"/>
      <c r="K170" s="87"/>
      <c r="L170" s="86"/>
      <c r="M170" s="87"/>
      <c r="N170" s="86"/>
      <c r="O170" s="87"/>
    </row>
    <row r="171" spans="1:15" s="88" customFormat="1" ht="13.5" customHeight="1" hidden="1">
      <c r="A171" s="79"/>
      <c r="B171" s="91" t="s">
        <v>36</v>
      </c>
      <c r="C171" s="81"/>
      <c r="D171" s="93"/>
      <c r="E171" s="94"/>
      <c r="F171" s="95"/>
      <c r="G171" s="96"/>
      <c r="H171" s="86"/>
      <c r="I171" s="87"/>
      <c r="J171" s="99"/>
      <c r="K171" s="100"/>
      <c r="L171" s="86"/>
      <c r="M171" s="87"/>
      <c r="N171" s="86"/>
      <c r="O171" s="87"/>
    </row>
    <row r="172" spans="1:15" s="78" customFormat="1" ht="13.5" customHeight="1">
      <c r="A172" s="69"/>
      <c r="B172" s="70" t="s">
        <v>28</v>
      </c>
      <c r="C172" s="71"/>
      <c r="D172" s="72">
        <f t="shared" si="28"/>
        <v>19053923</v>
      </c>
      <c r="E172" s="73">
        <f t="shared" si="28"/>
        <v>1171901</v>
      </c>
      <c r="F172" s="74" t="e">
        <f>E172/C172*100</f>
        <v>#DIV/0!</v>
      </c>
      <c r="G172" s="75">
        <f>E172/D172*100</f>
        <v>6.150444714193502</v>
      </c>
      <c r="H172" s="76">
        <f>SUM(H173:H174)</f>
        <v>19031923</v>
      </c>
      <c r="I172" s="77">
        <f>SUM(I173:I174)</f>
        <v>1171901</v>
      </c>
      <c r="J172" s="76">
        <f>SUM(J174:J174)</f>
        <v>22000</v>
      </c>
      <c r="K172" s="77">
        <f>SUM(K173:K174)</f>
        <v>0</v>
      </c>
      <c r="L172" s="76"/>
      <c r="M172" s="77"/>
      <c r="N172" s="76"/>
      <c r="O172" s="77"/>
    </row>
    <row r="173" spans="1:15" s="88" customFormat="1" ht="11.25" customHeight="1">
      <c r="A173" s="79"/>
      <c r="B173" s="80" t="s">
        <v>45</v>
      </c>
      <c r="C173" s="81"/>
      <c r="D173" s="82">
        <f t="shared" si="28"/>
        <v>75067</v>
      </c>
      <c r="E173" s="83">
        <f t="shared" si="28"/>
        <v>55067</v>
      </c>
      <c r="F173" s="84"/>
      <c r="G173" s="85">
        <f>E173/D173*100</f>
        <v>73.3571342933646</v>
      </c>
      <c r="H173" s="86">
        <v>75067</v>
      </c>
      <c r="I173" s="87">
        <v>55067</v>
      </c>
      <c r="J173" s="86"/>
      <c r="K173" s="87"/>
      <c r="L173" s="86"/>
      <c r="M173" s="87"/>
      <c r="N173" s="86"/>
      <c r="O173" s="87"/>
    </row>
    <row r="174" spans="1:15" s="88" customFormat="1" ht="13.5" customHeight="1">
      <c r="A174" s="183"/>
      <c r="B174" s="80" t="s">
        <v>29</v>
      </c>
      <c r="C174" s="81">
        <v>4722790</v>
      </c>
      <c r="D174" s="82">
        <f t="shared" si="28"/>
        <v>18978856</v>
      </c>
      <c r="E174" s="83">
        <f t="shared" si="28"/>
        <v>1116834</v>
      </c>
      <c r="F174" s="84">
        <f>E174/C174*100</f>
        <v>23.647759057675653</v>
      </c>
      <c r="G174" s="85">
        <f>E174/D174*100</f>
        <v>5.884622339723744</v>
      </c>
      <c r="H174" s="86">
        <v>18956856</v>
      </c>
      <c r="I174" s="87">
        <v>1116834</v>
      </c>
      <c r="J174" s="86">
        <v>22000</v>
      </c>
      <c r="K174" s="87">
        <v>0</v>
      </c>
      <c r="L174" s="86"/>
      <c r="M174" s="87"/>
      <c r="N174" s="86"/>
      <c r="O174" s="87"/>
    </row>
    <row r="175" spans="1:15" s="140" customFormat="1" ht="13.5" customHeight="1" hidden="1">
      <c r="A175" s="134"/>
      <c r="B175" s="104" t="s">
        <v>46</v>
      </c>
      <c r="C175" s="135"/>
      <c r="D175" s="136">
        <f>H175+L175+N175+J175</f>
        <v>0</v>
      </c>
      <c r="E175" s="137">
        <f>I175+M175+O175+K175</f>
        <v>0</v>
      </c>
      <c r="F175" s="95"/>
      <c r="G175" s="85" t="e">
        <f>E175/D175*100</f>
        <v>#DIV/0!</v>
      </c>
      <c r="H175" s="105"/>
      <c r="I175" s="139">
        <v>0</v>
      </c>
      <c r="J175" s="105"/>
      <c r="K175" s="139"/>
      <c r="L175" s="105"/>
      <c r="M175" s="139"/>
      <c r="N175" s="105"/>
      <c r="O175" s="139"/>
    </row>
    <row r="176" spans="1:15" s="88" customFormat="1" ht="12" customHeight="1" hidden="1">
      <c r="A176" s="183"/>
      <c r="B176" s="80" t="s">
        <v>39</v>
      </c>
      <c r="C176" s="81">
        <v>200000</v>
      </c>
      <c r="D176" s="82">
        <f t="shared" si="28"/>
        <v>0</v>
      </c>
      <c r="E176" s="83">
        <f t="shared" si="28"/>
        <v>0</v>
      </c>
      <c r="F176" s="84">
        <f>E176/C176*100</f>
        <v>0</v>
      </c>
      <c r="G176" s="85"/>
      <c r="H176" s="86">
        <v>0</v>
      </c>
      <c r="I176" s="87"/>
      <c r="J176" s="86"/>
      <c r="K176" s="87"/>
      <c r="L176" s="86"/>
      <c r="M176" s="87"/>
      <c r="N176" s="86"/>
      <c r="O176" s="87"/>
    </row>
    <row r="177" spans="1:15" s="46" customFormat="1" ht="39" customHeight="1">
      <c r="A177" s="89" t="s">
        <v>87</v>
      </c>
      <c r="B177" s="59" t="s">
        <v>88</v>
      </c>
      <c r="C177" s="60">
        <f>C178+C187+C190</f>
        <v>15292097</v>
      </c>
      <c r="D177" s="61">
        <f t="shared" si="28"/>
        <v>24375280</v>
      </c>
      <c r="E177" s="62">
        <f t="shared" si="28"/>
        <v>9834183</v>
      </c>
      <c r="F177" s="63">
        <f>E177/C177*100</f>
        <v>64.30892375323019</v>
      </c>
      <c r="G177" s="64">
        <f aca="true" t="shared" si="33" ref="G177:G182">E177/D177*100</f>
        <v>40.344902704707394</v>
      </c>
      <c r="H177" s="67">
        <v>6102300</v>
      </c>
      <c r="I177" s="66">
        <v>2822024</v>
      </c>
      <c r="J177" s="67">
        <v>18272980</v>
      </c>
      <c r="K177" s="66">
        <v>7012159</v>
      </c>
      <c r="L177" s="67"/>
      <c r="M177" s="66"/>
      <c r="N177" s="67"/>
      <c r="O177" s="66"/>
    </row>
    <row r="178" spans="1:15" s="156" customFormat="1" ht="15.75" customHeight="1">
      <c r="A178" s="189"/>
      <c r="B178" s="70" t="s">
        <v>21</v>
      </c>
      <c r="C178" s="71">
        <v>13241493</v>
      </c>
      <c r="D178" s="72">
        <f t="shared" si="28"/>
        <v>17964400</v>
      </c>
      <c r="E178" s="73">
        <f t="shared" si="28"/>
        <v>8560712</v>
      </c>
      <c r="F178" s="74">
        <f>E178/C178*100</f>
        <v>64.65065533018067</v>
      </c>
      <c r="G178" s="75">
        <f t="shared" si="33"/>
        <v>47.65375965799025</v>
      </c>
      <c r="H178" s="76">
        <f>H177-H186</f>
        <v>6102300</v>
      </c>
      <c r="I178" s="77">
        <f>I177-I186</f>
        <v>2822024</v>
      </c>
      <c r="J178" s="76">
        <f>J177-J186</f>
        <v>11862100</v>
      </c>
      <c r="K178" s="77">
        <f>K177-K186</f>
        <v>5738688</v>
      </c>
      <c r="L178" s="76"/>
      <c r="M178" s="77"/>
      <c r="N178" s="107"/>
      <c r="O178" s="108"/>
    </row>
    <row r="179" spans="1:15" s="118" customFormat="1" ht="15" customHeight="1" hidden="1">
      <c r="A179" s="183"/>
      <c r="B179" s="80" t="s">
        <v>32</v>
      </c>
      <c r="C179" s="81"/>
      <c r="D179" s="82">
        <f t="shared" si="28"/>
        <v>0</v>
      </c>
      <c r="E179" s="83">
        <f t="shared" si="28"/>
        <v>0</v>
      </c>
      <c r="F179" s="84"/>
      <c r="G179" s="85" t="e">
        <f t="shared" si="33"/>
        <v>#DIV/0!</v>
      </c>
      <c r="H179" s="86"/>
      <c r="I179" s="87"/>
      <c r="J179" s="86"/>
      <c r="K179" s="87"/>
      <c r="L179" s="86"/>
      <c r="M179" s="87"/>
      <c r="N179" s="102"/>
      <c r="O179" s="103"/>
    </row>
    <row r="180" spans="1:15" s="118" customFormat="1" ht="12.75" customHeight="1">
      <c r="A180" s="183"/>
      <c r="B180" s="80" t="s">
        <v>33</v>
      </c>
      <c r="C180" s="81"/>
      <c r="D180" s="82">
        <f t="shared" si="28"/>
        <v>17482300</v>
      </c>
      <c r="E180" s="83">
        <f t="shared" si="28"/>
        <v>8468323</v>
      </c>
      <c r="F180" s="84"/>
      <c r="G180" s="85">
        <f t="shared" si="33"/>
        <v>48.43941014626222</v>
      </c>
      <c r="H180" s="86">
        <v>5620200</v>
      </c>
      <c r="I180" s="87">
        <v>2729635</v>
      </c>
      <c r="J180" s="86">
        <v>11862100</v>
      </c>
      <c r="K180" s="87">
        <v>5738688</v>
      </c>
      <c r="L180" s="86"/>
      <c r="M180" s="87"/>
      <c r="N180" s="102"/>
      <c r="O180" s="103"/>
    </row>
    <row r="181" spans="1:15" s="118" customFormat="1" ht="22.5" customHeight="1">
      <c r="A181" s="183"/>
      <c r="B181" s="91" t="s">
        <v>89</v>
      </c>
      <c r="C181" s="81"/>
      <c r="D181" s="94">
        <f t="shared" si="28"/>
        <v>60000</v>
      </c>
      <c r="E181" s="94">
        <f t="shared" si="28"/>
        <v>60000</v>
      </c>
      <c r="F181" s="84"/>
      <c r="G181" s="85">
        <f t="shared" si="33"/>
        <v>100</v>
      </c>
      <c r="H181" s="86"/>
      <c r="I181" s="87"/>
      <c r="J181" s="86">
        <v>60000</v>
      </c>
      <c r="K181" s="87">
        <v>60000</v>
      </c>
      <c r="L181" s="86"/>
      <c r="M181" s="87"/>
      <c r="N181" s="102"/>
      <c r="O181" s="103"/>
    </row>
    <row r="182" spans="1:15" s="118" customFormat="1" ht="15.75" customHeight="1">
      <c r="A182" s="183"/>
      <c r="B182" s="80" t="s">
        <v>22</v>
      </c>
      <c r="C182" s="87"/>
      <c r="D182" s="82">
        <f t="shared" si="28"/>
        <v>482100</v>
      </c>
      <c r="E182" s="83">
        <f t="shared" si="28"/>
        <v>92389</v>
      </c>
      <c r="F182" s="84"/>
      <c r="G182" s="85">
        <f t="shared" si="33"/>
        <v>19.163866417755653</v>
      </c>
      <c r="H182" s="102">
        <f>H178-H179-H180</f>
        <v>482100</v>
      </c>
      <c r="I182" s="103">
        <f>I178-I179-I180</f>
        <v>92389</v>
      </c>
      <c r="J182" s="102">
        <f>J178-J179-J180</f>
        <v>0</v>
      </c>
      <c r="K182" s="103">
        <f>K178-K179-K180</f>
        <v>0</v>
      </c>
      <c r="L182" s="102"/>
      <c r="M182" s="103"/>
      <c r="N182" s="102"/>
      <c r="O182" s="103"/>
    </row>
    <row r="183" spans="1:15" s="118" customFormat="1" ht="12" hidden="1">
      <c r="A183" s="183"/>
      <c r="B183" s="104" t="s">
        <v>35</v>
      </c>
      <c r="C183" s="81"/>
      <c r="D183" s="82"/>
      <c r="E183" s="83"/>
      <c r="F183" s="84"/>
      <c r="G183" s="85"/>
      <c r="H183" s="86"/>
      <c r="I183" s="87"/>
      <c r="J183" s="86"/>
      <c r="K183" s="87"/>
      <c r="L183" s="86"/>
      <c r="M183" s="87"/>
      <c r="N183" s="102"/>
      <c r="O183" s="103"/>
    </row>
    <row r="184" spans="1:15" s="88" customFormat="1" ht="36" hidden="1">
      <c r="A184" s="79"/>
      <c r="B184" s="91" t="s">
        <v>90</v>
      </c>
      <c r="C184" s="81">
        <v>9460</v>
      </c>
      <c r="D184" s="94">
        <f t="shared" si="28"/>
        <v>0</v>
      </c>
      <c r="E184" s="94">
        <f t="shared" si="28"/>
        <v>0</v>
      </c>
      <c r="F184" s="84">
        <f>E184/C184*100</f>
        <v>0</v>
      </c>
      <c r="G184" s="85" t="e">
        <f aca="true" t="shared" si="34" ref="G184:G191">E184/D184*100</f>
        <v>#DIV/0!</v>
      </c>
      <c r="H184" s="86"/>
      <c r="I184" s="87"/>
      <c r="J184" s="86"/>
      <c r="K184" s="87"/>
      <c r="L184" s="86"/>
      <c r="M184" s="87"/>
      <c r="N184" s="102"/>
      <c r="O184" s="103"/>
    </row>
    <row r="185" spans="1:15" s="88" customFormat="1" ht="13.5" customHeight="1" hidden="1">
      <c r="A185" s="79"/>
      <c r="B185" s="91" t="s">
        <v>36</v>
      </c>
      <c r="C185" s="81"/>
      <c r="D185" s="94">
        <f t="shared" si="28"/>
        <v>0</v>
      </c>
      <c r="E185" s="94">
        <f t="shared" si="28"/>
        <v>0</v>
      </c>
      <c r="F185" s="84"/>
      <c r="G185" s="85" t="e">
        <f t="shared" si="34"/>
        <v>#DIV/0!</v>
      </c>
      <c r="H185" s="86"/>
      <c r="I185" s="87"/>
      <c r="J185" s="86"/>
      <c r="K185" s="87"/>
      <c r="L185" s="86"/>
      <c r="M185" s="87"/>
      <c r="N185" s="86"/>
      <c r="O185" s="87"/>
    </row>
    <row r="186" spans="1:15" s="156" customFormat="1" ht="15" customHeight="1">
      <c r="A186" s="189"/>
      <c r="B186" s="70" t="s">
        <v>28</v>
      </c>
      <c r="C186" s="71"/>
      <c r="D186" s="124">
        <f t="shared" si="28"/>
        <v>6410880</v>
      </c>
      <c r="E186" s="125">
        <f t="shared" si="28"/>
        <v>1273471</v>
      </c>
      <c r="F186" s="74"/>
      <c r="G186" s="75">
        <f t="shared" si="34"/>
        <v>19.864215209144454</v>
      </c>
      <c r="H186" s="76"/>
      <c r="I186" s="77"/>
      <c r="J186" s="76">
        <f>J187+J190</f>
        <v>6410880</v>
      </c>
      <c r="K186" s="77">
        <f>K187+K190</f>
        <v>1273471</v>
      </c>
      <c r="L186" s="76"/>
      <c r="M186" s="77"/>
      <c r="N186" s="76"/>
      <c r="O186" s="77"/>
    </row>
    <row r="187" spans="1:15" s="88" customFormat="1" ht="12.75" customHeight="1">
      <c r="A187" s="79"/>
      <c r="B187" s="80" t="s">
        <v>45</v>
      </c>
      <c r="C187" s="81"/>
      <c r="D187" s="93">
        <f t="shared" si="28"/>
        <v>810880</v>
      </c>
      <c r="E187" s="94">
        <f t="shared" si="28"/>
        <v>0</v>
      </c>
      <c r="F187" s="84"/>
      <c r="G187" s="85">
        <f t="shared" si="34"/>
        <v>0</v>
      </c>
      <c r="H187" s="86"/>
      <c r="I187" s="87"/>
      <c r="J187" s="86">
        <v>810880</v>
      </c>
      <c r="K187" s="87">
        <v>0</v>
      </c>
      <c r="L187" s="86"/>
      <c r="M187" s="87"/>
      <c r="N187" s="86"/>
      <c r="O187" s="87"/>
    </row>
    <row r="188" spans="1:15" s="88" customFormat="1" ht="48" customHeight="1" hidden="1">
      <c r="A188" s="79"/>
      <c r="B188" s="91" t="s">
        <v>91</v>
      </c>
      <c r="C188" s="81"/>
      <c r="D188" s="93">
        <f>H188+J188+L188+N188</f>
        <v>0</v>
      </c>
      <c r="E188" s="93">
        <f>I188+K188+M188+O188</f>
        <v>0</v>
      </c>
      <c r="F188" s="84"/>
      <c r="G188" s="85" t="e">
        <f t="shared" si="34"/>
        <v>#DIV/0!</v>
      </c>
      <c r="H188" s="86"/>
      <c r="I188" s="87"/>
      <c r="J188" s="86"/>
      <c r="K188" s="87"/>
      <c r="L188" s="86"/>
      <c r="M188" s="87"/>
      <c r="N188" s="99"/>
      <c r="O188" s="87"/>
    </row>
    <row r="189" spans="1:15" s="194" customFormat="1" ht="12.75" customHeight="1">
      <c r="A189" s="190"/>
      <c r="B189" s="104" t="s">
        <v>46</v>
      </c>
      <c r="C189" s="191"/>
      <c r="D189" s="136">
        <f>H189+J189+L189+N189</f>
        <v>26000</v>
      </c>
      <c r="E189" s="136">
        <f>I189+K189+M189+O189</f>
        <v>0</v>
      </c>
      <c r="F189" s="84"/>
      <c r="G189" s="142">
        <f t="shared" si="34"/>
        <v>0</v>
      </c>
      <c r="H189" s="192"/>
      <c r="I189" s="193"/>
      <c r="J189" s="105">
        <v>26000</v>
      </c>
      <c r="K189" s="193">
        <v>0</v>
      </c>
      <c r="L189" s="192"/>
      <c r="M189" s="193"/>
      <c r="N189" s="105"/>
      <c r="O189" s="193"/>
    </row>
    <row r="190" spans="1:15" s="118" customFormat="1" ht="11.25" customHeight="1">
      <c r="A190" s="183"/>
      <c r="B190" s="80" t="s">
        <v>29</v>
      </c>
      <c r="C190" s="81">
        <v>2050604</v>
      </c>
      <c r="D190" s="82">
        <f t="shared" si="28"/>
        <v>5600000</v>
      </c>
      <c r="E190" s="83">
        <f t="shared" si="28"/>
        <v>1273471</v>
      </c>
      <c r="F190" s="84">
        <f>E190/C190*100</f>
        <v>62.102239145149426</v>
      </c>
      <c r="G190" s="85">
        <f t="shared" si="34"/>
        <v>22.74055357142857</v>
      </c>
      <c r="H190" s="86"/>
      <c r="I190" s="87"/>
      <c r="J190" s="86">
        <v>5600000</v>
      </c>
      <c r="K190" s="87">
        <v>1273471</v>
      </c>
      <c r="L190" s="86"/>
      <c r="M190" s="87"/>
      <c r="N190" s="86"/>
      <c r="O190" s="87"/>
    </row>
    <row r="191" spans="1:15" s="140" customFormat="1" ht="12" customHeight="1">
      <c r="A191" s="159"/>
      <c r="B191" s="160" t="s">
        <v>46</v>
      </c>
      <c r="C191" s="161"/>
      <c r="D191" s="195">
        <f>H191+J191+L191+N191</f>
        <v>2100000</v>
      </c>
      <c r="E191" s="195">
        <f>I191+K191+M191+O191</f>
        <v>0</v>
      </c>
      <c r="F191" s="164"/>
      <c r="G191" s="142">
        <f t="shared" si="34"/>
        <v>0</v>
      </c>
      <c r="H191" s="162"/>
      <c r="I191" s="166"/>
      <c r="J191" s="162">
        <v>2100000</v>
      </c>
      <c r="K191" s="166">
        <v>0</v>
      </c>
      <c r="L191" s="162"/>
      <c r="M191" s="166"/>
      <c r="N191" s="162"/>
      <c r="O191" s="166"/>
    </row>
    <row r="192" spans="1:15" s="46" customFormat="1" ht="76.5" customHeight="1" hidden="1">
      <c r="A192" s="132" t="s">
        <v>92</v>
      </c>
      <c r="B192" s="122" t="s">
        <v>93</v>
      </c>
      <c r="C192" s="123">
        <f>SUM(C193)</f>
        <v>0</v>
      </c>
      <c r="D192" s="124"/>
      <c r="E192" s="125"/>
      <c r="F192" s="126"/>
      <c r="G192" s="75"/>
      <c r="H192" s="127"/>
      <c r="I192" s="128"/>
      <c r="J192" s="127"/>
      <c r="K192" s="128"/>
      <c r="L192" s="127"/>
      <c r="M192" s="128"/>
      <c r="N192" s="127"/>
      <c r="O192" s="128"/>
    </row>
    <row r="193" spans="1:15" s="118" customFormat="1" ht="12.75" customHeight="1" hidden="1">
      <c r="A193" s="183"/>
      <c r="B193" s="80" t="s">
        <v>94</v>
      </c>
      <c r="C193" s="81"/>
      <c r="D193" s="82"/>
      <c r="E193" s="83"/>
      <c r="F193" s="179"/>
      <c r="G193" s="196"/>
      <c r="H193" s="86"/>
      <c r="I193" s="87"/>
      <c r="J193" s="86"/>
      <c r="K193" s="87"/>
      <c r="L193" s="86"/>
      <c r="M193" s="87"/>
      <c r="N193" s="86"/>
      <c r="O193" s="87"/>
    </row>
    <row r="194" spans="1:15" s="201" customFormat="1" ht="24.75" customHeight="1">
      <c r="A194" s="129" t="s">
        <v>95</v>
      </c>
      <c r="B194" s="59" t="s">
        <v>96</v>
      </c>
      <c r="C194" s="197">
        <f>SUM(C195:C202)</f>
        <v>3904077</v>
      </c>
      <c r="D194" s="61">
        <f>H194+L194+N194+J194</f>
        <v>24564522</v>
      </c>
      <c r="E194" s="62">
        <f>I194+M194+O194+K194</f>
        <v>10141494</v>
      </c>
      <c r="F194" s="63">
        <f>E194/C194*100</f>
        <v>259.76675152667326</v>
      </c>
      <c r="G194" s="198">
        <f aca="true" t="shared" si="35" ref="G194:G203">E194/D194*100</f>
        <v>41.28512657400783</v>
      </c>
      <c r="H194" s="199">
        <v>24564522</v>
      </c>
      <c r="I194" s="200">
        <v>10141494</v>
      </c>
      <c r="J194" s="199"/>
      <c r="K194" s="200"/>
      <c r="L194" s="199"/>
      <c r="M194" s="200"/>
      <c r="N194" s="199"/>
      <c r="O194" s="200"/>
    </row>
    <row r="195" spans="1:15" s="78" customFormat="1" ht="15.75" customHeight="1">
      <c r="A195" s="69"/>
      <c r="B195" s="70" t="s">
        <v>21</v>
      </c>
      <c r="C195" s="71">
        <v>3704077</v>
      </c>
      <c r="D195" s="72">
        <f aca="true" t="shared" si="36" ref="D195:E210">H195+L195+N195+J195</f>
        <v>9526785</v>
      </c>
      <c r="E195" s="73">
        <f t="shared" si="36"/>
        <v>7621739</v>
      </c>
      <c r="F195" s="74">
        <f>E195/C195*100</f>
        <v>205.76621382330873</v>
      </c>
      <c r="G195" s="75">
        <f t="shared" si="35"/>
        <v>80.0032644800948</v>
      </c>
      <c r="H195" s="76">
        <f>H194-H199</f>
        <v>9526785</v>
      </c>
      <c r="I195" s="77">
        <f>I194-I199</f>
        <v>7621739</v>
      </c>
      <c r="J195" s="76"/>
      <c r="K195" s="77"/>
      <c r="L195" s="76"/>
      <c r="M195" s="77"/>
      <c r="N195" s="76"/>
      <c r="O195" s="77"/>
    </row>
    <row r="196" spans="1:15" s="88" customFormat="1" ht="12" customHeight="1">
      <c r="A196" s="79"/>
      <c r="B196" s="80" t="s">
        <v>32</v>
      </c>
      <c r="C196" s="81"/>
      <c r="D196" s="82">
        <f t="shared" si="36"/>
        <v>2700</v>
      </c>
      <c r="E196" s="83">
        <f t="shared" si="36"/>
        <v>0</v>
      </c>
      <c r="F196" s="84"/>
      <c r="G196" s="85">
        <f t="shared" si="35"/>
        <v>0</v>
      </c>
      <c r="H196" s="86">
        <v>2700</v>
      </c>
      <c r="I196" s="87">
        <v>0</v>
      </c>
      <c r="J196" s="86"/>
      <c r="K196" s="87"/>
      <c r="L196" s="86"/>
      <c r="M196" s="87"/>
      <c r="N196" s="86"/>
      <c r="O196" s="87"/>
    </row>
    <row r="197" spans="1:15" s="88" customFormat="1" ht="12.75" customHeight="1">
      <c r="A197" s="79"/>
      <c r="B197" s="80" t="s">
        <v>33</v>
      </c>
      <c r="C197" s="81"/>
      <c r="D197" s="82">
        <f t="shared" si="36"/>
        <v>4348000</v>
      </c>
      <c r="E197" s="83">
        <f t="shared" si="36"/>
        <v>2726453</v>
      </c>
      <c r="F197" s="84"/>
      <c r="G197" s="85">
        <f t="shared" si="35"/>
        <v>62.70591076356946</v>
      </c>
      <c r="H197" s="86">
        <v>4348000</v>
      </c>
      <c r="I197" s="87">
        <v>2726453</v>
      </c>
      <c r="J197" s="86"/>
      <c r="K197" s="87"/>
      <c r="L197" s="86"/>
      <c r="M197" s="87"/>
      <c r="N197" s="86"/>
      <c r="O197" s="87"/>
    </row>
    <row r="198" spans="1:15" s="88" customFormat="1" ht="15.75" customHeight="1">
      <c r="A198" s="79"/>
      <c r="B198" s="80" t="s">
        <v>22</v>
      </c>
      <c r="C198" s="87"/>
      <c r="D198" s="82">
        <f t="shared" si="36"/>
        <v>5176085</v>
      </c>
      <c r="E198" s="83">
        <f t="shared" si="36"/>
        <v>4895286</v>
      </c>
      <c r="F198" s="84"/>
      <c r="G198" s="85">
        <f t="shared" si="35"/>
        <v>94.575069767981</v>
      </c>
      <c r="H198" s="102">
        <f>H195-H196-H197</f>
        <v>5176085</v>
      </c>
      <c r="I198" s="103">
        <f>I195-I196-I197</f>
        <v>4895286</v>
      </c>
      <c r="J198" s="86"/>
      <c r="K198" s="87"/>
      <c r="L198" s="86"/>
      <c r="M198" s="87"/>
      <c r="N198" s="86"/>
      <c r="O198" s="87"/>
    </row>
    <row r="199" spans="1:15" s="78" customFormat="1" ht="16.5" customHeight="1">
      <c r="A199" s="69"/>
      <c r="B199" s="70" t="s">
        <v>28</v>
      </c>
      <c r="C199" s="71"/>
      <c r="D199" s="72">
        <f>H199+L199+N199+J199</f>
        <v>15037737</v>
      </c>
      <c r="E199" s="73">
        <f>I199+M199+O199+K199</f>
        <v>2519755</v>
      </c>
      <c r="F199" s="74" t="e">
        <f>E199/C199*100</f>
        <v>#DIV/0!</v>
      </c>
      <c r="G199" s="75">
        <f t="shared" si="35"/>
        <v>16.756211390051575</v>
      </c>
      <c r="H199" s="76">
        <f>H200+H202+H203</f>
        <v>15037737</v>
      </c>
      <c r="I199" s="77">
        <f>I200+I202+I203</f>
        <v>2519755</v>
      </c>
      <c r="J199" s="76"/>
      <c r="K199" s="77"/>
      <c r="L199" s="76"/>
      <c r="M199" s="77"/>
      <c r="N199" s="76"/>
      <c r="O199" s="77"/>
    </row>
    <row r="200" spans="1:15" s="88" customFormat="1" ht="14.25" customHeight="1">
      <c r="A200" s="79"/>
      <c r="B200" s="80" t="s">
        <v>45</v>
      </c>
      <c r="C200" s="81"/>
      <c r="D200" s="93">
        <f t="shared" si="36"/>
        <v>4167</v>
      </c>
      <c r="E200" s="94">
        <f t="shared" si="36"/>
        <v>4150</v>
      </c>
      <c r="F200" s="84"/>
      <c r="G200" s="85">
        <f t="shared" si="35"/>
        <v>99.59203263738901</v>
      </c>
      <c r="H200" s="86">
        <v>4167</v>
      </c>
      <c r="I200" s="87">
        <v>4150</v>
      </c>
      <c r="J200" s="86"/>
      <c r="K200" s="87"/>
      <c r="L200" s="86"/>
      <c r="M200" s="87"/>
      <c r="N200" s="86"/>
      <c r="O200" s="87"/>
    </row>
    <row r="201" spans="1:15" s="194" customFormat="1" ht="15" customHeight="1" hidden="1">
      <c r="A201" s="190"/>
      <c r="B201" s="104" t="s">
        <v>46</v>
      </c>
      <c r="C201" s="191"/>
      <c r="D201" s="93">
        <f>H201+J201+L201+N201</f>
        <v>0</v>
      </c>
      <c r="E201" s="93">
        <f>I201+K201+M201+O201</f>
        <v>0</v>
      </c>
      <c r="F201" s="84"/>
      <c r="G201" s="138"/>
      <c r="H201" s="105"/>
      <c r="I201" s="193"/>
      <c r="J201" s="105"/>
      <c r="K201" s="193"/>
      <c r="L201" s="192"/>
      <c r="M201" s="193"/>
      <c r="N201" s="105"/>
      <c r="O201" s="193"/>
    </row>
    <row r="202" spans="1:15" s="88" customFormat="1" ht="17.25" customHeight="1">
      <c r="A202" s="183"/>
      <c r="B202" s="202" t="s">
        <v>29</v>
      </c>
      <c r="C202" s="81">
        <v>200000</v>
      </c>
      <c r="D202" s="82">
        <f t="shared" si="36"/>
        <v>11733570</v>
      </c>
      <c r="E202" s="83">
        <f t="shared" si="36"/>
        <v>215605</v>
      </c>
      <c r="F202" s="84">
        <f>E202/C202*100</f>
        <v>107.8025</v>
      </c>
      <c r="G202" s="85">
        <f t="shared" si="35"/>
        <v>1.837505550314184</v>
      </c>
      <c r="H202" s="86">
        <v>11733570</v>
      </c>
      <c r="I202" s="87">
        <v>215605</v>
      </c>
      <c r="J202" s="86"/>
      <c r="K202" s="87"/>
      <c r="L202" s="86"/>
      <c r="M202" s="87"/>
      <c r="N202" s="86"/>
      <c r="O202" s="87"/>
    </row>
    <row r="203" spans="1:15" s="88" customFormat="1" ht="12.75">
      <c r="A203" s="187"/>
      <c r="B203" s="203" t="s">
        <v>97</v>
      </c>
      <c r="C203" s="111"/>
      <c r="D203" s="112">
        <f t="shared" si="36"/>
        <v>3300000</v>
      </c>
      <c r="E203" s="113">
        <f t="shared" si="36"/>
        <v>2300000</v>
      </c>
      <c r="F203" s="204"/>
      <c r="G203" s="115">
        <f t="shared" si="35"/>
        <v>69.6969696969697</v>
      </c>
      <c r="H203" s="116">
        <v>3300000</v>
      </c>
      <c r="I203" s="117">
        <v>2300000</v>
      </c>
      <c r="J203" s="116"/>
      <c r="K203" s="117"/>
      <c r="L203" s="116"/>
      <c r="M203" s="117"/>
      <c r="N203" s="116"/>
      <c r="O203" s="117"/>
    </row>
    <row r="204" spans="1:15" s="182" customFormat="1" ht="18.75" customHeight="1">
      <c r="A204" s="132"/>
      <c r="B204" s="122" t="s">
        <v>4</v>
      </c>
      <c r="C204" s="123" t="e">
        <f>C8+C11+C13+C18+C33+C39+C49+C60+C74+C80+C98+C101+C106+C118+C126+C135+C157+C165+C177+C192+C194</f>
        <v>#REF!</v>
      </c>
      <c r="D204" s="205">
        <f t="shared" si="36"/>
        <v>447610255</v>
      </c>
      <c r="E204" s="206">
        <f t="shared" si="36"/>
        <v>182511056</v>
      </c>
      <c r="F204" s="207" t="e">
        <f>E204/C204*100</f>
        <v>#REF!</v>
      </c>
      <c r="G204" s="208">
        <f>E204/D204*100</f>
        <v>40.774547491098026</v>
      </c>
      <c r="H204" s="167">
        <f>H8+H11+H13+H18+H33+H39+H49+H60+H74+H80+H98+H101+H106+H118+H126+H135+H157+H165+H177+H192+H194+H94+H146</f>
        <v>279976677</v>
      </c>
      <c r="I204" s="168">
        <f>I8+I11+I13+I18+I33+I39+I49+I60+I74+I80+I98+I101+I106+I118+I126+I135+I157+I165+I177+I192+I194+I94+I146</f>
        <v>110774991</v>
      </c>
      <c r="J204" s="127">
        <f>J8+J11+J13+J18+J33+J39+J49+J60+J74+J80+J98+J101+J106+J118+J126+J135+J157+J165+J177+J192+J194+J146</f>
        <v>138427464</v>
      </c>
      <c r="K204" s="128">
        <f>K8+K11+K13+K18+K33+K39+K49+K60+K74+K80+K98+K101+K106+K118+K126+K135+K157+K165+K177+K192+K194+K146</f>
        <v>56958251</v>
      </c>
      <c r="L204" s="127">
        <f>L8+L11+L13+L18+L33+L39+L49+L60+L74+L80+L98+L101+L106+L118+L126+L135+L157+L165+L177+L192+L194+L146</f>
        <v>20235801</v>
      </c>
      <c r="M204" s="128">
        <f>M8+M11+M13+M18+M33+M39+M49+M60+M74+M80+M98+M101+M106+M118+M126+M135+M157+M165+M177+M192+M194+M146</f>
        <v>10130499</v>
      </c>
      <c r="N204" s="127">
        <f>N8+N11+N13+N18+N33+N39+N49+N60+N74+N80+N98+N101+N106+N118+N126+N135+N157+N165+N177+N192+N194+N146+N78</f>
        <v>8970313</v>
      </c>
      <c r="O204" s="128">
        <f>O8+O11+O13+O18+O33+O39+O49+O60+O74+O80+O98+O101+O106+O118+O126+O135+O157+O165+O177+O192+O194+O146+O78</f>
        <v>4647315</v>
      </c>
    </row>
    <row r="205" spans="1:15" s="217" customFormat="1" ht="18" customHeight="1">
      <c r="A205" s="209"/>
      <c r="B205" s="37" t="s">
        <v>75</v>
      </c>
      <c r="C205" s="210">
        <f>C9+C12+C14+C19+C34+C40+C50+C61+C75+C81+C99+C102+C107+C119+C127+C136+C158+C166+C178+C195+C193</f>
        <v>268245631</v>
      </c>
      <c r="D205" s="211">
        <f t="shared" si="36"/>
        <v>326483058</v>
      </c>
      <c r="E205" s="211">
        <f t="shared" si="36"/>
        <v>165873175</v>
      </c>
      <c r="F205" s="212">
        <f>E205/C205*100</f>
        <v>61.83630070008485</v>
      </c>
      <c r="G205" s="213">
        <f>E205/D205*100</f>
        <v>50.80605897779847</v>
      </c>
      <c r="H205" s="214">
        <f>H9+H12+H14+H19+H34+H40+H50+H61+H75+H81+H99+H102+H107+H119+H127+H136+H158+H166+H178+H195+H95+H147</f>
        <v>198022970</v>
      </c>
      <c r="I205" s="215">
        <f>I9+I12+I14+I19+I34+I40+I50+I61+I75+I81+I99+I102+I107+I119+I127+I136+I158+I166+I178+I195+I95+I147</f>
        <v>99106712</v>
      </c>
      <c r="J205" s="216">
        <f>J9+J12+J14+J19+J34+J40+J50+J61+J75+J81+J99+J102+J107+J119+J127+J136+J158+J166+J178+J195+J147</f>
        <v>99253974</v>
      </c>
      <c r="K205" s="210">
        <f>K9+K12+K14+K19+K34+K40+K50+K61+K75+K81+K99+K102+K107+K119+K127+K136+K158+K166+K178+K195+K147</f>
        <v>51988649</v>
      </c>
      <c r="L205" s="216">
        <f>L9+L12+L14+L19+L34+L40+L50+L61+L75+L81+L99+L102+L107+L119+L127+L136+L158+L166+L178+L195</f>
        <v>20235801</v>
      </c>
      <c r="M205" s="210">
        <f>M9+M12+M14+M19+M34+M40+M50+M61+M75+M81+M99+M102+M107+M119+M127+M136+M158+M166+M178+M193+M195</f>
        <v>10130499</v>
      </c>
      <c r="N205" s="216">
        <f>N9+N12+N14+N19+N34+N40+N50+N61+N75+N81+N99+N102+N107+N119+N127+N136+N158+N166+N178+N193+N195+N147+N79</f>
        <v>8970313</v>
      </c>
      <c r="O205" s="210">
        <f>O9+O12+O14+O19+O34+O40+O50+O61+O75+O81+O99+O102+O107+O119+O127+O136+O158+O166+O178+O193+O195+O147+O79</f>
        <v>4647315</v>
      </c>
    </row>
    <row r="206" spans="1:15" s="217" customFormat="1" ht="15" customHeight="1">
      <c r="A206" s="209"/>
      <c r="B206" s="80" t="s">
        <v>32</v>
      </c>
      <c r="C206" s="81"/>
      <c r="D206" s="218">
        <f t="shared" si="36"/>
        <v>137294065</v>
      </c>
      <c r="E206" s="219">
        <f t="shared" si="36"/>
        <v>70133733</v>
      </c>
      <c r="F206" s="220"/>
      <c r="G206" s="221">
        <f>E206/D206*100</f>
        <v>51.08285853434378</v>
      </c>
      <c r="H206" s="222">
        <f aca="true" t="shared" si="37" ref="H206:O206">H20+H41+H51+H62+H76+H82+H96+H108+H128+H137+H148+H159+H167+H179+H196</f>
        <v>80085470</v>
      </c>
      <c r="I206" s="223">
        <f t="shared" si="37"/>
        <v>40736141</v>
      </c>
      <c r="J206" s="222">
        <f t="shared" si="37"/>
        <v>47944261</v>
      </c>
      <c r="K206" s="223">
        <f t="shared" si="37"/>
        <v>24780601</v>
      </c>
      <c r="L206" s="222">
        <f t="shared" si="37"/>
        <v>2131420</v>
      </c>
      <c r="M206" s="223">
        <f t="shared" si="37"/>
        <v>1023947</v>
      </c>
      <c r="N206" s="222">
        <f t="shared" si="37"/>
        <v>7132914</v>
      </c>
      <c r="O206" s="223">
        <f t="shared" si="37"/>
        <v>3593044</v>
      </c>
    </row>
    <row r="207" spans="1:15" s="217" customFormat="1" ht="10.5" customHeight="1">
      <c r="A207" s="209"/>
      <c r="B207" s="104" t="s">
        <v>35</v>
      </c>
      <c r="C207" s="81"/>
      <c r="D207" s="218"/>
      <c r="E207" s="219"/>
      <c r="F207" s="220"/>
      <c r="G207" s="208"/>
      <c r="H207" s="222"/>
      <c r="I207" s="223"/>
      <c r="J207" s="222"/>
      <c r="K207" s="223"/>
      <c r="L207" s="222"/>
      <c r="M207" s="223"/>
      <c r="N207" s="222"/>
      <c r="O207" s="223"/>
    </row>
    <row r="208" spans="1:15" s="227" customFormat="1" ht="36.75" customHeight="1">
      <c r="A208" s="224"/>
      <c r="B208" s="91" t="s">
        <v>98</v>
      </c>
      <c r="C208" s="92"/>
      <c r="D208" s="93">
        <f>H208+L208+N208+J208</f>
        <v>68200</v>
      </c>
      <c r="E208" s="94">
        <f>I208+M208+O208+K208</f>
        <v>120</v>
      </c>
      <c r="F208" s="225"/>
      <c r="G208" s="226">
        <f>E208/D208*100</f>
        <v>0.17595307917888564</v>
      </c>
      <c r="H208" s="97"/>
      <c r="I208" s="98"/>
      <c r="J208" s="97"/>
      <c r="K208" s="98"/>
      <c r="L208" s="97">
        <f>L84</f>
        <v>67200</v>
      </c>
      <c r="M208" s="98"/>
      <c r="N208" s="97">
        <f>N64+N84</f>
        <v>1000</v>
      </c>
      <c r="O208" s="98">
        <f>O64+O84</f>
        <v>120</v>
      </c>
    </row>
    <row r="209" spans="1:15" s="217" customFormat="1" ht="14.25" customHeight="1">
      <c r="A209" s="209"/>
      <c r="B209" s="80" t="s">
        <v>33</v>
      </c>
      <c r="C209" s="81"/>
      <c r="D209" s="218">
        <f>H209+L209+N209+J209</f>
        <v>63371003</v>
      </c>
      <c r="E209" s="219">
        <f t="shared" si="36"/>
        <v>34071773</v>
      </c>
      <c r="F209" s="220"/>
      <c r="G209" s="221">
        <f>E209/D209*100</f>
        <v>53.76555741117116</v>
      </c>
      <c r="H209" s="222">
        <f aca="true" t="shared" si="38" ref="H209:M209">H21+H35+H42+H65+H85+H109+H120+H129+H138+H149+H160+H168+H180+H197</f>
        <v>39041862</v>
      </c>
      <c r="I209" s="223">
        <f t="shared" si="38"/>
        <v>21855304</v>
      </c>
      <c r="J209" s="222">
        <f t="shared" si="38"/>
        <v>24101141</v>
      </c>
      <c r="K209" s="223">
        <f t="shared" si="38"/>
        <v>12121051</v>
      </c>
      <c r="L209" s="222">
        <f t="shared" si="38"/>
        <v>228000</v>
      </c>
      <c r="M209" s="223">
        <f t="shared" si="38"/>
        <v>95418</v>
      </c>
      <c r="N209" s="222"/>
      <c r="O209" s="223"/>
    </row>
    <row r="210" spans="1:15" s="227" customFormat="1" ht="24.75" customHeight="1">
      <c r="A210" s="224"/>
      <c r="B210" s="91" t="s">
        <v>89</v>
      </c>
      <c r="C210" s="100"/>
      <c r="D210" s="93">
        <f t="shared" si="36"/>
        <v>2996932</v>
      </c>
      <c r="E210" s="94">
        <f t="shared" si="36"/>
        <v>1514123</v>
      </c>
      <c r="F210" s="225"/>
      <c r="G210" s="221">
        <f>E210/D210*100</f>
        <v>50.52243427611971</v>
      </c>
      <c r="H210" s="97">
        <f>H122</f>
        <v>200000</v>
      </c>
      <c r="I210" s="98">
        <f>I122</f>
        <v>200000</v>
      </c>
      <c r="J210" s="97">
        <f>J66+J141+J151+J181+J22</f>
        <v>2796932</v>
      </c>
      <c r="K210" s="98">
        <f>K66+K141+K151+K181+K22</f>
        <v>1314123</v>
      </c>
      <c r="L210" s="97"/>
      <c r="M210" s="98"/>
      <c r="N210" s="97"/>
      <c r="O210" s="98"/>
    </row>
    <row r="211" spans="1:15" s="217" customFormat="1" ht="12.75" customHeight="1">
      <c r="A211" s="209"/>
      <c r="B211" s="80" t="s">
        <v>22</v>
      </c>
      <c r="C211" s="210"/>
      <c r="D211" s="218">
        <f>H211+L211+N211+J211</f>
        <v>125817990</v>
      </c>
      <c r="E211" s="219">
        <f>I211+M211+O211+K211</f>
        <v>61667669</v>
      </c>
      <c r="F211" s="220"/>
      <c r="G211" s="221">
        <f>E211/D211*100</f>
        <v>49.013395461173715</v>
      </c>
      <c r="H211" s="222">
        <f aca="true" t="shared" si="39" ref="H211:O211">H10+H15+H23+H36+H43+H52+H67+H77+H86+H97+H100+H103+H110+H123+H130+H142+H152+H161+H169+H182+H198</f>
        <v>78895638</v>
      </c>
      <c r="I211" s="223">
        <f t="shared" si="39"/>
        <v>36515267</v>
      </c>
      <c r="J211" s="222">
        <f t="shared" si="39"/>
        <v>27208572</v>
      </c>
      <c r="K211" s="223">
        <f t="shared" si="39"/>
        <v>15086997</v>
      </c>
      <c r="L211" s="222">
        <f t="shared" si="39"/>
        <v>17876381</v>
      </c>
      <c r="M211" s="223">
        <f t="shared" si="39"/>
        <v>9011134</v>
      </c>
      <c r="N211" s="222">
        <f t="shared" si="39"/>
        <v>1837399</v>
      </c>
      <c r="O211" s="223">
        <f t="shared" si="39"/>
        <v>1054271</v>
      </c>
    </row>
    <row r="212" spans="1:15" s="233" customFormat="1" ht="9.75" customHeight="1">
      <c r="A212" s="228"/>
      <c r="B212" s="104" t="s">
        <v>35</v>
      </c>
      <c r="C212" s="133"/>
      <c r="D212" s="229"/>
      <c r="E212" s="229"/>
      <c r="F212" s="230"/>
      <c r="G212" s="221"/>
      <c r="H212" s="231"/>
      <c r="I212" s="232"/>
      <c r="J212" s="231"/>
      <c r="K212" s="133"/>
      <c r="L212" s="231"/>
      <c r="M212" s="133"/>
      <c r="N212" s="231"/>
      <c r="O212" s="133"/>
    </row>
    <row r="213" spans="1:15" s="237" customFormat="1" ht="39" customHeight="1">
      <c r="A213" s="224"/>
      <c r="B213" s="91" t="s">
        <v>99</v>
      </c>
      <c r="C213" s="92" t="e">
        <f>C54+C69+#REF!+C140</f>
        <v>#REF!</v>
      </c>
      <c r="D213" s="234">
        <f aca="true" t="shared" si="40" ref="D213:E221">H213+L213+N213+J213</f>
        <v>47060</v>
      </c>
      <c r="E213" s="234">
        <f t="shared" si="40"/>
        <v>5651</v>
      </c>
      <c r="F213" s="225" t="e">
        <f>E213/C213*100</f>
        <v>#REF!</v>
      </c>
      <c r="G213" s="235">
        <f aca="true" t="shared" si="41" ref="G213:G221">E213/D213*100</f>
        <v>12.008074798130048</v>
      </c>
      <c r="H213" s="99"/>
      <c r="I213" s="236"/>
      <c r="J213" s="99"/>
      <c r="K213" s="100"/>
      <c r="L213" s="97">
        <f>L54+L69+L184+L88</f>
        <v>42560</v>
      </c>
      <c r="M213" s="98">
        <f>M54+M69+M184+M88</f>
        <v>1401</v>
      </c>
      <c r="N213" s="97">
        <f>N54+N69+N184+N88</f>
        <v>4500</v>
      </c>
      <c r="O213" s="98">
        <f>O54+O69+O184+O88</f>
        <v>4250</v>
      </c>
    </row>
    <row r="214" spans="1:15" s="241" customFormat="1" ht="19.5" customHeight="1">
      <c r="A214" s="209"/>
      <c r="B214" s="37" t="s">
        <v>28</v>
      </c>
      <c r="C214" s="238"/>
      <c r="D214" s="211">
        <f t="shared" si="40"/>
        <v>121127197</v>
      </c>
      <c r="E214" s="239">
        <f t="shared" si="40"/>
        <v>16637881</v>
      </c>
      <c r="F214" s="240" t="e">
        <f>E214/C214*100</f>
        <v>#DIV/0!</v>
      </c>
      <c r="G214" s="213">
        <f t="shared" si="41"/>
        <v>13.735875519351776</v>
      </c>
      <c r="H214" s="214">
        <f>H26+H89+H113+H143+H162+H186+H16+H172+H124+H44+H55+H70+H104+H131+H153+H199</f>
        <v>81953707</v>
      </c>
      <c r="I214" s="215">
        <f>I26+I89+I113+I143+I162+I186+I16+I172+I124+I44+I55+I70+I104+I131+I153+I199</f>
        <v>11668279</v>
      </c>
      <c r="J214" s="214">
        <f>J26+J89+J113+J143+J162+J186+J16+J172+J124+J44+J55+J70+J104+J131+J153+J199</f>
        <v>39173490</v>
      </c>
      <c r="K214" s="215">
        <f>K26+K89+K113+K143+K162+K186+K16+K172+K124+K44+K55+K70+K104+K131+K153+K199</f>
        <v>4969602</v>
      </c>
      <c r="L214" s="216"/>
      <c r="M214" s="210"/>
      <c r="N214" s="214"/>
      <c r="O214" s="215"/>
    </row>
    <row r="215" spans="1:15" s="245" customFormat="1" ht="12.75">
      <c r="A215" s="228"/>
      <c r="B215" s="242" t="s">
        <v>45</v>
      </c>
      <c r="C215" s="243" t="e">
        <f>C10+C27+C45+C56+C71+C90+C144+C187+#REF!</f>
        <v>#REF!</v>
      </c>
      <c r="D215" s="229">
        <f t="shared" si="40"/>
        <v>8341994</v>
      </c>
      <c r="E215" s="219">
        <f t="shared" si="40"/>
        <v>824265</v>
      </c>
      <c r="F215" s="244" t="e">
        <f>E215/C215*100</f>
        <v>#REF!</v>
      </c>
      <c r="G215" s="221">
        <f t="shared" si="41"/>
        <v>9.880910966850372</v>
      </c>
      <c r="H215" s="222">
        <f>H200+H187+H163+H144+H132+H114+H90+H71+H58+H45+H27+H173</f>
        <v>6407504</v>
      </c>
      <c r="I215" s="223">
        <f>I200+I187+I163+I144+I132+I114+I90+I71+I58+I45+I27+I173</f>
        <v>808333</v>
      </c>
      <c r="J215" s="222">
        <f>J200+J187+J163+J144+J132+J114+J90+J71+J58+J45+J27+J16</f>
        <v>1934490</v>
      </c>
      <c r="K215" s="223">
        <f>K200+K187+K163+K144+K132+K114+K90+K71+K58+K45+K27</f>
        <v>15932</v>
      </c>
      <c r="L215" s="231"/>
      <c r="M215" s="133"/>
      <c r="N215" s="222"/>
      <c r="O215" s="223"/>
    </row>
    <row r="216" spans="1:15" s="245" customFormat="1" ht="12.75" hidden="1">
      <c r="A216" s="228"/>
      <c r="B216" s="104" t="s">
        <v>35</v>
      </c>
      <c r="C216" s="243"/>
      <c r="D216" s="229"/>
      <c r="E216" s="219"/>
      <c r="F216" s="244"/>
      <c r="G216" s="221" t="e">
        <f t="shared" si="41"/>
        <v>#DIV/0!</v>
      </c>
      <c r="H216" s="231"/>
      <c r="I216" s="232"/>
      <c r="J216" s="231"/>
      <c r="K216" s="133"/>
      <c r="L216" s="231"/>
      <c r="M216" s="133"/>
      <c r="N216" s="222"/>
      <c r="O216" s="223"/>
    </row>
    <row r="217" spans="1:15" s="237" customFormat="1" ht="36" hidden="1">
      <c r="A217" s="224"/>
      <c r="B217" s="91" t="s">
        <v>100</v>
      </c>
      <c r="C217" s="92"/>
      <c r="D217" s="234">
        <f>H217+L217+N217+J217</f>
        <v>0</v>
      </c>
      <c r="E217" s="234">
        <f>I217+M217+O217+K217</f>
        <v>0</v>
      </c>
      <c r="F217" s="246"/>
      <c r="G217" s="221" t="e">
        <f t="shared" si="41"/>
        <v>#DIV/0!</v>
      </c>
      <c r="H217" s="99"/>
      <c r="I217" s="236"/>
      <c r="J217" s="99"/>
      <c r="K217" s="100"/>
      <c r="L217" s="99"/>
      <c r="M217" s="100"/>
      <c r="N217" s="97"/>
      <c r="O217" s="98"/>
    </row>
    <row r="218" spans="1:15" s="237" customFormat="1" ht="12.75">
      <c r="A218" s="224"/>
      <c r="B218" s="91" t="s">
        <v>46</v>
      </c>
      <c r="C218" s="92"/>
      <c r="D218" s="234">
        <f>H218+L218+N218+J218</f>
        <v>1097000</v>
      </c>
      <c r="E218" s="234">
        <f>I218+M218+O218+K218</f>
        <v>69810</v>
      </c>
      <c r="F218" s="246"/>
      <c r="G218" s="221">
        <f t="shared" si="41"/>
        <v>6.363719234275296</v>
      </c>
      <c r="H218" s="97">
        <f>H91+H115+H189+H201</f>
        <v>71000</v>
      </c>
      <c r="I218" s="98">
        <f>I91+I115+I189+I201</f>
        <v>66810</v>
      </c>
      <c r="J218" s="97">
        <f>J91+J115+J189+J201</f>
        <v>1026000</v>
      </c>
      <c r="K218" s="98">
        <f>K91+K115+K189+K201</f>
        <v>3000</v>
      </c>
      <c r="L218" s="97"/>
      <c r="M218" s="98"/>
      <c r="N218" s="97"/>
      <c r="O218" s="98"/>
    </row>
    <row r="219" spans="1:15" s="245" customFormat="1" ht="12.75">
      <c r="A219" s="228"/>
      <c r="B219" s="242" t="s">
        <v>29</v>
      </c>
      <c r="C219" s="243">
        <f>C28+C46+C72+C92+C116+C133+C164+C174+C190+C202+C145</f>
        <v>14590566</v>
      </c>
      <c r="D219" s="229">
        <f t="shared" si="40"/>
        <v>104445203</v>
      </c>
      <c r="E219" s="219">
        <f t="shared" si="40"/>
        <v>11963616</v>
      </c>
      <c r="F219" s="244">
        <f>E219/C219*100</f>
        <v>81.99555795162435</v>
      </c>
      <c r="G219" s="221">
        <f t="shared" si="41"/>
        <v>11.454442766509823</v>
      </c>
      <c r="H219" s="231">
        <f>H28+H46+H72+H92+H116+H133+H164+H174+H190+H202+H145++H57+H17+H155+H105</f>
        <v>67206203</v>
      </c>
      <c r="I219" s="232">
        <f>I28+I46+I72+I92+I116+I133+I164+I174+I190+I202+I145+I57+I17+I155+I105</f>
        <v>7009946</v>
      </c>
      <c r="J219" s="231">
        <f>J28+J46+J72+J92+J116+J133+J164+J174+J190+J202+J145+J17+J155</f>
        <v>37239000</v>
      </c>
      <c r="K219" s="133">
        <f>K28+K46+K72+K92+K116+K133+K164+K174+K190+K202+K145+K17+K155</f>
        <v>4953670</v>
      </c>
      <c r="L219" s="231"/>
      <c r="M219" s="133"/>
      <c r="N219" s="222"/>
      <c r="O219" s="223"/>
    </row>
    <row r="220" spans="1:15" s="249" customFormat="1" ht="12.75">
      <c r="A220" s="183"/>
      <c r="B220" s="80" t="s">
        <v>46</v>
      </c>
      <c r="C220" s="81"/>
      <c r="D220" s="247">
        <f>H220+L220+N220+J220</f>
        <v>4409000</v>
      </c>
      <c r="E220" s="247">
        <f>I220+M220+O220+K220</f>
        <v>334190</v>
      </c>
      <c r="F220" s="248"/>
      <c r="G220" s="221">
        <f t="shared" si="41"/>
        <v>7.579723293263779</v>
      </c>
      <c r="H220" s="102">
        <f>H47+H93+H117+H134+H156+H175+H191+H73</f>
        <v>1309000</v>
      </c>
      <c r="I220" s="103">
        <f>I47+I93+I117+I134+I156+I175+I191+I73</f>
        <v>334190</v>
      </c>
      <c r="J220" s="102">
        <f>J47+J93+J117+J134+J156+J175+J191+J73</f>
        <v>3100000</v>
      </c>
      <c r="K220" s="103">
        <f>K47+K93+K117+K134+K156+K175+K191+K73</f>
        <v>0</v>
      </c>
      <c r="L220" s="102"/>
      <c r="M220" s="103"/>
      <c r="N220" s="102"/>
      <c r="O220" s="103"/>
    </row>
    <row r="221" spans="1:15" s="259" customFormat="1" ht="13.5" thickBot="1">
      <c r="A221" s="250"/>
      <c r="B221" s="251" t="s">
        <v>97</v>
      </c>
      <c r="C221" s="252">
        <f>C48+C176+C59</f>
        <v>1359378</v>
      </c>
      <c r="D221" s="253">
        <f t="shared" si="40"/>
        <v>8340000</v>
      </c>
      <c r="E221" s="254">
        <f t="shared" si="40"/>
        <v>3850000</v>
      </c>
      <c r="F221" s="255">
        <f>E221/C221*100</f>
        <v>283.217765772287</v>
      </c>
      <c r="G221" s="256">
        <f t="shared" si="41"/>
        <v>46.16306954436451</v>
      </c>
      <c r="H221" s="257">
        <f>H48+H176+H59+H203+H32+H125</f>
        <v>8340000</v>
      </c>
      <c r="I221" s="258">
        <f>I48+I176+I59+I203+I32+I125</f>
        <v>3850000</v>
      </c>
      <c r="J221" s="257"/>
      <c r="K221" s="252"/>
      <c r="L221" s="257"/>
      <c r="M221" s="252"/>
      <c r="N221" s="257"/>
      <c r="O221" s="252"/>
    </row>
    <row r="222" ht="16.5" thickTop="1"/>
    <row r="223" ht="15.75">
      <c r="A223" s="260" t="s">
        <v>101</v>
      </c>
    </row>
    <row r="224" ht="15.75">
      <c r="A224" s="260" t="s">
        <v>102</v>
      </c>
    </row>
    <row r="225" ht="15.75">
      <c r="A225" s="260" t="s">
        <v>103</v>
      </c>
    </row>
  </sheetData>
  <printOptions horizontalCentered="1"/>
  <pageMargins left="0.2" right="0.2" top="0.52" bottom="0.35" header="0.3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2010-09-02T10:14:36Z</cp:lastPrinted>
  <dcterms:created xsi:type="dcterms:W3CDTF">2010-09-02T10:13:45Z</dcterms:created>
  <dcterms:modified xsi:type="dcterms:W3CDTF">2010-09-03T11:48:04Z</dcterms:modified>
  <cp:category/>
  <cp:version/>
  <cp:contentType/>
  <cp:contentStatus/>
</cp:coreProperties>
</file>