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8700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<sst xmlns="http://schemas.openxmlformats.org/spreadsheetml/2006/main" count="130" uniqueCount="89">
  <si>
    <t>Tabela nr 14</t>
  </si>
  <si>
    <t>DOTACJE  UDZIELANE  Z  BUDŻETU  MIASTA  NA  REALIZACJĘ  ZADAŃ  PUBLICZNYCH  
W  I  PÓŁROCZU  2010  ROKU</t>
  </si>
  <si>
    <t>w złotych</t>
  </si>
  <si>
    <t xml:space="preserve">Dział </t>
  </si>
  <si>
    <t>Wyszczególnienie</t>
  </si>
  <si>
    <t>OGÓŁEM</t>
  </si>
  <si>
    <t xml:space="preserve">GMINA </t>
  </si>
  <si>
    <t xml:space="preserve">POWIAT </t>
  </si>
  <si>
    <t>Rozdz.  §</t>
  </si>
  <si>
    <t>Plan</t>
  </si>
  <si>
    <t>Wykonanie
I półrocze</t>
  </si>
  <si>
    <t>%         wyk.</t>
  </si>
  <si>
    <t>%        wyk.</t>
  </si>
  <si>
    <t>%     wyk.</t>
  </si>
  <si>
    <t>TRANSPORT I ŁĄCZNOŚĆ</t>
  </si>
  <si>
    <t>Infrastruktura kolejowa</t>
  </si>
  <si>
    <t>Dotacja celowa na pomoc finansową udzielaną między jednostkami samorządu terytorialnego na dofinansowanie własnych zadań bieżących</t>
  </si>
  <si>
    <t xml:space="preserve"> Lokalny transport zbiorowy</t>
  </si>
  <si>
    <t xml:space="preserve">Dotacje celowe przekazane dla powiatu na zadania bieżące realizowane na podstawie porozumień między jednostkami samorządu terytorialnego </t>
  </si>
  <si>
    <t>TURYSTYKA</t>
  </si>
  <si>
    <t>Zadania w zakresie upowszechniania turystyki</t>
  </si>
  <si>
    <t xml:space="preserve">Dotacja celowa z budżetu na finansowanie lub dofinansowanie zadań zleconych do realizacji stowarzyszeniom 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</si>
  <si>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</si>
  <si>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</si>
  <si>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</si>
  <si>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</si>
  <si>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</si>
  <si>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</si>
  <si>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>Dotacja celowa na pomoc finansową udzielaną między jst na dofinansowanie własnych zadań inwestycyjnych i zakupów inwestycyjnych</t>
  </si>
  <si>
    <t>Pozostała działalność</t>
  </si>
  <si>
    <t>Dotacja celowa z budżetu na finansowanie lub dofinansowanie zadań zleconych do realizacji stowarzyszeniom</t>
  </si>
  <si>
    <t>BEZPIECZEŃSTWO PUBLICZNE I OCHRONA PRZECIWPOŻAROWA</t>
  </si>
  <si>
    <t>Komendy powiatowe Państwowej Straży Pożarnej</t>
  </si>
  <si>
    <t xml:space="preserve"> </t>
  </si>
  <si>
    <t>Dotacje celowe z budżetu na finansowanie lub dofinansowanie kosztów realizacji inwestycji i zakupów inwestycyjnych innych jednostek sektora finansów publicznych</t>
  </si>
  <si>
    <t>Ochotnicze straże pożarne</t>
  </si>
  <si>
    <t>Usuwanie skutków klęsk żywiołowych</t>
  </si>
  <si>
    <t>OŚWIATA I WYCHOWANIE</t>
  </si>
  <si>
    <t>Szkoły podstawowe</t>
  </si>
  <si>
    <t>Dotacja podmiotowa z budżetu dla niepublicznej jednostki systemu oświaty</t>
  </si>
  <si>
    <t>Oddziały przedszkolne w szkołach podstawowych</t>
  </si>
  <si>
    <t>Przedszkola</t>
  </si>
  <si>
    <t>Dotacja podmiotowa z budżetu dla zakładu budżetowego</t>
  </si>
  <si>
    <t>Gimnazja</t>
  </si>
  <si>
    <t>Licea ogólnokształcące</t>
  </si>
  <si>
    <t>Szkoły zawodowe</t>
  </si>
  <si>
    <t>Dotacja podmiotowa z budżetu dla publicznej jednostki systemu oświaty prowadzonej przez osobę prawną inną niż jst lub przez osobę fizyczną</t>
  </si>
  <si>
    <t xml:space="preserve">Dotacja podmiotowa z budżetu dla niepublicznej jednostki systemu oświaty </t>
  </si>
  <si>
    <t>Dotacja podmiotowa z budżetu dla pozostałych jednostek sektora finansów publicznych</t>
  </si>
  <si>
    <t>SZKOLNICTWO WYŻSZE</t>
  </si>
  <si>
    <t>Pomoc materialna dla studentów i doktorantów</t>
  </si>
  <si>
    <t>Dotacja celowa z budżetu dla pozostałych jednostek zaliczanych do sektora finansów publicznych</t>
  </si>
  <si>
    <t>OCHRONA ZDROWIA</t>
  </si>
  <si>
    <t>Zwalczanie narkomanii</t>
  </si>
  <si>
    <t>Przeciwdziałanie alkoholizmowi</t>
  </si>
  <si>
    <t>POMOC SPOŁECZNA</t>
  </si>
  <si>
    <r>
      <t xml:space="preserve">Placówki opiekuńczo-wychowawcze - </t>
    </r>
    <r>
      <rPr>
        <b/>
        <i/>
        <sz val="10"/>
        <rFont val="Calibri"/>
        <family val="2"/>
      </rPr>
      <t>Rodzinne Domy Dziecka</t>
    </r>
  </si>
  <si>
    <t>Ośrodki wsparcia</t>
  </si>
  <si>
    <t>Rodziny zastępcze</t>
  </si>
  <si>
    <t>POZOSTAŁE ZADANIA W ZAKRESIE POLITYKI SPOŁECZNEJ</t>
  </si>
  <si>
    <t>Żłobki</t>
  </si>
  <si>
    <t>Rehabilitacja zawodowa i społeczna osób niepełnosprawnych</t>
  </si>
  <si>
    <t>Dotacja podmiotowa z budżetu dla jednostek niezaliczanych do sektora finansów publicznych</t>
  </si>
  <si>
    <t>Powiatowe urzędy pracy</t>
  </si>
  <si>
    <t>EDUKACYJNA OPIEKA WYCHOWAWCZA</t>
  </si>
  <si>
    <t>Ośrodki rewalidacyjno-wychowawcze</t>
  </si>
  <si>
    <t>Dotacje podmiotowe z budżetu dla niepublicznej jednostki systemu oświaty</t>
  </si>
  <si>
    <t>Dotacja celowa z budżetu na finansowanie  lub dofinansowanie zadań zleconych do realizacji stowarzyszeniom</t>
  </si>
  <si>
    <t>GOSPODARKA KOMUNALNA I OCHRONA ŚRODOWISKA</t>
  </si>
  <si>
    <t>Schronisko dla zwierząt</t>
  </si>
  <si>
    <t>KULTURA I OCHRONA DZIEDZICTWA NARODOWEGO</t>
  </si>
  <si>
    <t>Pozostałe zadania w zakresie kultury</t>
  </si>
  <si>
    <t xml:space="preserve">Teatry </t>
  </si>
  <si>
    <t>Dotacja podmiotowa z budżetu dla samorządowej instytucji kultury</t>
  </si>
  <si>
    <t>Filharmonie, orkiestry, chóry i kapele</t>
  </si>
  <si>
    <t xml:space="preserve">Dotacje podmiotowe z budżetu dla samorządowej  instytucji kultury </t>
  </si>
  <si>
    <t>Domy i ośrodki kultury, świetlice i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</si>
  <si>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</si>
  <si>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</si>
  <si>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</si>
  <si>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</si>
  <si>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</si>
  <si>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Zadania w zakresie kultury fizycznej i sportu</t>
  </si>
  <si>
    <t>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</si>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</sst>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Calibri"/>
      <family val="0"/>
    </font>
    <font>
      <b/>
      <sz val="13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Continuous" vertical="center"/>
      <protection locked="0"/>
    </xf>
    <xf numFmtId="3" fontId="8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" xfId="0" applyNumberFormat="1" applyFont="1" applyFill="1" applyBorder="1" applyAlignment="1" applyProtection="1">
      <alignment horizontal="centerContinuous" vertical="center"/>
      <protection locked="0"/>
    </xf>
    <xf numFmtId="3" fontId="2" fillId="0" borderId="5" xfId="0" applyNumberFormat="1" applyFont="1" applyFill="1" applyBorder="1" applyAlignment="1" applyProtection="1">
      <alignment horizontal="centerContinuous" vertic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" xfId="0" applyNumberFormat="1" applyFont="1" applyFill="1" applyBorder="1" applyAlignment="1" applyProtection="1">
      <alignment horizontal="centerContinuous" vertical="center"/>
      <protection locked="0"/>
    </xf>
    <xf numFmtId="3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 applyProtection="1">
      <alignment horizontal="centerContinuous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1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164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10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164" fontId="6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28" xfId="0" applyNumberFormat="1" applyFont="1" applyFill="1" applyBorder="1" applyAlignment="1" applyProtection="1">
      <alignment horizontal="centerContinuous" vertical="center"/>
      <protection locked="0"/>
    </xf>
    <xf numFmtId="1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0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/>
    </xf>
    <xf numFmtId="164" fontId="5" fillId="0" borderId="25" xfId="18" applyNumberFormat="1" applyFont="1" applyFill="1" applyBorder="1" applyAlignment="1" applyProtection="1">
      <alignment vertical="center" wrapText="1"/>
      <protection locked="0"/>
    </xf>
    <xf numFmtId="164" fontId="4" fillId="0" borderId="17" xfId="18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64" fontId="10" fillId="0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2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64" fontId="4" fillId="0" borderId="29" xfId="18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15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64" fontId="4" fillId="0" borderId="15" xfId="0" applyNumberFormat="1" applyFont="1" applyFill="1" applyBorder="1" applyAlignment="1" applyProtection="1">
      <alignment vertical="center"/>
      <protection locked="0"/>
    </xf>
    <xf numFmtId="164" fontId="4" fillId="0" borderId="22" xfId="18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9" xfId="18" applyNumberFormat="1" applyFont="1" applyFill="1" applyBorder="1" applyAlignment="1" applyProtection="1">
      <alignment vertical="center" wrapText="1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164" fontId="6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64" fontId="6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10" fillId="0" borderId="32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7" xfId="18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9" xfId="0" applyNumberFormat="1" applyFont="1" applyFill="1" applyBorder="1" applyAlignment="1" applyProtection="1">
      <alignment horizontal="centerContinuous" vertical="center"/>
      <protection locked="0"/>
    </xf>
    <xf numFmtId="3" fontId="0" fillId="0" borderId="9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0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vertical="center"/>
    </xf>
    <xf numFmtId="164" fontId="5" fillId="0" borderId="38" xfId="0" applyNumberFormat="1" applyFont="1" applyFill="1" applyBorder="1" applyAlignment="1" applyProtection="1">
      <alignment horizontal="right" vertical="center"/>
      <protection locked="0"/>
    </xf>
    <xf numFmtId="1" fontId="8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9" xfId="18" applyNumberFormat="1" applyFont="1" applyFill="1" applyBorder="1" applyAlignment="1" applyProtection="1">
      <alignment vertical="center" wrapText="1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164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31" xfId="0" applyNumberFormat="1" applyFont="1" applyFill="1" applyBorder="1" applyAlignment="1" applyProtection="1">
      <alignment horizontal="right" vertical="center"/>
      <protection locked="0"/>
    </xf>
    <xf numFmtId="164" fontId="13" fillId="0" borderId="32" xfId="0" applyNumberFormat="1" applyFont="1" applyFill="1" applyBorder="1" applyAlignment="1" applyProtection="1">
      <alignment horizontal="right" vertical="center"/>
      <protection locked="0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  <xf numFmtId="164" fontId="5" fillId="0" borderId="15" xfId="0" applyNumberFormat="1" applyFont="1" applyFill="1" applyBorder="1" applyAlignment="1" applyProtection="1">
      <alignment horizontal="right" vertical="center"/>
      <protection locked="0"/>
    </xf>
    <xf numFmtId="164" fontId="10" fillId="0" borderId="39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horizontal="right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  <protection locked="0"/>
    </xf>
    <xf numFmtId="0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1" xfId="18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164" fontId="6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164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2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5" fillId="0" borderId="13" xfId="0" applyNumberFormat="1" applyFont="1" applyFill="1" applyBorder="1" applyAlignment="1" applyProtection="1">
      <alignment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2" xfId="0" applyNumberFormat="1" applyFont="1" applyFill="1" applyBorder="1" applyAlignment="1" applyProtection="1">
      <alignment horizontal="right" vertical="center"/>
      <protection locked="0"/>
    </xf>
    <xf numFmtId="164" fontId="0" fillId="0" borderId="36" xfId="0" applyNumberFormat="1" applyFont="1" applyFill="1" applyBorder="1" applyAlignment="1" applyProtection="1">
      <alignment vertical="center"/>
      <protection locked="0"/>
    </xf>
    <xf numFmtId="164" fontId="5" fillId="0" borderId="36" xfId="0" applyNumberFormat="1" applyFont="1" applyFill="1" applyBorder="1" applyAlignment="1" applyProtection="1">
      <alignment vertical="center"/>
      <protection locked="0"/>
    </xf>
    <xf numFmtId="1" fontId="4" fillId="0" borderId="33" xfId="0" applyNumberFormat="1" applyFont="1" applyFill="1" applyBorder="1" applyAlignment="1" applyProtection="1">
      <alignment horizontal="centerContinuous"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164" fontId="5" fillId="0" borderId="42" xfId="0" applyNumberFormat="1" applyFont="1" applyFill="1" applyBorder="1" applyAlignment="1" applyProtection="1">
      <alignment vertical="center"/>
      <protection locked="0"/>
    </xf>
    <xf numFmtId="164" fontId="0" fillId="0" borderId="15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4" fontId="10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horizontal="right" vertical="center"/>
      <protection locked="0"/>
    </xf>
    <xf numFmtId="1" fontId="5" fillId="0" borderId="44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3" fontId="5" fillId="0" borderId="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64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Border="1" applyAlignment="1">
      <alignment/>
    </xf>
    <xf numFmtId="1" fontId="5" fillId="0" borderId="44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" fontId="5" fillId="0" borderId="45" xfId="0" applyNumberFormat="1" applyFont="1" applyBorder="1" applyAlignment="1">
      <alignment vertical="center"/>
    </xf>
    <xf numFmtId="164" fontId="5" fillId="0" borderId="46" xfId="0" applyNumberFormat="1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164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5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7" fillId="0" borderId="4" xfId="18" applyNumberFormat="1" applyFont="1" applyFill="1" applyBorder="1" applyAlignment="1" applyProtection="1">
      <alignment horizontal="center" vertical="center" wrapText="1"/>
      <protection locked="0"/>
    </xf>
    <xf numFmtId="164" fontId="7" fillId="0" borderId="49" xfId="18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04">
      <selection activeCell="A117" sqref="A117:A119"/>
    </sheetView>
  </sheetViews>
  <sheetFormatPr defaultColWidth="9.140625" defaultRowHeight="12.75"/>
  <cols>
    <col min="1" max="1" width="5.7109375" style="8" customWidth="1"/>
    <col min="2" max="2" width="26.140625" style="9" customWidth="1"/>
    <col min="3" max="3" width="9.8515625" style="10" customWidth="1"/>
    <col min="4" max="4" width="10.7109375" style="10" customWidth="1"/>
    <col min="5" max="5" width="5.7109375" style="11" customWidth="1"/>
    <col min="6" max="6" width="9.7109375" style="10" customWidth="1"/>
    <col min="7" max="7" width="9.8515625" style="10" bestFit="1" customWidth="1"/>
    <col min="8" max="8" width="0.13671875" style="12" hidden="1" customWidth="1"/>
    <col min="9" max="9" width="9.7109375" style="10" customWidth="1"/>
    <col min="10" max="10" width="10.140625" style="10" customWidth="1"/>
    <col min="11" max="11" width="0.13671875" style="12" hidden="1" customWidth="1"/>
    <col min="12" max="12" width="11.28125" style="13" bestFit="1" customWidth="1"/>
    <col min="13" max="16384" width="9.140625" style="13" customWidth="1"/>
  </cols>
  <sheetData>
    <row r="1" spans="1:11" s="7" customFormat="1" ht="23.25" customHeight="1">
      <c r="A1" s="1"/>
      <c r="B1" s="2"/>
      <c r="C1" s="3"/>
      <c r="D1" s="3"/>
      <c r="E1" s="4"/>
      <c r="F1" s="3"/>
      <c r="G1" s="3"/>
      <c r="H1" s="5"/>
      <c r="I1" s="6" t="s">
        <v>0</v>
      </c>
      <c r="J1" s="6"/>
      <c r="K1" s="5"/>
    </row>
    <row r="2" spans="1:11" s="7" customFormat="1" ht="44.25" customHeight="1">
      <c r="A2" s="1" t="s">
        <v>1</v>
      </c>
      <c r="B2" s="2"/>
      <c r="C2" s="3"/>
      <c r="D2" s="3"/>
      <c r="E2" s="4"/>
      <c r="F2" s="3"/>
      <c r="G2" s="3"/>
      <c r="H2" s="5"/>
      <c r="I2" s="3"/>
      <c r="J2" s="3"/>
      <c r="K2" s="5"/>
    </row>
    <row r="4" spans="1:14" ht="15.75" customHeight="1" thickBot="1">
      <c r="A4" s="14"/>
      <c r="B4" s="15"/>
      <c r="C4" s="16"/>
      <c r="D4" s="16"/>
      <c r="E4" s="17"/>
      <c r="F4" s="16"/>
      <c r="G4" s="16"/>
      <c r="H4" s="18"/>
      <c r="I4" s="19"/>
      <c r="J4" s="20" t="s">
        <v>2</v>
      </c>
      <c r="K4" s="21"/>
      <c r="N4" s="7"/>
    </row>
    <row r="5" spans="1:14" s="31" customFormat="1" ht="23.25" customHeight="1" thickTop="1">
      <c r="A5" s="22" t="s">
        <v>3</v>
      </c>
      <c r="B5" s="209" t="s">
        <v>4</v>
      </c>
      <c r="C5" s="23" t="s">
        <v>5</v>
      </c>
      <c r="D5" s="24"/>
      <c r="E5" s="25"/>
      <c r="F5" s="26" t="s">
        <v>6</v>
      </c>
      <c r="G5" s="27"/>
      <c r="H5" s="28"/>
      <c r="I5" s="26" t="s">
        <v>7</v>
      </c>
      <c r="J5" s="29"/>
      <c r="K5" s="30"/>
      <c r="N5" s="7"/>
    </row>
    <row r="6" spans="1:14" s="39" customFormat="1" ht="27" customHeight="1" thickBot="1">
      <c r="A6" s="32" t="s">
        <v>8</v>
      </c>
      <c r="B6" s="210"/>
      <c r="C6" s="33" t="s">
        <v>9</v>
      </c>
      <c r="D6" s="34" t="s">
        <v>10</v>
      </c>
      <c r="E6" s="35" t="s">
        <v>11</v>
      </c>
      <c r="F6" s="33" t="s">
        <v>9</v>
      </c>
      <c r="G6" s="34" t="s">
        <v>10</v>
      </c>
      <c r="H6" s="36" t="s">
        <v>12</v>
      </c>
      <c r="I6" s="33" t="s">
        <v>9</v>
      </c>
      <c r="J6" s="37" t="s">
        <v>10</v>
      </c>
      <c r="K6" s="38" t="s">
        <v>13</v>
      </c>
      <c r="N6" s="7"/>
    </row>
    <row r="7" spans="1:14" s="47" customFormat="1" ht="12" customHeight="1" thickBot="1" thickTop="1">
      <c r="A7" s="40">
        <v>1</v>
      </c>
      <c r="B7" s="41">
        <v>2</v>
      </c>
      <c r="C7" s="42">
        <v>3</v>
      </c>
      <c r="D7" s="43">
        <v>4</v>
      </c>
      <c r="E7" s="44">
        <v>5</v>
      </c>
      <c r="F7" s="42">
        <v>6</v>
      </c>
      <c r="G7" s="44">
        <v>7</v>
      </c>
      <c r="H7" s="45">
        <v>9</v>
      </c>
      <c r="I7" s="42">
        <v>8</v>
      </c>
      <c r="J7" s="44">
        <v>9</v>
      </c>
      <c r="K7" s="46">
        <v>15</v>
      </c>
      <c r="N7" s="7"/>
    </row>
    <row r="8" spans="1:14" s="56" customFormat="1" ht="22.5" customHeight="1" thickBot="1" thickTop="1">
      <c r="A8" s="48">
        <v>600</v>
      </c>
      <c r="B8" s="49" t="s">
        <v>14</v>
      </c>
      <c r="C8" s="50">
        <f>F8+I8</f>
        <v>350000</v>
      </c>
      <c r="D8" s="51"/>
      <c r="E8" s="52"/>
      <c r="F8" s="50">
        <f>F9</f>
        <v>200000</v>
      </c>
      <c r="G8" s="53"/>
      <c r="H8" s="54"/>
      <c r="I8" s="50">
        <f>I11</f>
        <v>150000</v>
      </c>
      <c r="J8" s="53"/>
      <c r="K8" s="55"/>
      <c r="N8" s="7"/>
    </row>
    <row r="9" spans="1:14" s="56" customFormat="1" ht="18" customHeight="1" thickBot="1" thickTop="1">
      <c r="A9" s="57">
        <v>60002</v>
      </c>
      <c r="B9" s="58" t="s">
        <v>15</v>
      </c>
      <c r="C9" s="59">
        <f>F9+I9</f>
        <v>200000</v>
      </c>
      <c r="D9" s="60"/>
      <c r="E9" s="61"/>
      <c r="F9" s="59">
        <f>F10</f>
        <v>200000</v>
      </c>
      <c r="G9" s="62"/>
      <c r="H9" s="63"/>
      <c r="I9" s="59"/>
      <c r="J9" s="62"/>
      <c r="K9" s="55"/>
      <c r="N9" s="7"/>
    </row>
    <row r="10" spans="1:14" s="47" customFormat="1" ht="63" customHeight="1" thickBot="1" thickTop="1">
      <c r="A10" s="64">
        <v>2710</v>
      </c>
      <c r="B10" s="65" t="s">
        <v>16</v>
      </c>
      <c r="C10" s="66">
        <f>F10+I10</f>
        <v>200000</v>
      </c>
      <c r="D10" s="67"/>
      <c r="E10" s="68"/>
      <c r="F10" s="66">
        <v>200000</v>
      </c>
      <c r="G10" s="69"/>
      <c r="H10" s="70"/>
      <c r="I10" s="66"/>
      <c r="J10" s="69"/>
      <c r="K10" s="46"/>
      <c r="N10" s="7"/>
    </row>
    <row r="11" spans="1:14" s="79" customFormat="1" ht="20.25" customHeight="1" thickBot="1" thickTop="1">
      <c r="A11" s="71">
        <v>60004</v>
      </c>
      <c r="B11" s="72" t="s">
        <v>17</v>
      </c>
      <c r="C11" s="73">
        <f>C12</f>
        <v>150000</v>
      </c>
      <c r="D11" s="74"/>
      <c r="E11" s="75"/>
      <c r="F11" s="73"/>
      <c r="G11" s="76"/>
      <c r="H11" s="77"/>
      <c r="I11" s="73">
        <f>I12</f>
        <v>150000</v>
      </c>
      <c r="J11" s="76"/>
      <c r="K11" s="78"/>
      <c r="N11" s="80"/>
    </row>
    <row r="12" spans="1:14" s="47" customFormat="1" ht="63" customHeight="1" thickBot="1" thickTop="1">
      <c r="A12" s="64">
        <v>2320</v>
      </c>
      <c r="B12" s="81" t="s">
        <v>18</v>
      </c>
      <c r="C12" s="66">
        <f>I12</f>
        <v>150000</v>
      </c>
      <c r="D12" s="67"/>
      <c r="E12" s="68"/>
      <c r="F12" s="66"/>
      <c r="G12" s="69"/>
      <c r="H12" s="70"/>
      <c r="I12" s="66">
        <v>150000</v>
      </c>
      <c r="J12" s="69"/>
      <c r="K12" s="46"/>
      <c r="N12" s="7"/>
    </row>
    <row r="13" spans="1:14" s="88" customFormat="1" ht="19.5" customHeight="1" thickBot="1" thickTop="1">
      <c r="A13" s="48">
        <v>630</v>
      </c>
      <c r="B13" s="82" t="s">
        <v>19</v>
      </c>
      <c r="C13" s="83">
        <f>C14</f>
        <v>10000</v>
      </c>
      <c r="D13" s="84">
        <f>D14</f>
        <v>9965</v>
      </c>
      <c r="E13" s="52">
        <f aca="true" t="shared" si="0" ref="E13:E18">D13/C13*100</f>
        <v>99.65</v>
      </c>
      <c r="F13" s="83">
        <f>F14</f>
        <v>10000</v>
      </c>
      <c r="G13" s="85">
        <f>G14</f>
        <v>9965</v>
      </c>
      <c r="H13" s="86">
        <f>G13/F13*100</f>
        <v>99.65</v>
      </c>
      <c r="I13" s="83"/>
      <c r="J13" s="85"/>
      <c r="K13" s="87"/>
      <c r="N13" s="7"/>
    </row>
    <row r="14" spans="1:14" s="88" customFormat="1" ht="27" customHeight="1" thickTop="1">
      <c r="A14" s="71">
        <v>63003</v>
      </c>
      <c r="B14" s="89" t="s">
        <v>20</v>
      </c>
      <c r="C14" s="90">
        <f aca="true" t="shared" si="1" ref="C14:D30">F14+I14</f>
        <v>10000</v>
      </c>
      <c r="D14" s="91">
        <f t="shared" si="1"/>
        <v>9965</v>
      </c>
      <c r="E14" s="92">
        <f t="shared" si="0"/>
        <v>99.65</v>
      </c>
      <c r="F14" s="93">
        <f>SUM(F15:F15)</f>
        <v>10000</v>
      </c>
      <c r="G14" s="94">
        <f>SUM(G15:G15)</f>
        <v>9965</v>
      </c>
      <c r="H14" s="95">
        <f>G14/F14*100</f>
        <v>99.65</v>
      </c>
      <c r="I14" s="93"/>
      <c r="J14" s="94"/>
      <c r="K14" s="96"/>
      <c r="N14" s="7"/>
    </row>
    <row r="15" spans="1:28" ht="53.25" customHeight="1" thickBot="1">
      <c r="A15" s="64">
        <v>2820</v>
      </c>
      <c r="B15" s="81" t="s">
        <v>21</v>
      </c>
      <c r="C15" s="97">
        <f t="shared" si="1"/>
        <v>10000</v>
      </c>
      <c r="D15" s="98">
        <f t="shared" si="1"/>
        <v>9965</v>
      </c>
      <c r="E15" s="68"/>
      <c r="F15" s="97">
        <v>10000</v>
      </c>
      <c r="G15" s="99">
        <v>9965</v>
      </c>
      <c r="H15" s="100">
        <f>G15/F15*100</f>
        <v>99.65</v>
      </c>
      <c r="I15" s="97"/>
      <c r="J15" s="99"/>
      <c r="K15" s="101"/>
      <c r="L15" s="102"/>
      <c r="M15" s="102"/>
      <c r="N15" s="7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14" s="88" customFormat="1" ht="29.25" customHeight="1" thickBot="1" thickTop="1">
      <c r="A16" s="48">
        <v>700</v>
      </c>
      <c r="B16" s="82" t="s">
        <v>22</v>
      </c>
      <c r="C16" s="83">
        <f t="shared" si="1"/>
        <v>5616000</v>
      </c>
      <c r="D16" s="84">
        <f t="shared" si="1"/>
        <v>2499600</v>
      </c>
      <c r="E16" s="52">
        <f t="shared" si="0"/>
        <v>44.508547008547005</v>
      </c>
      <c r="F16" s="83">
        <f>F17</f>
        <v>5616000</v>
      </c>
      <c r="G16" s="85">
        <f>G17</f>
        <v>2499600</v>
      </c>
      <c r="H16" s="86"/>
      <c r="I16" s="83"/>
      <c r="J16" s="85"/>
      <c r="K16" s="103"/>
      <c r="N16" s="7"/>
    </row>
    <row r="17" spans="1:14" s="88" customFormat="1" ht="27.75" customHeight="1" thickTop="1">
      <c r="A17" s="57">
        <v>70001</v>
      </c>
      <c r="B17" s="104" t="s">
        <v>23</v>
      </c>
      <c r="C17" s="105">
        <f t="shared" si="1"/>
        <v>5616000</v>
      </c>
      <c r="D17" s="106">
        <f t="shared" si="1"/>
        <v>2499600</v>
      </c>
      <c r="E17" s="61">
        <f t="shared" si="0"/>
        <v>44.508547008547005</v>
      </c>
      <c r="F17" s="105">
        <f>SUM(F18:F19)</f>
        <v>5616000</v>
      </c>
      <c r="G17" s="107">
        <f>G18+G19</f>
        <v>2499600</v>
      </c>
      <c r="H17" s="95"/>
      <c r="I17" s="105"/>
      <c r="J17" s="107"/>
      <c r="K17" s="103"/>
      <c r="N17" s="7"/>
    </row>
    <row r="18" spans="1:14" ht="26.25" customHeight="1">
      <c r="A18" s="64">
        <v>2650</v>
      </c>
      <c r="B18" s="81" t="s">
        <v>24</v>
      </c>
      <c r="C18" s="97">
        <f t="shared" si="1"/>
        <v>5000000</v>
      </c>
      <c r="D18" s="98">
        <f t="shared" si="1"/>
        <v>2499600</v>
      </c>
      <c r="E18" s="68">
        <f t="shared" si="0"/>
        <v>49.992</v>
      </c>
      <c r="F18" s="97">
        <v>5000000</v>
      </c>
      <c r="G18" s="99">
        <v>2499600</v>
      </c>
      <c r="H18" s="100"/>
      <c r="I18" s="97"/>
      <c r="J18" s="99"/>
      <c r="K18" s="101"/>
      <c r="N18" s="7"/>
    </row>
    <row r="19" spans="1:14" ht="66" customHeight="1" thickBot="1">
      <c r="A19" s="64">
        <v>6210</v>
      </c>
      <c r="B19" s="81" t="s">
        <v>25</v>
      </c>
      <c r="C19" s="97">
        <f t="shared" si="1"/>
        <v>616000</v>
      </c>
      <c r="D19" s="98"/>
      <c r="E19" s="68"/>
      <c r="F19" s="97">
        <v>616000</v>
      </c>
      <c r="G19" s="99"/>
      <c r="H19" s="100"/>
      <c r="I19" s="97"/>
      <c r="J19" s="99"/>
      <c r="K19" s="101"/>
      <c r="N19" s="7"/>
    </row>
    <row r="20" spans="1:14" s="88" customFormat="1" ht="27" customHeight="1" thickBot="1" thickTop="1">
      <c r="A20" s="48">
        <v>750</v>
      </c>
      <c r="B20" s="82" t="s">
        <v>26</v>
      </c>
      <c r="C20" s="83">
        <f t="shared" si="1"/>
        <v>1683000</v>
      </c>
      <c r="D20" s="84">
        <f t="shared" si="1"/>
        <v>339404</v>
      </c>
      <c r="E20" s="52">
        <f aca="true" t="shared" si="2" ref="E20:E51">D20/C20*100</f>
        <v>20.16660724896019</v>
      </c>
      <c r="F20" s="83">
        <f>F24+F21</f>
        <v>668000</v>
      </c>
      <c r="G20" s="85">
        <f>G24+G21</f>
        <v>331904</v>
      </c>
      <c r="H20" s="86">
        <f aca="true" t="shared" si="3" ref="H20:H43">G20/F20*100</f>
        <v>49.686227544910174</v>
      </c>
      <c r="I20" s="83">
        <f>I21+I24</f>
        <v>1015000</v>
      </c>
      <c r="J20" s="85">
        <f>J21+J24</f>
        <v>7500</v>
      </c>
      <c r="K20" s="108"/>
      <c r="N20" s="7"/>
    </row>
    <row r="21" spans="1:14" s="88" customFormat="1" ht="15.75" customHeight="1" thickTop="1">
      <c r="A21" s="57">
        <v>75020</v>
      </c>
      <c r="B21" s="104" t="s">
        <v>27</v>
      </c>
      <c r="C21" s="105">
        <f t="shared" si="1"/>
        <v>1015000</v>
      </c>
      <c r="D21" s="106">
        <f t="shared" si="1"/>
        <v>7500</v>
      </c>
      <c r="E21" s="61">
        <f>D21/C21*100</f>
        <v>0.7389162561576355</v>
      </c>
      <c r="F21" s="105"/>
      <c r="G21" s="107"/>
      <c r="H21" s="95"/>
      <c r="I21" s="105">
        <f>I22+I23</f>
        <v>1015000</v>
      </c>
      <c r="J21" s="107">
        <f>J22</f>
        <v>7500</v>
      </c>
      <c r="K21" s="109"/>
      <c r="N21" s="7"/>
    </row>
    <row r="22" spans="1:14" ht="66.75" customHeight="1">
      <c r="A22" s="110">
        <v>2320</v>
      </c>
      <c r="B22" s="111" t="s">
        <v>18</v>
      </c>
      <c r="C22" s="112">
        <f t="shared" si="1"/>
        <v>15000</v>
      </c>
      <c r="D22" s="113">
        <f t="shared" si="1"/>
        <v>7500</v>
      </c>
      <c r="E22" s="114"/>
      <c r="F22" s="112"/>
      <c r="G22" s="115"/>
      <c r="H22" s="116"/>
      <c r="I22" s="112">
        <v>15000</v>
      </c>
      <c r="J22" s="115">
        <v>7500</v>
      </c>
      <c r="K22" s="117"/>
      <c r="M22" s="102"/>
      <c r="N22" s="7"/>
    </row>
    <row r="23" spans="1:14" ht="192">
      <c r="A23" s="64">
        <v>6300</v>
      </c>
      <c r="B23" s="81" t="s">
        <v>28</v>
      </c>
      <c r="C23" s="97">
        <f>I23</f>
        <v>1000000</v>
      </c>
      <c r="D23" s="98"/>
      <c r="E23" s="68"/>
      <c r="F23" s="97"/>
      <c r="G23" s="99"/>
      <c r="H23" s="100"/>
      <c r="I23" s="97">
        <v>1000000</v>
      </c>
      <c r="J23" s="99"/>
      <c r="K23" s="117"/>
      <c r="M23" s="102"/>
      <c r="N23" s="7"/>
    </row>
    <row r="24" spans="1:14" s="88" customFormat="1" ht="16.5" customHeight="1">
      <c r="A24" s="71">
        <v>75095</v>
      </c>
      <c r="B24" s="89" t="s">
        <v>29</v>
      </c>
      <c r="C24" s="93">
        <f t="shared" si="1"/>
        <v>668000</v>
      </c>
      <c r="D24" s="118">
        <f t="shared" si="1"/>
        <v>331904</v>
      </c>
      <c r="E24" s="75">
        <f t="shared" si="2"/>
        <v>49.686227544910174</v>
      </c>
      <c r="F24" s="93">
        <f>SUM(F25:F25)</f>
        <v>668000</v>
      </c>
      <c r="G24" s="94">
        <f>SUM(G25:G25)</f>
        <v>331904</v>
      </c>
      <c r="H24" s="119">
        <f t="shared" si="3"/>
        <v>49.686227544910174</v>
      </c>
      <c r="I24" s="93"/>
      <c r="J24" s="94"/>
      <c r="K24" s="96"/>
      <c r="N24" s="7"/>
    </row>
    <row r="25" spans="1:14" ht="48.75" customHeight="1" thickBot="1">
      <c r="A25" s="120">
        <v>2820</v>
      </c>
      <c r="B25" s="121" t="s">
        <v>30</v>
      </c>
      <c r="C25" s="122">
        <f t="shared" si="1"/>
        <v>668000</v>
      </c>
      <c r="D25" s="123">
        <f t="shared" si="1"/>
        <v>331904</v>
      </c>
      <c r="E25" s="124"/>
      <c r="F25" s="122">
        <v>668000</v>
      </c>
      <c r="G25" s="125">
        <v>331904</v>
      </c>
      <c r="H25" s="126"/>
      <c r="I25" s="122"/>
      <c r="J25" s="125"/>
      <c r="K25" s="101"/>
      <c r="M25" s="102"/>
      <c r="N25" s="7"/>
    </row>
    <row r="26" spans="1:14" s="88" customFormat="1" ht="44.25" customHeight="1" thickBot="1" thickTop="1">
      <c r="A26" s="48">
        <v>754</v>
      </c>
      <c r="B26" s="82" t="s">
        <v>31</v>
      </c>
      <c r="C26" s="83">
        <f t="shared" si="1"/>
        <v>1122000</v>
      </c>
      <c r="D26" s="84">
        <f t="shared" si="1"/>
        <v>18840</v>
      </c>
      <c r="E26" s="52">
        <f t="shared" si="2"/>
        <v>1.679144385026738</v>
      </c>
      <c r="F26" s="83">
        <f>SUM(F29)+F31</f>
        <v>122000</v>
      </c>
      <c r="G26" s="85">
        <f>SUM(G29)</f>
        <v>15840</v>
      </c>
      <c r="H26" s="86">
        <f t="shared" si="3"/>
        <v>12.983606557377051</v>
      </c>
      <c r="I26" s="83">
        <f>I27</f>
        <v>1000000</v>
      </c>
      <c r="J26" s="85">
        <f>J27</f>
        <v>3000</v>
      </c>
      <c r="K26" s="108"/>
      <c r="N26" s="7"/>
    </row>
    <row r="27" spans="1:14" s="88" customFormat="1" ht="24.75" customHeight="1" thickTop="1">
      <c r="A27" s="57">
        <v>75411</v>
      </c>
      <c r="B27" s="104" t="s">
        <v>32</v>
      </c>
      <c r="C27" s="105">
        <f>C28</f>
        <v>1000000</v>
      </c>
      <c r="D27" s="106">
        <f>D28</f>
        <v>3000</v>
      </c>
      <c r="E27" s="61">
        <f t="shared" si="2"/>
        <v>0.3</v>
      </c>
      <c r="F27" s="105" t="s">
        <v>33</v>
      </c>
      <c r="G27" s="107"/>
      <c r="H27" s="95"/>
      <c r="I27" s="105">
        <f>I28</f>
        <v>1000000</v>
      </c>
      <c r="J27" s="107">
        <f>J28</f>
        <v>3000</v>
      </c>
      <c r="K27" s="109"/>
      <c r="N27" s="7"/>
    </row>
    <row r="28" spans="1:14" s="133" customFormat="1" ht="75.75" customHeight="1">
      <c r="A28" s="127">
        <v>6220</v>
      </c>
      <c r="B28" s="81" t="s">
        <v>34</v>
      </c>
      <c r="C28" s="128">
        <f>I28</f>
        <v>1000000</v>
      </c>
      <c r="D28" s="129">
        <f>J28</f>
        <v>3000</v>
      </c>
      <c r="E28" s="68"/>
      <c r="F28" s="128"/>
      <c r="G28" s="130"/>
      <c r="H28" s="131"/>
      <c r="I28" s="128">
        <v>1000000</v>
      </c>
      <c r="J28" s="130">
        <v>3000</v>
      </c>
      <c r="K28" s="132"/>
      <c r="N28" s="134"/>
    </row>
    <row r="29" spans="1:14" s="88" customFormat="1" ht="15" customHeight="1">
      <c r="A29" s="71">
        <v>75412</v>
      </c>
      <c r="B29" s="89" t="s">
        <v>35</v>
      </c>
      <c r="C29" s="93">
        <f t="shared" si="1"/>
        <v>22000</v>
      </c>
      <c r="D29" s="118">
        <f t="shared" si="1"/>
        <v>15840</v>
      </c>
      <c r="E29" s="75">
        <f t="shared" si="2"/>
        <v>72</v>
      </c>
      <c r="F29" s="93">
        <f>SUM(F30)</f>
        <v>22000</v>
      </c>
      <c r="G29" s="94">
        <f>SUM(G30)</f>
        <v>15840</v>
      </c>
      <c r="H29" s="119">
        <f t="shared" si="3"/>
        <v>72</v>
      </c>
      <c r="I29" s="93"/>
      <c r="J29" s="94"/>
      <c r="K29" s="96"/>
      <c r="N29" s="7"/>
    </row>
    <row r="30" spans="1:14" ht="49.5" customHeight="1">
      <c r="A30" s="64">
        <v>2820</v>
      </c>
      <c r="B30" s="81" t="s">
        <v>30</v>
      </c>
      <c r="C30" s="97">
        <f t="shared" si="1"/>
        <v>22000</v>
      </c>
      <c r="D30" s="98">
        <f t="shared" si="1"/>
        <v>15840</v>
      </c>
      <c r="E30" s="68"/>
      <c r="F30" s="66">
        <v>22000</v>
      </c>
      <c r="G30" s="69">
        <v>15840</v>
      </c>
      <c r="H30" s="100">
        <f t="shared" si="3"/>
        <v>72</v>
      </c>
      <c r="I30" s="66"/>
      <c r="J30" s="69"/>
      <c r="K30" s="135"/>
      <c r="M30" s="102"/>
      <c r="N30" s="7"/>
    </row>
    <row r="31" spans="1:14" s="102" customFormat="1" ht="22.5" customHeight="1">
      <c r="A31" s="136">
        <v>75478</v>
      </c>
      <c r="B31" s="137" t="s">
        <v>36</v>
      </c>
      <c r="C31" s="138">
        <f>F31</f>
        <v>100000</v>
      </c>
      <c r="D31" s="139"/>
      <c r="E31" s="140"/>
      <c r="F31" s="141">
        <f>F32</f>
        <v>100000</v>
      </c>
      <c r="G31" s="142"/>
      <c r="H31" s="143"/>
      <c r="I31" s="141"/>
      <c r="J31" s="142"/>
      <c r="K31" s="144"/>
      <c r="N31" s="7"/>
    </row>
    <row r="32" spans="1:14" ht="60.75" customHeight="1" thickBot="1">
      <c r="A32" s="64">
        <v>2710</v>
      </c>
      <c r="B32" s="65" t="s">
        <v>16</v>
      </c>
      <c r="C32" s="97">
        <f>F32</f>
        <v>100000</v>
      </c>
      <c r="D32" s="98"/>
      <c r="E32" s="68"/>
      <c r="F32" s="66">
        <v>100000</v>
      </c>
      <c r="G32" s="69"/>
      <c r="H32" s="100"/>
      <c r="I32" s="66"/>
      <c r="J32" s="69"/>
      <c r="K32" s="145"/>
      <c r="M32" s="102"/>
      <c r="N32" s="7"/>
    </row>
    <row r="33" spans="1:14" s="88" customFormat="1" ht="16.5" customHeight="1" thickBot="1" thickTop="1">
      <c r="A33" s="48">
        <v>801</v>
      </c>
      <c r="B33" s="82" t="s">
        <v>37</v>
      </c>
      <c r="C33" s="83">
        <f aca="true" t="shared" si="4" ref="C33:D65">F33+I33</f>
        <v>26230581</v>
      </c>
      <c r="D33" s="84">
        <f t="shared" si="4"/>
        <v>15312865</v>
      </c>
      <c r="E33" s="52">
        <f t="shared" si="2"/>
        <v>58.37791011948992</v>
      </c>
      <c r="F33" s="83">
        <f>F34+F36+F38+F42+F44+F46+F49</f>
        <v>17758620</v>
      </c>
      <c r="G33" s="85">
        <f>G34+G36+G38+G42+G44+G46+G49</f>
        <v>10937131</v>
      </c>
      <c r="H33" s="86">
        <f t="shared" si="3"/>
        <v>61.58773035292157</v>
      </c>
      <c r="I33" s="83">
        <f>I34+I36+I38+I42+I44+I46+I49</f>
        <v>8471961</v>
      </c>
      <c r="J33" s="85">
        <f>J34+J36+J38+J42+J44+J46+J49</f>
        <v>4375734</v>
      </c>
      <c r="K33" s="146">
        <f>J33/I33*100</f>
        <v>51.64960036997337</v>
      </c>
      <c r="N33" s="7"/>
    </row>
    <row r="34" spans="1:14" s="88" customFormat="1" ht="17.25" customHeight="1" thickTop="1">
      <c r="A34" s="71">
        <v>80101</v>
      </c>
      <c r="B34" s="89" t="s">
        <v>38</v>
      </c>
      <c r="C34" s="90">
        <f t="shared" si="4"/>
        <v>850000</v>
      </c>
      <c r="D34" s="91">
        <f t="shared" si="4"/>
        <v>418576</v>
      </c>
      <c r="E34" s="92">
        <f t="shared" si="2"/>
        <v>49.24423529411765</v>
      </c>
      <c r="F34" s="93">
        <f>SUM(F35:F35)</f>
        <v>850000</v>
      </c>
      <c r="G34" s="94">
        <f>SUM(G35:G35)</f>
        <v>418576</v>
      </c>
      <c r="H34" s="147">
        <f t="shared" si="3"/>
        <v>49.24423529411765</v>
      </c>
      <c r="I34" s="93"/>
      <c r="J34" s="94"/>
      <c r="K34" s="96"/>
      <c r="N34" s="7"/>
    </row>
    <row r="35" spans="1:14" ht="37.5" customHeight="1">
      <c r="A35" s="110">
        <v>2540</v>
      </c>
      <c r="B35" s="111" t="s">
        <v>39</v>
      </c>
      <c r="C35" s="112">
        <f t="shared" si="4"/>
        <v>850000</v>
      </c>
      <c r="D35" s="113">
        <f t="shared" si="4"/>
        <v>418576</v>
      </c>
      <c r="E35" s="114"/>
      <c r="F35" s="112">
        <v>850000</v>
      </c>
      <c r="G35" s="115">
        <v>418576</v>
      </c>
      <c r="H35" s="116">
        <f t="shared" si="3"/>
        <v>49.24423529411765</v>
      </c>
      <c r="I35" s="112"/>
      <c r="J35" s="115"/>
      <c r="K35" s="101"/>
      <c r="M35" s="102"/>
      <c r="N35" s="7"/>
    </row>
    <row r="36" spans="1:11" s="88" customFormat="1" ht="27" customHeight="1">
      <c r="A36" s="148">
        <v>80103</v>
      </c>
      <c r="B36" s="89" t="s">
        <v>40</v>
      </c>
      <c r="C36" s="93">
        <f t="shared" si="4"/>
        <v>120000</v>
      </c>
      <c r="D36" s="118">
        <f t="shared" si="4"/>
        <v>50166</v>
      </c>
      <c r="E36" s="75">
        <f t="shared" si="2"/>
        <v>41.805</v>
      </c>
      <c r="F36" s="93">
        <f>SUM(F37:F37)</f>
        <v>120000</v>
      </c>
      <c r="G36" s="94">
        <f>SUM(G37:G37)</f>
        <v>50166</v>
      </c>
      <c r="H36" s="119">
        <f t="shared" si="3"/>
        <v>41.805</v>
      </c>
      <c r="I36" s="93"/>
      <c r="J36" s="94"/>
      <c r="K36" s="96"/>
    </row>
    <row r="37" spans="1:13" ht="34.5" customHeight="1">
      <c r="A37" s="149">
        <v>2540</v>
      </c>
      <c r="B37" s="111" t="s">
        <v>39</v>
      </c>
      <c r="C37" s="112">
        <f t="shared" si="4"/>
        <v>120000</v>
      </c>
      <c r="D37" s="113">
        <f t="shared" si="4"/>
        <v>50166</v>
      </c>
      <c r="E37" s="114"/>
      <c r="F37" s="112">
        <v>120000</v>
      </c>
      <c r="G37" s="115">
        <v>50166</v>
      </c>
      <c r="H37" s="116">
        <f t="shared" si="3"/>
        <v>41.805</v>
      </c>
      <c r="I37" s="112"/>
      <c r="J37" s="115"/>
      <c r="K37" s="101"/>
      <c r="M37" s="102"/>
    </row>
    <row r="38" spans="1:14" s="88" customFormat="1" ht="16.5" customHeight="1">
      <c r="A38" s="148">
        <v>80104</v>
      </c>
      <c r="B38" s="89" t="s">
        <v>41</v>
      </c>
      <c r="C38" s="93">
        <f t="shared" si="4"/>
        <v>16154681</v>
      </c>
      <c r="D38" s="118">
        <f t="shared" si="4"/>
        <v>10142701</v>
      </c>
      <c r="E38" s="75">
        <f>D38/C38*100</f>
        <v>62.78490426397154</v>
      </c>
      <c r="F38" s="93">
        <f>SUM(F39:F41)</f>
        <v>16154681</v>
      </c>
      <c r="G38" s="94">
        <f>SUM(G39:G41)</f>
        <v>10142701</v>
      </c>
      <c r="H38" s="119">
        <f>G38/F38*100</f>
        <v>62.78490426397154</v>
      </c>
      <c r="I38" s="93"/>
      <c r="J38" s="94"/>
      <c r="K38" s="96"/>
      <c r="N38" s="133"/>
    </row>
    <row r="39" spans="1:14" s="102" customFormat="1" ht="24" customHeight="1">
      <c r="A39" s="150">
        <v>2510</v>
      </c>
      <c r="B39" s="121" t="s">
        <v>42</v>
      </c>
      <c r="C39" s="122">
        <f t="shared" si="4"/>
        <v>15183681</v>
      </c>
      <c r="D39" s="123">
        <f t="shared" si="4"/>
        <v>9486900</v>
      </c>
      <c r="E39" s="124">
        <f>D39/C39*100</f>
        <v>62.480896430845725</v>
      </c>
      <c r="F39" s="122">
        <v>15183681</v>
      </c>
      <c r="G39" s="125">
        <v>9486900</v>
      </c>
      <c r="H39" s="126">
        <f>G39/F39*100</f>
        <v>62.480896430845725</v>
      </c>
      <c r="I39" s="122"/>
      <c r="J39" s="125"/>
      <c r="K39" s="101"/>
      <c r="N39" s="13"/>
    </row>
    <row r="40" spans="1:14" s="102" customFormat="1" ht="36.75" customHeight="1">
      <c r="A40" s="151">
        <v>2540</v>
      </c>
      <c r="B40" s="81" t="s">
        <v>39</v>
      </c>
      <c r="C40" s="97">
        <f t="shared" si="4"/>
        <v>500000</v>
      </c>
      <c r="D40" s="98">
        <f t="shared" si="4"/>
        <v>254801</v>
      </c>
      <c r="E40" s="68">
        <f>D40/C40*100</f>
        <v>50.9602</v>
      </c>
      <c r="F40" s="97">
        <v>500000</v>
      </c>
      <c r="G40" s="99">
        <v>254801</v>
      </c>
      <c r="H40" s="100">
        <f>G40/F40*100</f>
        <v>50.9602</v>
      </c>
      <c r="I40" s="97"/>
      <c r="J40" s="99"/>
      <c r="K40" s="101"/>
      <c r="N40" s="13"/>
    </row>
    <row r="41" spans="1:14" s="102" customFormat="1" ht="63" customHeight="1">
      <c r="A41" s="152">
        <v>6210</v>
      </c>
      <c r="B41" s="153" t="s">
        <v>25</v>
      </c>
      <c r="C41" s="154">
        <f t="shared" si="4"/>
        <v>471000</v>
      </c>
      <c r="D41" s="155">
        <f t="shared" si="4"/>
        <v>401000</v>
      </c>
      <c r="E41" s="156">
        <f>D41/C41*100</f>
        <v>85.13800424628451</v>
      </c>
      <c r="F41" s="154">
        <v>471000</v>
      </c>
      <c r="G41" s="157">
        <v>401000</v>
      </c>
      <c r="H41" s="158">
        <f>G41/F41*100</f>
        <v>85.13800424628451</v>
      </c>
      <c r="I41" s="154"/>
      <c r="J41" s="157"/>
      <c r="K41" s="101"/>
      <c r="N41" s="13"/>
    </row>
    <row r="42" spans="1:14" s="88" customFormat="1" ht="15" customHeight="1">
      <c r="A42" s="71">
        <v>80110</v>
      </c>
      <c r="B42" s="89" t="s">
        <v>43</v>
      </c>
      <c r="C42" s="93">
        <f t="shared" si="4"/>
        <v>584039</v>
      </c>
      <c r="D42" s="118">
        <f t="shared" si="4"/>
        <v>301866</v>
      </c>
      <c r="E42" s="75">
        <f t="shared" si="2"/>
        <v>51.68593193262778</v>
      </c>
      <c r="F42" s="93">
        <f>SUM(F43:F43)</f>
        <v>584039</v>
      </c>
      <c r="G42" s="94">
        <f>SUM(G43:G43)</f>
        <v>301866</v>
      </c>
      <c r="H42" s="119">
        <f t="shared" si="3"/>
        <v>51.68593193262778</v>
      </c>
      <c r="I42" s="93"/>
      <c r="J42" s="94"/>
      <c r="K42" s="96"/>
      <c r="N42" s="133"/>
    </row>
    <row r="43" spans="1:14" s="102" customFormat="1" ht="35.25" customHeight="1">
      <c r="A43" s="64">
        <v>2540</v>
      </c>
      <c r="B43" s="111" t="s">
        <v>39</v>
      </c>
      <c r="C43" s="97">
        <f t="shared" si="4"/>
        <v>584039</v>
      </c>
      <c r="D43" s="98">
        <f t="shared" si="4"/>
        <v>301866</v>
      </c>
      <c r="E43" s="68"/>
      <c r="F43" s="97">
        <v>584039</v>
      </c>
      <c r="G43" s="99">
        <v>301866</v>
      </c>
      <c r="H43" s="100">
        <f t="shared" si="3"/>
        <v>51.68593193262778</v>
      </c>
      <c r="I43" s="97"/>
      <c r="J43" s="99"/>
      <c r="K43" s="101"/>
      <c r="N43" s="13"/>
    </row>
    <row r="44" spans="1:14" s="161" customFormat="1" ht="15" customHeight="1">
      <c r="A44" s="71">
        <v>80120</v>
      </c>
      <c r="B44" s="89" t="s">
        <v>44</v>
      </c>
      <c r="C44" s="93">
        <f t="shared" si="4"/>
        <v>2669605</v>
      </c>
      <c r="D44" s="118">
        <f t="shared" si="4"/>
        <v>1605145</v>
      </c>
      <c r="E44" s="75">
        <f t="shared" si="2"/>
        <v>60.12668540851549</v>
      </c>
      <c r="F44" s="93"/>
      <c r="G44" s="94"/>
      <c r="H44" s="159"/>
      <c r="I44" s="93">
        <f>SUM(I45:I45)</f>
        <v>2669605</v>
      </c>
      <c r="J44" s="94">
        <f>SUM(J45:J45)</f>
        <v>1605145</v>
      </c>
      <c r="K44" s="160">
        <f>J44/I44*100</f>
        <v>60.12668540851549</v>
      </c>
      <c r="M44" s="88"/>
      <c r="N44" s="133"/>
    </row>
    <row r="45" spans="1:14" s="163" customFormat="1" ht="36" customHeight="1">
      <c r="A45" s="64">
        <v>2540</v>
      </c>
      <c r="B45" s="111" t="s">
        <v>39</v>
      </c>
      <c r="C45" s="97">
        <f t="shared" si="4"/>
        <v>2669605</v>
      </c>
      <c r="D45" s="98">
        <f t="shared" si="4"/>
        <v>1605145</v>
      </c>
      <c r="E45" s="68"/>
      <c r="F45" s="97"/>
      <c r="G45" s="99"/>
      <c r="H45" s="162"/>
      <c r="I45" s="97">
        <v>2669605</v>
      </c>
      <c r="J45" s="99">
        <v>1605145</v>
      </c>
      <c r="K45" s="117">
        <f>J45/I45*100</f>
        <v>60.12668540851549</v>
      </c>
      <c r="M45" s="102"/>
      <c r="N45" s="13"/>
    </row>
    <row r="46" spans="1:14" s="164" customFormat="1" ht="14.25" customHeight="1">
      <c r="A46" s="71">
        <v>80130</v>
      </c>
      <c r="B46" s="89" t="s">
        <v>45</v>
      </c>
      <c r="C46" s="93">
        <f t="shared" si="4"/>
        <v>5802356</v>
      </c>
      <c r="D46" s="118">
        <f t="shared" si="4"/>
        <v>2770589</v>
      </c>
      <c r="E46" s="75">
        <f t="shared" si="2"/>
        <v>47.74937973471466</v>
      </c>
      <c r="F46" s="93"/>
      <c r="G46" s="94"/>
      <c r="H46" s="159"/>
      <c r="I46" s="93">
        <f>SUM(I47:I48)</f>
        <v>5802356</v>
      </c>
      <c r="J46" s="94">
        <f>SUM(J47:J48)</f>
        <v>2770589</v>
      </c>
      <c r="K46" s="160">
        <f>J46/I46*100</f>
        <v>47.74937973471466</v>
      </c>
      <c r="M46" s="88"/>
      <c r="N46" s="133"/>
    </row>
    <row r="47" spans="1:14" s="163" customFormat="1" ht="37.5" customHeight="1">
      <c r="A47" s="120">
        <v>2540</v>
      </c>
      <c r="B47" s="121" t="s">
        <v>39</v>
      </c>
      <c r="C47" s="122">
        <f t="shared" si="4"/>
        <v>5222382</v>
      </c>
      <c r="D47" s="123">
        <f t="shared" si="4"/>
        <v>2465385</v>
      </c>
      <c r="E47" s="124">
        <f t="shared" si="2"/>
        <v>47.20805563438293</v>
      </c>
      <c r="F47" s="122"/>
      <c r="G47" s="125"/>
      <c r="H47" s="165"/>
      <c r="I47" s="122">
        <v>5222382</v>
      </c>
      <c r="J47" s="125">
        <v>2465385</v>
      </c>
      <c r="K47" s="117">
        <f>J47/I47*100</f>
        <v>47.20805563438293</v>
      </c>
      <c r="M47" s="102"/>
      <c r="N47" s="13"/>
    </row>
    <row r="48" spans="1:14" s="163" customFormat="1" ht="53.25" customHeight="1">
      <c r="A48" s="64">
        <v>2590</v>
      </c>
      <c r="B48" s="153" t="s">
        <v>46</v>
      </c>
      <c r="C48" s="97">
        <f>I48</f>
        <v>579974</v>
      </c>
      <c r="D48" s="98">
        <f>J48</f>
        <v>305204</v>
      </c>
      <c r="E48" s="68">
        <f t="shared" si="2"/>
        <v>52.62373830551025</v>
      </c>
      <c r="F48" s="97"/>
      <c r="G48" s="99"/>
      <c r="H48" s="162"/>
      <c r="I48" s="97">
        <v>579974</v>
      </c>
      <c r="J48" s="99">
        <v>305204</v>
      </c>
      <c r="K48" s="117"/>
      <c r="M48" s="102"/>
      <c r="N48" s="13"/>
    </row>
    <row r="49" spans="1:14" s="88" customFormat="1" ht="19.5" customHeight="1">
      <c r="A49" s="71">
        <v>80195</v>
      </c>
      <c r="B49" s="89" t="s">
        <v>29</v>
      </c>
      <c r="C49" s="93">
        <f t="shared" si="4"/>
        <v>49900</v>
      </c>
      <c r="D49" s="118">
        <f t="shared" si="4"/>
        <v>23822</v>
      </c>
      <c r="E49" s="75">
        <f t="shared" si="2"/>
        <v>47.73947895791583</v>
      </c>
      <c r="F49" s="93">
        <f>SUM(F50:F52)</f>
        <v>49900</v>
      </c>
      <c r="G49" s="94">
        <f>SUM(G50:G52)</f>
        <v>23822</v>
      </c>
      <c r="H49" s="119">
        <f>G49/F49*100</f>
        <v>47.73947895791583</v>
      </c>
      <c r="I49" s="93"/>
      <c r="J49" s="94"/>
      <c r="K49" s="160"/>
      <c r="N49" s="133"/>
    </row>
    <row r="50" spans="1:13" ht="40.5" customHeight="1">
      <c r="A50" s="64">
        <v>2540</v>
      </c>
      <c r="B50" s="81" t="s">
        <v>47</v>
      </c>
      <c r="C50" s="97">
        <f t="shared" si="4"/>
        <v>15900</v>
      </c>
      <c r="D50" s="98">
        <f t="shared" si="4"/>
        <v>13919</v>
      </c>
      <c r="E50" s="68">
        <f t="shared" si="2"/>
        <v>87.54088050314466</v>
      </c>
      <c r="F50" s="97">
        <v>15900</v>
      </c>
      <c r="G50" s="99">
        <v>13919</v>
      </c>
      <c r="H50" s="100">
        <f>G50/F50*100</f>
        <v>87.54088050314466</v>
      </c>
      <c r="I50" s="97"/>
      <c r="J50" s="99"/>
      <c r="K50" s="117"/>
      <c r="M50" s="102"/>
    </row>
    <row r="51" spans="1:13" ht="39.75" customHeight="1">
      <c r="A51" s="64">
        <v>2570</v>
      </c>
      <c r="B51" s="81" t="s">
        <v>48</v>
      </c>
      <c r="C51" s="97">
        <f t="shared" si="4"/>
        <v>10000</v>
      </c>
      <c r="D51" s="98">
        <f t="shared" si="4"/>
        <v>9903</v>
      </c>
      <c r="E51" s="68">
        <f t="shared" si="2"/>
        <v>99.03</v>
      </c>
      <c r="F51" s="97">
        <v>10000</v>
      </c>
      <c r="G51" s="99">
        <v>9903</v>
      </c>
      <c r="H51" s="100"/>
      <c r="I51" s="97"/>
      <c r="J51" s="99"/>
      <c r="K51" s="117"/>
      <c r="M51" s="102"/>
    </row>
    <row r="52" spans="1:13" ht="52.5" customHeight="1" thickBot="1">
      <c r="A52" s="64">
        <v>2820</v>
      </c>
      <c r="B52" s="81" t="s">
        <v>30</v>
      </c>
      <c r="C52" s="97">
        <f t="shared" si="4"/>
        <v>24000</v>
      </c>
      <c r="D52" s="98"/>
      <c r="E52" s="68"/>
      <c r="F52" s="97">
        <v>24000</v>
      </c>
      <c r="G52" s="99"/>
      <c r="H52" s="100">
        <f>G52/F52*100</f>
        <v>0</v>
      </c>
      <c r="I52" s="97"/>
      <c r="J52" s="99"/>
      <c r="K52" s="117"/>
      <c r="M52" s="102"/>
    </row>
    <row r="53" spans="1:13" ht="25.5" customHeight="1" thickBot="1" thickTop="1">
      <c r="A53" s="48">
        <v>803</v>
      </c>
      <c r="B53" s="82" t="s">
        <v>49</v>
      </c>
      <c r="C53" s="83">
        <f>F53</f>
        <v>270000</v>
      </c>
      <c r="D53" s="84">
        <f>G53</f>
        <v>212000</v>
      </c>
      <c r="E53" s="52">
        <f>D53/C53*100</f>
        <v>78.51851851851852</v>
      </c>
      <c r="F53" s="83">
        <f>F54+F56</f>
        <v>270000</v>
      </c>
      <c r="G53" s="85">
        <f>G54+G56</f>
        <v>212000</v>
      </c>
      <c r="H53" s="86"/>
      <c r="I53" s="83"/>
      <c r="J53" s="85"/>
      <c r="K53" s="117"/>
      <c r="M53" s="102"/>
    </row>
    <row r="54" spans="1:13" ht="27.75" customHeight="1" thickTop="1">
      <c r="A54" s="57">
        <v>80309</v>
      </c>
      <c r="B54" s="104" t="s">
        <v>50</v>
      </c>
      <c r="C54" s="105">
        <f>F54</f>
        <v>20000</v>
      </c>
      <c r="D54" s="106">
        <f>D55</f>
        <v>12000</v>
      </c>
      <c r="E54" s="61">
        <f>D54/C54*100</f>
        <v>60</v>
      </c>
      <c r="F54" s="105">
        <f>F55</f>
        <v>20000</v>
      </c>
      <c r="G54" s="107">
        <f>G55</f>
        <v>12000</v>
      </c>
      <c r="H54" s="95"/>
      <c r="I54" s="105"/>
      <c r="J54" s="107"/>
      <c r="K54" s="117"/>
      <c r="M54" s="102"/>
    </row>
    <row r="55" spans="1:13" ht="40.5" customHeight="1">
      <c r="A55" s="64">
        <v>2800</v>
      </c>
      <c r="B55" s="81" t="s">
        <v>51</v>
      </c>
      <c r="C55" s="97">
        <f>F55</f>
        <v>20000</v>
      </c>
      <c r="D55" s="98">
        <f>G55</f>
        <v>12000</v>
      </c>
      <c r="E55" s="68"/>
      <c r="F55" s="97">
        <v>20000</v>
      </c>
      <c r="G55" s="99">
        <v>12000</v>
      </c>
      <c r="H55" s="100"/>
      <c r="I55" s="97"/>
      <c r="J55" s="99"/>
      <c r="K55" s="117"/>
      <c r="M55" s="102"/>
    </row>
    <row r="56" spans="1:13" s="133" customFormat="1" ht="19.5" customHeight="1">
      <c r="A56" s="71">
        <v>80395</v>
      </c>
      <c r="B56" s="89" t="s">
        <v>29</v>
      </c>
      <c r="C56" s="93">
        <f>F56</f>
        <v>250000</v>
      </c>
      <c r="D56" s="118">
        <f>G56</f>
        <v>200000</v>
      </c>
      <c r="E56" s="75">
        <f>D56/C56*100</f>
        <v>80</v>
      </c>
      <c r="F56" s="93">
        <f>F57</f>
        <v>250000</v>
      </c>
      <c r="G56" s="94">
        <f>G57</f>
        <v>200000</v>
      </c>
      <c r="H56" s="119"/>
      <c r="I56" s="93"/>
      <c r="J56" s="94"/>
      <c r="K56" s="132"/>
      <c r="M56" s="88"/>
    </row>
    <row r="57" spans="1:13" ht="61.5" customHeight="1" thickBot="1">
      <c r="A57" s="64">
        <v>2710</v>
      </c>
      <c r="B57" s="65" t="s">
        <v>16</v>
      </c>
      <c r="C57" s="97">
        <v>250000</v>
      </c>
      <c r="D57" s="98">
        <v>200000</v>
      </c>
      <c r="E57" s="68"/>
      <c r="F57" s="97">
        <v>250000</v>
      </c>
      <c r="G57" s="99">
        <v>200000</v>
      </c>
      <c r="H57" s="100"/>
      <c r="I57" s="97"/>
      <c r="J57" s="99"/>
      <c r="K57" s="117"/>
      <c r="M57" s="102"/>
    </row>
    <row r="58" spans="1:14" s="88" customFormat="1" ht="23.25" customHeight="1" thickBot="1" thickTop="1">
      <c r="A58" s="48">
        <v>851</v>
      </c>
      <c r="B58" s="82" t="s">
        <v>52</v>
      </c>
      <c r="C58" s="83">
        <f t="shared" si="4"/>
        <v>1290442</v>
      </c>
      <c r="D58" s="84">
        <f t="shared" si="4"/>
        <v>571976</v>
      </c>
      <c r="E58" s="52">
        <f>D58/C58*100</f>
        <v>44.32403781030066</v>
      </c>
      <c r="F58" s="83">
        <f>SUM(F59+F61+F63)</f>
        <v>1290442</v>
      </c>
      <c r="G58" s="85">
        <f>SUM(G59+G61+G63)</f>
        <v>571976</v>
      </c>
      <c r="H58" s="86">
        <f>G58/F58*100</f>
        <v>44.32403781030066</v>
      </c>
      <c r="I58" s="83"/>
      <c r="J58" s="85"/>
      <c r="K58" s="166"/>
      <c r="N58" s="133"/>
    </row>
    <row r="59" spans="1:14" s="88" customFormat="1" ht="18.75" customHeight="1" thickTop="1">
      <c r="A59" s="71">
        <v>85153</v>
      </c>
      <c r="B59" s="89" t="s">
        <v>53</v>
      </c>
      <c r="C59" s="93">
        <f t="shared" si="4"/>
        <v>95755</v>
      </c>
      <c r="D59" s="118">
        <f t="shared" si="4"/>
        <v>66130</v>
      </c>
      <c r="E59" s="75">
        <f>D59/C59*100</f>
        <v>69.06166779802622</v>
      </c>
      <c r="F59" s="93">
        <f>SUM(F60:F60)</f>
        <v>95755</v>
      </c>
      <c r="G59" s="94">
        <f>SUM(G60:G60)</f>
        <v>66130</v>
      </c>
      <c r="H59" s="119">
        <f aca="true" t="shared" si="5" ref="H59:H64">G59/F59*100</f>
        <v>69.06166779802622</v>
      </c>
      <c r="I59" s="93"/>
      <c r="J59" s="94"/>
      <c r="K59" s="96"/>
      <c r="N59" s="133"/>
    </row>
    <row r="60" spans="1:13" ht="54" customHeight="1">
      <c r="A60" s="167">
        <v>2820</v>
      </c>
      <c r="B60" s="153" t="s">
        <v>21</v>
      </c>
      <c r="C60" s="154">
        <f t="shared" si="4"/>
        <v>95755</v>
      </c>
      <c r="D60" s="155">
        <f t="shared" si="4"/>
        <v>66130</v>
      </c>
      <c r="E60" s="156"/>
      <c r="F60" s="154">
        <v>95755</v>
      </c>
      <c r="G60" s="157">
        <v>66130</v>
      </c>
      <c r="H60" s="158">
        <f t="shared" si="5"/>
        <v>69.06166779802622</v>
      </c>
      <c r="I60" s="154"/>
      <c r="J60" s="157"/>
      <c r="K60" s="101"/>
      <c r="M60" s="102"/>
    </row>
    <row r="61" spans="1:14" s="88" customFormat="1" ht="18.75" customHeight="1">
      <c r="A61" s="71">
        <v>85154</v>
      </c>
      <c r="B61" s="89" t="s">
        <v>54</v>
      </c>
      <c r="C61" s="93">
        <f t="shared" si="4"/>
        <v>1035687</v>
      </c>
      <c r="D61" s="118">
        <f t="shared" si="4"/>
        <v>426346</v>
      </c>
      <c r="E61" s="75">
        <f>D61/C61*100</f>
        <v>41.165525877992096</v>
      </c>
      <c r="F61" s="93">
        <f>SUM(F62:F62)</f>
        <v>1035687</v>
      </c>
      <c r="G61" s="94">
        <f>SUM(G62:G62)</f>
        <v>426346</v>
      </c>
      <c r="H61" s="119">
        <f t="shared" si="5"/>
        <v>41.165525877992096</v>
      </c>
      <c r="I61" s="93"/>
      <c r="J61" s="94"/>
      <c r="K61" s="96"/>
      <c r="N61" s="133"/>
    </row>
    <row r="62" spans="1:13" ht="50.25" customHeight="1">
      <c r="A62" s="168">
        <v>2820</v>
      </c>
      <c r="B62" s="153" t="s">
        <v>21</v>
      </c>
      <c r="C62" s="154">
        <f t="shared" si="4"/>
        <v>1035687</v>
      </c>
      <c r="D62" s="155">
        <f t="shared" si="4"/>
        <v>426346</v>
      </c>
      <c r="E62" s="156"/>
      <c r="F62" s="154">
        <v>1035687</v>
      </c>
      <c r="G62" s="157">
        <v>426346</v>
      </c>
      <c r="H62" s="158">
        <f t="shared" si="5"/>
        <v>41.165525877992096</v>
      </c>
      <c r="I62" s="154"/>
      <c r="J62" s="157"/>
      <c r="K62" s="101"/>
      <c r="M62" s="102"/>
    </row>
    <row r="63" spans="1:14" s="164" customFormat="1" ht="16.5" customHeight="1">
      <c r="A63" s="71">
        <v>85195</v>
      </c>
      <c r="B63" s="89" t="s">
        <v>29</v>
      </c>
      <c r="C63" s="93">
        <f t="shared" si="4"/>
        <v>159000</v>
      </c>
      <c r="D63" s="118">
        <f t="shared" si="4"/>
        <v>79500</v>
      </c>
      <c r="E63" s="75">
        <f>D63/C63*100</f>
        <v>50</v>
      </c>
      <c r="F63" s="93">
        <f>SUM(F64:F64)</f>
        <v>159000</v>
      </c>
      <c r="G63" s="94">
        <f>SUM(G64:G64)</f>
        <v>79500</v>
      </c>
      <c r="H63" s="119">
        <f t="shared" si="5"/>
        <v>50</v>
      </c>
      <c r="I63" s="93"/>
      <c r="J63" s="94"/>
      <c r="K63" s="96"/>
      <c r="M63" s="88"/>
      <c r="N63" s="133"/>
    </row>
    <row r="64" spans="1:14" s="163" customFormat="1" ht="54.75" customHeight="1" thickBot="1">
      <c r="A64" s="64">
        <v>2820</v>
      </c>
      <c r="B64" s="81" t="s">
        <v>21</v>
      </c>
      <c r="C64" s="97">
        <f t="shared" si="4"/>
        <v>159000</v>
      </c>
      <c r="D64" s="98">
        <f t="shared" si="4"/>
        <v>79500</v>
      </c>
      <c r="E64" s="68"/>
      <c r="F64" s="97">
        <v>159000</v>
      </c>
      <c r="G64" s="99">
        <v>79500</v>
      </c>
      <c r="H64" s="100">
        <f t="shared" si="5"/>
        <v>50</v>
      </c>
      <c r="I64" s="97"/>
      <c r="J64" s="99"/>
      <c r="K64" s="101"/>
      <c r="M64" s="102"/>
      <c r="N64" s="13"/>
    </row>
    <row r="65" spans="1:14" s="88" customFormat="1" ht="23.25" customHeight="1" thickBot="1" thickTop="1">
      <c r="A65" s="48">
        <v>852</v>
      </c>
      <c r="B65" s="82" t="s">
        <v>55</v>
      </c>
      <c r="C65" s="83">
        <f t="shared" si="4"/>
        <v>1521700</v>
      </c>
      <c r="D65" s="84">
        <f t="shared" si="4"/>
        <v>721537</v>
      </c>
      <c r="E65" s="52">
        <f>D65/C65*100</f>
        <v>47.41650785305908</v>
      </c>
      <c r="F65" s="83">
        <f>F66+F68+F70+F72</f>
        <v>666200</v>
      </c>
      <c r="G65" s="85">
        <f>G66+G68+G70+G72</f>
        <v>332518</v>
      </c>
      <c r="H65" s="86">
        <f>G65/F65*100</f>
        <v>49.91263884719304</v>
      </c>
      <c r="I65" s="83">
        <f>I66+I70+I72</f>
        <v>855500</v>
      </c>
      <c r="J65" s="85">
        <f>J66+J70+J72</f>
        <v>389019</v>
      </c>
      <c r="K65" s="108">
        <f>J65/I65*100</f>
        <v>45.472706019871424</v>
      </c>
      <c r="N65" s="133"/>
    </row>
    <row r="66" spans="1:11" s="88" customFormat="1" ht="40.5" customHeight="1" thickTop="1">
      <c r="A66" s="71">
        <v>85201</v>
      </c>
      <c r="B66" s="89" t="s">
        <v>56</v>
      </c>
      <c r="C66" s="93">
        <f aca="true" t="shared" si="6" ref="C66:D112">F66+I66</f>
        <v>732000</v>
      </c>
      <c r="D66" s="118">
        <f t="shared" si="6"/>
        <v>324924</v>
      </c>
      <c r="E66" s="75">
        <f>D66/C66*100</f>
        <v>44.38852459016394</v>
      </c>
      <c r="F66" s="93"/>
      <c r="G66" s="94"/>
      <c r="H66" s="169"/>
      <c r="I66" s="93">
        <f>SUM(I67:I67)</f>
        <v>732000</v>
      </c>
      <c r="J66" s="94">
        <f>SUM(J67:J67)</f>
        <v>324924</v>
      </c>
      <c r="K66" s="170"/>
    </row>
    <row r="67" spans="1:13" ht="63" customHeight="1">
      <c r="A67" s="120">
        <v>2320</v>
      </c>
      <c r="B67" s="121" t="s">
        <v>18</v>
      </c>
      <c r="C67" s="122">
        <f t="shared" si="6"/>
        <v>732000</v>
      </c>
      <c r="D67" s="123">
        <f t="shared" si="6"/>
        <v>324924</v>
      </c>
      <c r="E67" s="124"/>
      <c r="F67" s="122"/>
      <c r="G67" s="125"/>
      <c r="H67" s="126"/>
      <c r="I67" s="122">
        <v>732000</v>
      </c>
      <c r="J67" s="125">
        <v>324924</v>
      </c>
      <c r="K67" s="171"/>
      <c r="M67" s="102"/>
    </row>
    <row r="68" spans="1:11" s="102" customFormat="1" ht="18.75" customHeight="1">
      <c r="A68" s="71">
        <v>85203</v>
      </c>
      <c r="B68" s="89" t="s">
        <v>57</v>
      </c>
      <c r="C68" s="93">
        <f>F68</f>
        <v>516200</v>
      </c>
      <c r="D68" s="118">
        <f>D69</f>
        <v>239518</v>
      </c>
      <c r="E68" s="75">
        <f>D68/C68*100</f>
        <v>46.40023246803565</v>
      </c>
      <c r="F68" s="93">
        <f>F69</f>
        <v>516200</v>
      </c>
      <c r="G68" s="94">
        <f>G69</f>
        <v>239518</v>
      </c>
      <c r="H68" s="119"/>
      <c r="I68" s="93"/>
      <c r="J68" s="94"/>
      <c r="K68" s="171"/>
    </row>
    <row r="69" spans="1:11" s="102" customFormat="1" ht="49.5" customHeight="1">
      <c r="A69" s="168">
        <v>2820</v>
      </c>
      <c r="B69" s="81" t="s">
        <v>21</v>
      </c>
      <c r="C69" s="154">
        <f>F69</f>
        <v>516200</v>
      </c>
      <c r="D69" s="155">
        <f>G69</f>
        <v>239518</v>
      </c>
      <c r="E69" s="156"/>
      <c r="F69" s="154">
        <f>228000+288200</f>
        <v>516200</v>
      </c>
      <c r="G69" s="157">
        <f>95418+144100</f>
        <v>239518</v>
      </c>
      <c r="H69" s="158"/>
      <c r="I69" s="154"/>
      <c r="J69" s="157"/>
      <c r="K69" s="171"/>
    </row>
    <row r="70" spans="1:11" s="88" customFormat="1" ht="18" customHeight="1">
      <c r="A70" s="172">
        <v>85204</v>
      </c>
      <c r="B70" s="89" t="s">
        <v>58</v>
      </c>
      <c r="C70" s="93">
        <f t="shared" si="6"/>
        <v>123500</v>
      </c>
      <c r="D70" s="118">
        <f t="shared" si="6"/>
        <v>64095</v>
      </c>
      <c r="E70" s="92">
        <f>D70/C70*100</f>
        <v>51.89878542510121</v>
      </c>
      <c r="F70" s="90"/>
      <c r="G70" s="173"/>
      <c r="H70" s="119"/>
      <c r="I70" s="93">
        <f>I71</f>
        <v>123500</v>
      </c>
      <c r="J70" s="94">
        <f>J71</f>
        <v>64095</v>
      </c>
      <c r="K70" s="96"/>
    </row>
    <row r="71" spans="1:11" s="102" customFormat="1" ht="61.5" customHeight="1">
      <c r="A71" s="110">
        <v>2320</v>
      </c>
      <c r="B71" s="111" t="s">
        <v>18</v>
      </c>
      <c r="C71" s="112">
        <f t="shared" si="6"/>
        <v>123500</v>
      </c>
      <c r="D71" s="113">
        <f t="shared" si="6"/>
        <v>64095</v>
      </c>
      <c r="E71" s="114"/>
      <c r="F71" s="112"/>
      <c r="G71" s="115"/>
      <c r="H71" s="116"/>
      <c r="I71" s="112">
        <v>123500</v>
      </c>
      <c r="J71" s="115">
        <v>64095</v>
      </c>
      <c r="K71" s="171"/>
    </row>
    <row r="72" spans="1:11" s="88" customFormat="1" ht="16.5" customHeight="1">
      <c r="A72" s="71">
        <v>85295</v>
      </c>
      <c r="B72" s="89" t="s">
        <v>29</v>
      </c>
      <c r="C72" s="93">
        <f t="shared" si="6"/>
        <v>150000</v>
      </c>
      <c r="D72" s="118">
        <f t="shared" si="6"/>
        <v>93000</v>
      </c>
      <c r="E72" s="75">
        <f>D72/C72*100</f>
        <v>62</v>
      </c>
      <c r="F72" s="73">
        <f>SUM(F73:F73)</f>
        <v>150000</v>
      </c>
      <c r="G72" s="76">
        <f>SUM(G73:G73)</f>
        <v>93000</v>
      </c>
      <c r="H72" s="119">
        <f>G72/F72*100</f>
        <v>62</v>
      </c>
      <c r="I72" s="73"/>
      <c r="J72" s="76"/>
      <c r="K72" s="160"/>
    </row>
    <row r="73" spans="1:11" s="102" customFormat="1" ht="54.75" customHeight="1" thickBot="1">
      <c r="A73" s="120">
        <v>2820</v>
      </c>
      <c r="B73" s="121" t="s">
        <v>21</v>
      </c>
      <c r="C73" s="122">
        <f t="shared" si="6"/>
        <v>150000</v>
      </c>
      <c r="D73" s="123">
        <f t="shared" si="6"/>
        <v>93000</v>
      </c>
      <c r="E73" s="124"/>
      <c r="F73" s="122">
        <v>150000</v>
      </c>
      <c r="G73" s="125">
        <v>93000</v>
      </c>
      <c r="H73" s="126">
        <f>G73/F73*100</f>
        <v>62</v>
      </c>
      <c r="I73" s="122"/>
      <c r="J73" s="125"/>
      <c r="K73" s="174"/>
    </row>
    <row r="74" spans="1:11" s="88" customFormat="1" ht="45.75" customHeight="1" thickBot="1" thickTop="1">
      <c r="A74" s="48">
        <v>853</v>
      </c>
      <c r="B74" s="82" t="s">
        <v>59</v>
      </c>
      <c r="C74" s="83">
        <f>F74+I74</f>
        <v>5305980</v>
      </c>
      <c r="D74" s="84">
        <f>G74+J74</f>
        <v>2595990</v>
      </c>
      <c r="E74" s="52">
        <f>D74/C74*100</f>
        <v>48.925740391030494</v>
      </c>
      <c r="F74" s="83">
        <f>F75+F78</f>
        <v>3479400</v>
      </c>
      <c r="G74" s="85">
        <f>G75+G78</f>
        <v>1682700</v>
      </c>
      <c r="H74" s="86"/>
      <c r="I74" s="83">
        <f>I78+I80</f>
        <v>1826580</v>
      </c>
      <c r="J74" s="85">
        <f>J78+J80</f>
        <v>913290</v>
      </c>
      <c r="K74" s="103"/>
    </row>
    <row r="75" spans="1:11" s="88" customFormat="1" ht="21" customHeight="1" thickTop="1">
      <c r="A75" s="71">
        <v>85305</v>
      </c>
      <c r="B75" s="89" t="s">
        <v>60</v>
      </c>
      <c r="C75" s="105">
        <f t="shared" si="6"/>
        <v>3479400</v>
      </c>
      <c r="D75" s="106">
        <f t="shared" si="6"/>
        <v>1682700</v>
      </c>
      <c r="E75" s="61">
        <f>D75/C75*100</f>
        <v>48.36178651491637</v>
      </c>
      <c r="F75" s="105">
        <f>F76+F77</f>
        <v>3479400</v>
      </c>
      <c r="G75" s="107">
        <f>G76</f>
        <v>1682700</v>
      </c>
      <c r="H75" s="95"/>
      <c r="I75" s="105"/>
      <c r="J75" s="107"/>
      <c r="K75" s="103"/>
    </row>
    <row r="76" spans="1:11" s="102" customFormat="1" ht="27" customHeight="1">
      <c r="A76" s="120">
        <v>2510</v>
      </c>
      <c r="B76" s="121" t="s">
        <v>42</v>
      </c>
      <c r="C76" s="122">
        <f t="shared" si="6"/>
        <v>3186400</v>
      </c>
      <c r="D76" s="123">
        <f t="shared" si="6"/>
        <v>1682700</v>
      </c>
      <c r="E76" s="124">
        <f>D76/C76*100</f>
        <v>52.80881245292493</v>
      </c>
      <c r="F76" s="122">
        <v>3186400</v>
      </c>
      <c r="G76" s="125">
        <v>1682700</v>
      </c>
      <c r="H76" s="126"/>
      <c r="I76" s="122"/>
      <c r="J76" s="125"/>
      <c r="K76" s="101"/>
    </row>
    <row r="77" spans="1:11" s="102" customFormat="1" ht="61.5" customHeight="1">
      <c r="A77" s="64">
        <v>6210</v>
      </c>
      <c r="B77" s="81" t="s">
        <v>25</v>
      </c>
      <c r="C77" s="97">
        <f t="shared" si="6"/>
        <v>293000</v>
      </c>
      <c r="D77" s="98"/>
      <c r="E77" s="68"/>
      <c r="F77" s="154">
        <v>293000</v>
      </c>
      <c r="G77" s="157"/>
      <c r="H77" s="100"/>
      <c r="I77" s="97"/>
      <c r="J77" s="99"/>
      <c r="K77" s="101"/>
    </row>
    <row r="78" spans="1:11" s="88" customFormat="1" ht="40.5" customHeight="1">
      <c r="A78" s="71">
        <v>85311</v>
      </c>
      <c r="B78" s="89" t="s">
        <v>61</v>
      </c>
      <c r="C78" s="93">
        <f t="shared" si="6"/>
        <v>164400</v>
      </c>
      <c r="D78" s="118">
        <f t="shared" si="6"/>
        <v>82200</v>
      </c>
      <c r="E78" s="75">
        <f>D78/C78*100</f>
        <v>50</v>
      </c>
      <c r="F78" s="93"/>
      <c r="G78" s="94"/>
      <c r="H78" s="119"/>
      <c r="I78" s="93">
        <f>I79</f>
        <v>164400</v>
      </c>
      <c r="J78" s="94">
        <f>J79</f>
        <v>82200</v>
      </c>
      <c r="K78" s="175"/>
    </row>
    <row r="79" spans="1:11" s="102" customFormat="1" ht="43.5" customHeight="1">
      <c r="A79" s="110">
        <v>2580</v>
      </c>
      <c r="B79" s="111" t="s">
        <v>62</v>
      </c>
      <c r="C79" s="112">
        <f t="shared" si="6"/>
        <v>164400</v>
      </c>
      <c r="D79" s="113">
        <f t="shared" si="6"/>
        <v>82200</v>
      </c>
      <c r="E79" s="114"/>
      <c r="F79" s="112"/>
      <c r="G79" s="115"/>
      <c r="H79" s="116"/>
      <c r="I79" s="112">
        <v>164400</v>
      </c>
      <c r="J79" s="115">
        <v>82200</v>
      </c>
      <c r="K79" s="101"/>
    </row>
    <row r="80" spans="1:11" s="88" customFormat="1" ht="20.25" customHeight="1">
      <c r="A80" s="71">
        <v>85333</v>
      </c>
      <c r="B80" s="89" t="s">
        <v>63</v>
      </c>
      <c r="C80" s="93">
        <f>C81</f>
        <v>1662180</v>
      </c>
      <c r="D80" s="118">
        <f>D81</f>
        <v>831090</v>
      </c>
      <c r="E80" s="75">
        <f>D80/C80*100</f>
        <v>50</v>
      </c>
      <c r="F80" s="93"/>
      <c r="G80" s="94"/>
      <c r="H80" s="119"/>
      <c r="I80" s="93">
        <f>I81</f>
        <v>1662180</v>
      </c>
      <c r="J80" s="94">
        <f>J81</f>
        <v>831090</v>
      </c>
      <c r="K80" s="103"/>
    </row>
    <row r="81" spans="1:11" s="102" customFormat="1" ht="62.25" customHeight="1" thickBot="1">
      <c r="A81" s="110">
        <v>2320</v>
      </c>
      <c r="B81" s="81" t="s">
        <v>18</v>
      </c>
      <c r="C81" s="112">
        <f>I81</f>
        <v>1662180</v>
      </c>
      <c r="D81" s="113">
        <f>J81</f>
        <v>831090</v>
      </c>
      <c r="E81" s="114"/>
      <c r="F81" s="112"/>
      <c r="G81" s="115"/>
      <c r="H81" s="116"/>
      <c r="I81" s="112">
        <v>1662180</v>
      </c>
      <c r="J81" s="115">
        <v>831090</v>
      </c>
      <c r="K81" s="101"/>
    </row>
    <row r="82" spans="1:13" s="164" customFormat="1" ht="35.25" customHeight="1" thickBot="1" thickTop="1">
      <c r="A82" s="176">
        <v>854</v>
      </c>
      <c r="B82" s="82" t="s">
        <v>64</v>
      </c>
      <c r="C82" s="83">
        <f t="shared" si="6"/>
        <v>951000</v>
      </c>
      <c r="D82" s="84">
        <f t="shared" si="6"/>
        <v>713820</v>
      </c>
      <c r="E82" s="52">
        <f>D82/C82*100</f>
        <v>75.05993690851736</v>
      </c>
      <c r="F82" s="83">
        <f>F85</f>
        <v>31000</v>
      </c>
      <c r="G82" s="85">
        <f>G85</f>
        <v>17000</v>
      </c>
      <c r="H82" s="86">
        <f>G82/F82*100</f>
        <v>54.83870967741935</v>
      </c>
      <c r="I82" s="83">
        <f>I83</f>
        <v>920000</v>
      </c>
      <c r="J82" s="85">
        <f>J83</f>
        <v>696820</v>
      </c>
      <c r="K82" s="108"/>
      <c r="M82" s="88"/>
    </row>
    <row r="83" spans="1:13" s="164" customFormat="1" ht="29.25" customHeight="1" thickTop="1">
      <c r="A83" s="177">
        <v>85419</v>
      </c>
      <c r="B83" s="104" t="s">
        <v>65</v>
      </c>
      <c r="C83" s="105">
        <f>I83</f>
        <v>920000</v>
      </c>
      <c r="D83" s="106">
        <f>J83</f>
        <v>696820</v>
      </c>
      <c r="E83" s="61">
        <f>D83/C83*100</f>
        <v>75.74130434782609</v>
      </c>
      <c r="F83" s="105"/>
      <c r="G83" s="107"/>
      <c r="H83" s="95"/>
      <c r="I83" s="105">
        <f>I84</f>
        <v>920000</v>
      </c>
      <c r="J83" s="107">
        <f>J84</f>
        <v>696820</v>
      </c>
      <c r="K83" s="109"/>
      <c r="M83" s="88"/>
    </row>
    <row r="84" spans="1:13" s="163" customFormat="1" ht="38.25" customHeight="1">
      <c r="A84" s="178">
        <v>2540</v>
      </c>
      <c r="B84" s="81" t="s">
        <v>66</v>
      </c>
      <c r="C84" s="97">
        <f>I84</f>
        <v>920000</v>
      </c>
      <c r="D84" s="98">
        <f>J84</f>
        <v>696820</v>
      </c>
      <c r="E84" s="68"/>
      <c r="F84" s="97"/>
      <c r="G84" s="99"/>
      <c r="H84" s="100"/>
      <c r="I84" s="97">
        <v>920000</v>
      </c>
      <c r="J84" s="99">
        <v>696820</v>
      </c>
      <c r="K84" s="117"/>
      <c r="M84" s="13"/>
    </row>
    <row r="85" spans="1:11" s="88" customFormat="1" ht="17.25" customHeight="1">
      <c r="A85" s="71">
        <v>85495</v>
      </c>
      <c r="B85" s="89" t="s">
        <v>29</v>
      </c>
      <c r="C85" s="93">
        <f t="shared" si="6"/>
        <v>31000</v>
      </c>
      <c r="D85" s="118">
        <f t="shared" si="6"/>
        <v>17000</v>
      </c>
      <c r="E85" s="75">
        <f>D85/C85*100</f>
        <v>54.83870967741935</v>
      </c>
      <c r="F85" s="93">
        <f>F86</f>
        <v>31000</v>
      </c>
      <c r="G85" s="94">
        <f>G86</f>
        <v>17000</v>
      </c>
      <c r="H85" s="119">
        <f>G85/F85*100</f>
        <v>54.83870967741935</v>
      </c>
      <c r="I85" s="93"/>
      <c r="J85" s="94"/>
      <c r="K85" s="96"/>
    </row>
    <row r="86" spans="1:11" s="102" customFormat="1" ht="54" customHeight="1" thickBot="1">
      <c r="A86" s="64">
        <v>2820</v>
      </c>
      <c r="B86" s="81" t="s">
        <v>67</v>
      </c>
      <c r="C86" s="97">
        <f t="shared" si="6"/>
        <v>31000</v>
      </c>
      <c r="D86" s="98">
        <f t="shared" si="6"/>
        <v>17000</v>
      </c>
      <c r="E86" s="68"/>
      <c r="F86" s="97">
        <v>31000</v>
      </c>
      <c r="G86" s="99">
        <v>17000</v>
      </c>
      <c r="H86" s="100">
        <f>G86/F86*100</f>
        <v>54.83870967741935</v>
      </c>
      <c r="I86" s="97"/>
      <c r="J86" s="99"/>
      <c r="K86" s="101"/>
    </row>
    <row r="87" spans="1:11" s="102" customFormat="1" ht="37.5" customHeight="1" thickBot="1" thickTop="1">
      <c r="A87" s="48">
        <v>900</v>
      </c>
      <c r="B87" s="82" t="s">
        <v>68</v>
      </c>
      <c r="C87" s="83">
        <f>F87+I87</f>
        <v>570000</v>
      </c>
      <c r="D87" s="84">
        <f>D88</f>
        <v>285000</v>
      </c>
      <c r="E87" s="52">
        <f>D87/C87*100</f>
        <v>50</v>
      </c>
      <c r="F87" s="83">
        <f>F88</f>
        <v>570000</v>
      </c>
      <c r="G87" s="85">
        <f>G88</f>
        <v>285000</v>
      </c>
      <c r="H87" s="86"/>
      <c r="I87" s="83"/>
      <c r="J87" s="85"/>
      <c r="K87" s="101"/>
    </row>
    <row r="88" spans="1:11" s="102" customFormat="1" ht="21.75" customHeight="1" thickTop="1">
      <c r="A88" s="57">
        <v>90013</v>
      </c>
      <c r="B88" s="104" t="s">
        <v>69</v>
      </c>
      <c r="C88" s="105">
        <f>F88+I88</f>
        <v>570000</v>
      </c>
      <c r="D88" s="106">
        <f>D89</f>
        <v>285000</v>
      </c>
      <c r="E88" s="61">
        <f>D88/C88*100</f>
        <v>50</v>
      </c>
      <c r="F88" s="105">
        <f>F89</f>
        <v>570000</v>
      </c>
      <c r="G88" s="107">
        <f>G89</f>
        <v>285000</v>
      </c>
      <c r="H88" s="95"/>
      <c r="I88" s="105"/>
      <c r="J88" s="107"/>
      <c r="K88" s="101"/>
    </row>
    <row r="89" spans="1:11" s="102" customFormat="1" ht="52.5" customHeight="1" thickBot="1">
      <c r="A89" s="64">
        <v>2820</v>
      </c>
      <c r="B89" s="81" t="s">
        <v>67</v>
      </c>
      <c r="C89" s="97">
        <f>F89</f>
        <v>570000</v>
      </c>
      <c r="D89" s="98">
        <f>G89</f>
        <v>285000</v>
      </c>
      <c r="E89" s="68"/>
      <c r="F89" s="97">
        <v>570000</v>
      </c>
      <c r="G89" s="99">
        <v>285000</v>
      </c>
      <c r="H89" s="100"/>
      <c r="I89" s="97"/>
      <c r="J89" s="99"/>
      <c r="K89" s="101"/>
    </row>
    <row r="90" spans="1:11" s="88" customFormat="1" ht="34.5" customHeight="1" thickBot="1" thickTop="1">
      <c r="A90" s="48">
        <v>921</v>
      </c>
      <c r="B90" s="82" t="s">
        <v>70</v>
      </c>
      <c r="C90" s="83">
        <f t="shared" si="6"/>
        <v>19608300</v>
      </c>
      <c r="D90" s="84">
        <f t="shared" si="6"/>
        <v>8468323</v>
      </c>
      <c r="E90" s="52">
        <f>D90/C90*100</f>
        <v>43.187441032623944</v>
      </c>
      <c r="F90" s="83">
        <f>F91+F94+F96+F99+F101+F104+F107</f>
        <v>5620200</v>
      </c>
      <c r="G90" s="85">
        <f>G91+G94+G96+G99+G101+G104+G107</f>
        <v>2729635</v>
      </c>
      <c r="H90" s="179" t="e">
        <f>H91+H94+H96+H101+H104+H99+#REF!</f>
        <v>#REF!</v>
      </c>
      <c r="I90" s="83">
        <f>I91+I94+I96+I99+I101+I104</f>
        <v>13988100</v>
      </c>
      <c r="J90" s="85">
        <f>J91+J94+J96+J99+J101+J104</f>
        <v>5738688</v>
      </c>
      <c r="K90" s="108">
        <f>J90/I90*100</f>
        <v>41.02550024663822</v>
      </c>
    </row>
    <row r="91" spans="1:11" s="88" customFormat="1" ht="30" customHeight="1" thickTop="1">
      <c r="A91" s="71">
        <v>92105</v>
      </c>
      <c r="B91" s="89" t="s">
        <v>71</v>
      </c>
      <c r="C91" s="93">
        <f t="shared" si="6"/>
        <v>455000</v>
      </c>
      <c r="D91" s="118">
        <f t="shared" si="6"/>
        <v>162100</v>
      </c>
      <c r="E91" s="75">
        <f>D91/C91*100</f>
        <v>35.62637362637363</v>
      </c>
      <c r="F91" s="93">
        <f>SUM(F92:F93)</f>
        <v>455000</v>
      </c>
      <c r="G91" s="94">
        <f>SUM(G93:G93)</f>
        <v>162100</v>
      </c>
      <c r="H91" s="119">
        <f>G91/F91*100</f>
        <v>35.62637362637363</v>
      </c>
      <c r="I91" s="93"/>
      <c r="J91" s="94"/>
      <c r="K91" s="96"/>
    </row>
    <row r="92" spans="1:11" ht="63.75" customHeight="1">
      <c r="A92" s="120">
        <v>2710</v>
      </c>
      <c r="B92" s="65" t="s">
        <v>16</v>
      </c>
      <c r="C92" s="122">
        <f>F92</f>
        <v>200000</v>
      </c>
      <c r="D92" s="123"/>
      <c r="E92" s="124"/>
      <c r="F92" s="122">
        <v>200000</v>
      </c>
      <c r="G92" s="125"/>
      <c r="H92" s="126"/>
      <c r="I92" s="122"/>
      <c r="J92" s="125"/>
      <c r="K92" s="101"/>
    </row>
    <row r="93" spans="1:13" ht="62.25" customHeight="1">
      <c r="A93" s="168">
        <v>2820</v>
      </c>
      <c r="B93" s="153" t="s">
        <v>21</v>
      </c>
      <c r="C93" s="154">
        <f t="shared" si="6"/>
        <v>255000</v>
      </c>
      <c r="D93" s="155">
        <f t="shared" si="6"/>
        <v>162100</v>
      </c>
      <c r="E93" s="156">
        <f>D93/C93*100</f>
        <v>63.5686274509804</v>
      </c>
      <c r="F93" s="154">
        <v>255000</v>
      </c>
      <c r="G93" s="157">
        <v>162100</v>
      </c>
      <c r="H93" s="158">
        <f>G93/F93*100</f>
        <v>63.5686274509804</v>
      </c>
      <c r="I93" s="154"/>
      <c r="J93" s="157"/>
      <c r="K93" s="101"/>
      <c r="M93" s="102"/>
    </row>
    <row r="94" spans="1:11" s="88" customFormat="1" ht="18" customHeight="1">
      <c r="A94" s="71">
        <v>92106</v>
      </c>
      <c r="B94" s="89" t="s">
        <v>72</v>
      </c>
      <c r="C94" s="93">
        <f t="shared" si="6"/>
        <v>3116000</v>
      </c>
      <c r="D94" s="118">
        <f t="shared" si="6"/>
        <v>1545496</v>
      </c>
      <c r="E94" s="75">
        <f>D94/C94*100</f>
        <v>49.598716302952504</v>
      </c>
      <c r="F94" s="93"/>
      <c r="G94" s="94"/>
      <c r="H94" s="119"/>
      <c r="I94" s="93">
        <f>I95</f>
        <v>3116000</v>
      </c>
      <c r="J94" s="94">
        <f>J95</f>
        <v>1545496</v>
      </c>
      <c r="K94" s="160">
        <f aca="true" t="shared" si="7" ref="K94:K102">J94/I94*100</f>
        <v>49.598716302952504</v>
      </c>
    </row>
    <row r="95" spans="1:13" ht="30.75" customHeight="1">
      <c r="A95" s="120">
        <v>2480</v>
      </c>
      <c r="B95" s="121" t="s">
        <v>73</v>
      </c>
      <c r="C95" s="122">
        <f t="shared" si="6"/>
        <v>3116000</v>
      </c>
      <c r="D95" s="123">
        <f t="shared" si="6"/>
        <v>1545496</v>
      </c>
      <c r="E95" s="124"/>
      <c r="F95" s="122"/>
      <c r="G95" s="125"/>
      <c r="H95" s="126"/>
      <c r="I95" s="122">
        <v>3116000</v>
      </c>
      <c r="J95" s="125">
        <v>1545496</v>
      </c>
      <c r="K95" s="117">
        <f t="shared" si="7"/>
        <v>49.598716302952504</v>
      </c>
      <c r="M95" s="102"/>
    </row>
    <row r="96" spans="1:11" s="88" customFormat="1" ht="25.5" customHeight="1">
      <c r="A96" s="71">
        <v>92108</v>
      </c>
      <c r="B96" s="89" t="s">
        <v>74</v>
      </c>
      <c r="C96" s="93">
        <f t="shared" si="6"/>
        <v>3776600</v>
      </c>
      <c r="D96" s="118">
        <f t="shared" si="6"/>
        <v>1781796</v>
      </c>
      <c r="E96" s="75">
        <f>D96/C96*100</f>
        <v>47.17989726208759</v>
      </c>
      <c r="F96" s="93"/>
      <c r="G96" s="94"/>
      <c r="H96" s="119"/>
      <c r="I96" s="93">
        <f>SUM(I97:I98)</f>
        <v>3776600</v>
      </c>
      <c r="J96" s="94">
        <f>SUM(J97:J97)</f>
        <v>1781796</v>
      </c>
      <c r="K96" s="160">
        <f t="shared" si="7"/>
        <v>47.17989726208759</v>
      </c>
    </row>
    <row r="97" spans="1:13" ht="24.75" customHeight="1">
      <c r="A97" s="120">
        <v>2480</v>
      </c>
      <c r="B97" s="121" t="s">
        <v>75</v>
      </c>
      <c r="C97" s="122">
        <f t="shared" si="6"/>
        <v>3750600</v>
      </c>
      <c r="D97" s="123">
        <f t="shared" si="6"/>
        <v>1781796</v>
      </c>
      <c r="E97" s="124"/>
      <c r="F97" s="122"/>
      <c r="G97" s="125"/>
      <c r="H97" s="126"/>
      <c r="I97" s="122">
        <v>3750600</v>
      </c>
      <c r="J97" s="125">
        <v>1781796</v>
      </c>
      <c r="K97" s="117">
        <f t="shared" si="7"/>
        <v>47.50695888657815</v>
      </c>
      <c r="M97" s="102"/>
    </row>
    <row r="98" spans="1:13" ht="66.75" customHeight="1">
      <c r="A98" s="64">
        <v>6220</v>
      </c>
      <c r="B98" s="81" t="s">
        <v>34</v>
      </c>
      <c r="C98" s="97">
        <f>I98</f>
        <v>26000</v>
      </c>
      <c r="D98" s="98"/>
      <c r="E98" s="68"/>
      <c r="F98" s="97"/>
      <c r="G98" s="99"/>
      <c r="H98" s="100"/>
      <c r="I98" s="97">
        <v>26000</v>
      </c>
      <c r="J98" s="99"/>
      <c r="K98" s="117"/>
      <c r="M98" s="102"/>
    </row>
    <row r="99" spans="1:14" s="88" customFormat="1" ht="30" customHeight="1">
      <c r="A99" s="71">
        <v>92109</v>
      </c>
      <c r="B99" s="89" t="s">
        <v>76</v>
      </c>
      <c r="C99" s="93">
        <f t="shared" si="6"/>
        <v>3291000</v>
      </c>
      <c r="D99" s="118">
        <f t="shared" si="6"/>
        <v>1676025</v>
      </c>
      <c r="E99" s="75">
        <f>D99/C99*100</f>
        <v>50.92752962625342</v>
      </c>
      <c r="F99" s="93">
        <f>SUM(F100:F100)</f>
        <v>3291000</v>
      </c>
      <c r="G99" s="94">
        <f>SUM(G100:G100)</f>
        <v>1676025</v>
      </c>
      <c r="H99" s="119">
        <f>G99/F99*100</f>
        <v>50.92752962625342</v>
      </c>
      <c r="I99" s="93"/>
      <c r="J99" s="94"/>
      <c r="K99" s="180"/>
      <c r="M99" s="102"/>
      <c r="N99" s="13"/>
    </row>
    <row r="100" spans="1:14" s="163" customFormat="1" ht="27.75" customHeight="1">
      <c r="A100" s="110">
        <v>2480</v>
      </c>
      <c r="B100" s="111" t="s">
        <v>75</v>
      </c>
      <c r="C100" s="112">
        <f t="shared" si="6"/>
        <v>3291000</v>
      </c>
      <c r="D100" s="113">
        <f t="shared" si="6"/>
        <v>1676025</v>
      </c>
      <c r="E100" s="114"/>
      <c r="F100" s="112">
        <v>3291000</v>
      </c>
      <c r="G100" s="115">
        <v>1676025</v>
      </c>
      <c r="H100" s="116">
        <f>G100/F100*100</f>
        <v>50.92752962625342</v>
      </c>
      <c r="I100" s="112"/>
      <c r="J100" s="115"/>
      <c r="K100" s="101"/>
      <c r="M100" s="102"/>
      <c r="N100" s="13"/>
    </row>
    <row r="101" spans="1:11" s="88" customFormat="1" ht="21" customHeight="1">
      <c r="A101" s="71">
        <v>92116</v>
      </c>
      <c r="B101" s="89" t="s">
        <v>77</v>
      </c>
      <c r="C101" s="93">
        <f t="shared" si="6"/>
        <v>5814100</v>
      </c>
      <c r="D101" s="118">
        <f t="shared" si="6"/>
        <v>1975200</v>
      </c>
      <c r="E101" s="75">
        <f>D101/C101*100</f>
        <v>33.97258389088595</v>
      </c>
      <c r="F101" s="93">
        <f>F102</f>
        <v>1356200</v>
      </c>
      <c r="G101" s="94">
        <f>G102</f>
        <v>663600</v>
      </c>
      <c r="H101" s="119">
        <f>G101/F101*100</f>
        <v>48.93083615985843</v>
      </c>
      <c r="I101" s="93">
        <f>I102+I103</f>
        <v>4457900</v>
      </c>
      <c r="J101" s="94">
        <f>SUM(J102)</f>
        <v>1311600</v>
      </c>
      <c r="K101" s="160">
        <f t="shared" si="7"/>
        <v>29.42192512169407</v>
      </c>
    </row>
    <row r="102" spans="1:11" s="102" customFormat="1" ht="26.25" customHeight="1">
      <c r="A102" s="120">
        <v>2480</v>
      </c>
      <c r="B102" s="121" t="s">
        <v>75</v>
      </c>
      <c r="C102" s="122">
        <f t="shared" si="6"/>
        <v>4114100</v>
      </c>
      <c r="D102" s="123">
        <f t="shared" si="6"/>
        <v>1975200</v>
      </c>
      <c r="E102" s="124"/>
      <c r="F102" s="122">
        <v>1356200</v>
      </c>
      <c r="G102" s="125">
        <v>663600</v>
      </c>
      <c r="H102" s="126">
        <f>G102/F102*100</f>
        <v>48.93083615985843</v>
      </c>
      <c r="I102" s="122">
        <v>2757900</v>
      </c>
      <c r="J102" s="125">
        <v>1311600</v>
      </c>
      <c r="K102" s="117">
        <f t="shared" si="7"/>
        <v>47.557924507777656</v>
      </c>
    </row>
    <row r="103" spans="1:11" s="102" customFormat="1" ht="63.75" customHeight="1">
      <c r="A103" s="168">
        <v>6220</v>
      </c>
      <c r="B103" s="153" t="s">
        <v>34</v>
      </c>
      <c r="C103" s="154">
        <f>I103</f>
        <v>1700000</v>
      </c>
      <c r="D103" s="155"/>
      <c r="E103" s="156"/>
      <c r="F103" s="154"/>
      <c r="G103" s="157"/>
      <c r="H103" s="158"/>
      <c r="I103" s="154">
        <v>1700000</v>
      </c>
      <c r="J103" s="157"/>
      <c r="K103" s="100"/>
    </row>
    <row r="104" spans="1:11" s="88" customFormat="1" ht="20.25" customHeight="1">
      <c r="A104" s="71">
        <v>92118</v>
      </c>
      <c r="B104" s="89" t="s">
        <v>78</v>
      </c>
      <c r="C104" s="93">
        <f t="shared" si="6"/>
        <v>2637600</v>
      </c>
      <c r="D104" s="118">
        <f t="shared" si="6"/>
        <v>1099796</v>
      </c>
      <c r="E104" s="75">
        <f>D104/C104*100</f>
        <v>41.69684561722779</v>
      </c>
      <c r="F104" s="93"/>
      <c r="G104" s="94"/>
      <c r="H104" s="119"/>
      <c r="I104" s="93">
        <f>I105+I106</f>
        <v>2637600</v>
      </c>
      <c r="J104" s="94">
        <f>J105+J106</f>
        <v>1099796</v>
      </c>
      <c r="K104" s="181">
        <f>K105+K106</f>
        <v>49.150697175545226</v>
      </c>
    </row>
    <row r="105" spans="1:11" s="102" customFormat="1" ht="29.25" customHeight="1">
      <c r="A105" s="120">
        <v>2480</v>
      </c>
      <c r="B105" s="121" t="s">
        <v>75</v>
      </c>
      <c r="C105" s="122">
        <f t="shared" si="6"/>
        <v>2237600</v>
      </c>
      <c r="D105" s="123">
        <f t="shared" si="6"/>
        <v>1099796</v>
      </c>
      <c r="E105" s="124">
        <f>D105/C105*100</f>
        <v>49.150697175545226</v>
      </c>
      <c r="F105" s="122"/>
      <c r="G105" s="125"/>
      <c r="H105" s="126"/>
      <c r="I105" s="122">
        <v>2237600</v>
      </c>
      <c r="J105" s="125">
        <v>1099796</v>
      </c>
      <c r="K105" s="117">
        <f>J105/I105*100</f>
        <v>49.150697175545226</v>
      </c>
    </row>
    <row r="106" spans="1:11" s="102" customFormat="1" ht="63.75" customHeight="1">
      <c r="A106" s="64">
        <v>6220</v>
      </c>
      <c r="B106" s="81" t="s">
        <v>34</v>
      </c>
      <c r="C106" s="97">
        <f t="shared" si="6"/>
        <v>400000</v>
      </c>
      <c r="D106" s="98"/>
      <c r="E106" s="68"/>
      <c r="F106" s="97"/>
      <c r="G106" s="99"/>
      <c r="H106" s="100"/>
      <c r="I106" s="97">
        <v>400000</v>
      </c>
      <c r="J106" s="99"/>
      <c r="K106" s="117"/>
    </row>
    <row r="107" spans="1:11" s="102" customFormat="1" ht="24" customHeight="1">
      <c r="A107" s="71">
        <v>92120</v>
      </c>
      <c r="B107" s="89" t="s">
        <v>79</v>
      </c>
      <c r="C107" s="93">
        <f>F107</f>
        <v>518000</v>
      </c>
      <c r="D107" s="118">
        <f>D108</f>
        <v>227910</v>
      </c>
      <c r="E107" s="75">
        <f>D107/C107*100</f>
        <v>43.9980694980695</v>
      </c>
      <c r="F107" s="93">
        <f>F108</f>
        <v>518000</v>
      </c>
      <c r="G107" s="94">
        <f>G108</f>
        <v>227910</v>
      </c>
      <c r="H107" s="119"/>
      <c r="I107" s="93"/>
      <c r="J107" s="94"/>
      <c r="K107" s="117"/>
    </row>
    <row r="108" spans="1:11" s="102" customFormat="1" ht="75" customHeight="1" thickBot="1">
      <c r="A108" s="64">
        <v>2720</v>
      </c>
      <c r="B108" s="81" t="s">
        <v>80</v>
      </c>
      <c r="C108" s="97">
        <f>F108</f>
        <v>518000</v>
      </c>
      <c r="D108" s="98">
        <f>G108</f>
        <v>227910</v>
      </c>
      <c r="E108" s="68"/>
      <c r="F108" s="97">
        <v>518000</v>
      </c>
      <c r="G108" s="99">
        <v>227910</v>
      </c>
      <c r="H108" s="100"/>
      <c r="I108" s="97"/>
      <c r="J108" s="99"/>
      <c r="K108" s="117"/>
    </row>
    <row r="109" spans="1:11" s="88" customFormat="1" ht="25.5" customHeight="1" thickBot="1" thickTop="1">
      <c r="A109" s="48">
        <v>926</v>
      </c>
      <c r="B109" s="82" t="s">
        <v>81</v>
      </c>
      <c r="C109" s="83">
        <f t="shared" si="6"/>
        <v>4348000</v>
      </c>
      <c r="D109" s="84">
        <f t="shared" si="6"/>
        <v>2726453</v>
      </c>
      <c r="E109" s="52">
        <f>D109/C109*100</f>
        <v>62.70591076356946</v>
      </c>
      <c r="F109" s="83">
        <f>F110</f>
        <v>4348000</v>
      </c>
      <c r="G109" s="85">
        <f>G110</f>
        <v>2726453</v>
      </c>
      <c r="H109" s="86">
        <f>G109/F109*100</f>
        <v>62.70591076356946</v>
      </c>
      <c r="I109" s="83"/>
      <c r="J109" s="85"/>
      <c r="K109" s="87"/>
    </row>
    <row r="110" spans="1:11" s="88" customFormat="1" ht="25.5" customHeight="1" thickTop="1">
      <c r="A110" s="71">
        <v>92605</v>
      </c>
      <c r="B110" s="89" t="s">
        <v>82</v>
      </c>
      <c r="C110" s="93">
        <f t="shared" si="6"/>
        <v>4348000</v>
      </c>
      <c r="D110" s="118">
        <f t="shared" si="6"/>
        <v>2726453</v>
      </c>
      <c r="E110" s="75">
        <f>D110/C110*100</f>
        <v>62.70591076356946</v>
      </c>
      <c r="F110" s="93">
        <f>SUM(F111:F111)</f>
        <v>4348000</v>
      </c>
      <c r="G110" s="94">
        <f>SUM(G111:G111)</f>
        <v>2726453</v>
      </c>
      <c r="H110" s="119">
        <f>G110/F110*100</f>
        <v>62.70591076356946</v>
      </c>
      <c r="I110" s="93"/>
      <c r="J110" s="94"/>
      <c r="K110" s="96"/>
    </row>
    <row r="111" spans="1:14" ht="52.5" customHeight="1" thickBot="1">
      <c r="A111" s="64">
        <v>2820</v>
      </c>
      <c r="B111" s="81" t="s">
        <v>21</v>
      </c>
      <c r="C111" s="122">
        <f t="shared" si="6"/>
        <v>4348000</v>
      </c>
      <c r="D111" s="123">
        <f t="shared" si="6"/>
        <v>2726453</v>
      </c>
      <c r="E111" s="68"/>
      <c r="F111" s="97">
        <v>4348000</v>
      </c>
      <c r="G111" s="99">
        <v>2726453</v>
      </c>
      <c r="H111" s="126">
        <f>G111/F111*100</f>
        <v>62.70591076356946</v>
      </c>
      <c r="I111" s="97"/>
      <c r="J111" s="125"/>
      <c r="K111" s="101"/>
      <c r="M111" s="102"/>
      <c r="N111" s="88"/>
    </row>
    <row r="112" spans="1:11" s="88" customFormat="1" ht="19.5" customHeight="1" thickBot="1" thickTop="1">
      <c r="A112" s="182"/>
      <c r="B112" s="183" t="s">
        <v>5</v>
      </c>
      <c r="C112" s="184">
        <f t="shared" si="6"/>
        <v>68877003</v>
      </c>
      <c r="D112" s="185">
        <f t="shared" si="6"/>
        <v>34475773</v>
      </c>
      <c r="E112" s="186">
        <f>D112/C112*100</f>
        <v>50.05411312684438</v>
      </c>
      <c r="F112" s="184">
        <f>F8+F13+F16+F20+F26+F33+F58+F65+F74+F82+F87+F90+F109+F53</f>
        <v>40649862</v>
      </c>
      <c r="G112" s="187">
        <f>G8+G13+G16+G20+G26+G33+G58+G65+G74+G82+G87+G90+G109+G53</f>
        <v>22351722</v>
      </c>
      <c r="H112" s="188">
        <f>G112/F112*100</f>
        <v>54.9859726461064</v>
      </c>
      <c r="I112" s="184">
        <f>I13+I20+I26+I33+I58+I65+I74+I82+I90+I109+I8</f>
        <v>28227141</v>
      </c>
      <c r="J112" s="187">
        <f>J13+J20+J26+J33+J58+J65+J74+J82+J90+J109</f>
        <v>12124051</v>
      </c>
      <c r="K112" s="108">
        <f>J112/I112*100</f>
        <v>42.95174987789234</v>
      </c>
    </row>
    <row r="113" spans="1:14" ht="13.5" thickTop="1">
      <c r="A113" s="189"/>
      <c r="B113" s="190" t="s">
        <v>83</v>
      </c>
      <c r="C113" s="191"/>
      <c r="D113" s="192"/>
      <c r="E113" s="193"/>
      <c r="F113" s="191"/>
      <c r="G113" s="194"/>
      <c r="H113" s="100"/>
      <c r="I113" s="191"/>
      <c r="J113" s="194"/>
      <c r="N113" s="88"/>
    </row>
    <row r="114" spans="1:10" ht="17.25" customHeight="1">
      <c r="A114" s="195"/>
      <c r="B114" s="196" t="s">
        <v>84</v>
      </c>
      <c r="C114" s="197">
        <f>F114+I114</f>
        <v>63371003</v>
      </c>
      <c r="D114" s="198">
        <f>G114+J114</f>
        <v>34071773</v>
      </c>
      <c r="E114" s="193">
        <f>D114/C114*100</f>
        <v>53.76555741117116</v>
      </c>
      <c r="F114" s="197">
        <f>F112-F115</f>
        <v>39269862</v>
      </c>
      <c r="G114" s="199">
        <f>G112-G115</f>
        <v>21950722</v>
      </c>
      <c r="H114" s="100"/>
      <c r="I114" s="197">
        <f>I112-I115</f>
        <v>24101141</v>
      </c>
      <c r="J114" s="199">
        <f>J112-J115</f>
        <v>12121051</v>
      </c>
    </row>
    <row r="115" spans="1:10" ht="18" customHeight="1" thickBot="1">
      <c r="A115" s="200"/>
      <c r="B115" s="201" t="s">
        <v>85</v>
      </c>
      <c r="C115" s="202">
        <f>F115+I115</f>
        <v>5506000</v>
      </c>
      <c r="D115" s="203">
        <f>G115+J115</f>
        <v>404000</v>
      </c>
      <c r="E115" s="204">
        <f>D115/C115*100</f>
        <v>7.337450054486015</v>
      </c>
      <c r="F115" s="202">
        <f>F19+F23+F28+F41+F77+F98+F103+F106</f>
        <v>1380000</v>
      </c>
      <c r="G115" s="203">
        <f>G19+G23+G28+G41+G77+G98+G103+G106</f>
        <v>401000</v>
      </c>
      <c r="H115" s="205" t="e">
        <f>H10+H19+H41+H77+#REF!+#REF!+#REF!+H106</f>
        <v>#REF!</v>
      </c>
      <c r="I115" s="202">
        <f>I19+I23+I28+I41+I77+I98+I103+I106</f>
        <v>4126000</v>
      </c>
      <c r="J115" s="206">
        <f>J19+J23+J28+J41+J77+J98+J103+J106</f>
        <v>3000</v>
      </c>
    </row>
    <row r="116" spans="7:8" ht="12.75" thickTop="1">
      <c r="G116" s="207"/>
      <c r="H116" s="100"/>
    </row>
    <row r="117" spans="1:8" ht="12.75">
      <c r="A117" s="208" t="s">
        <v>86</v>
      </c>
      <c r="G117" s="207"/>
      <c r="H117" s="100"/>
    </row>
    <row r="118" spans="1:8" ht="12.75">
      <c r="A118" s="208" t="s">
        <v>87</v>
      </c>
      <c r="G118" s="207"/>
      <c r="H118" s="100"/>
    </row>
    <row r="119" spans="1:8" ht="12.75">
      <c r="A119" s="208" t="s">
        <v>88</v>
      </c>
      <c r="G119" s="207"/>
      <c r="H119" s="100"/>
    </row>
  </sheetData>
  <mergeCells count="2">
    <mergeCell ref="I1:J1"/>
    <mergeCell ref="B5:B6"/>
  </mergeCells>
  <printOptions horizontalCentered="1"/>
  <pageMargins left="0.2362204724409449" right="0.2362204724409449" top="0.3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2010-09-03T08:36:06Z</cp:lastPrinted>
  <dcterms:created xsi:type="dcterms:W3CDTF">2010-09-03T08:29:10Z</dcterms:created>
  <dcterms:modified xsi:type="dcterms:W3CDTF">2010-09-03T11:48:16Z</dcterms:modified>
  <cp:category/>
  <cp:version/>
  <cp:contentType/>
  <cp:contentStatus/>
</cp:coreProperties>
</file>