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5480" windowHeight="8955" activeTab="0"/>
  </bookViews>
  <sheets>
    <sheet name="Zal nr 2" sheetId="1" r:id="rId1"/>
  </sheets>
  <definedNames>
    <definedName name="_xlnm.Print_Titles" localSheetId="0">'Zal nr 2'!$8:$10</definedName>
  </definedNames>
  <calcPr fullCalcOnLoad="1"/>
</workbook>
</file>

<file path=xl/comments1.xml><?xml version="1.0" encoding="utf-8"?>
<comments xmlns="http://schemas.openxmlformats.org/spreadsheetml/2006/main">
  <authors>
    <author>sulewska</author>
  </authors>
  <commentList>
    <comment ref="G1034" authorId="0">
      <text>
        <r>
          <rPr>
            <sz val="8"/>
            <rFont val="Tahoma"/>
            <family val="0"/>
          </rPr>
          <t xml:space="preserve">§ 4340
</t>
        </r>
      </text>
    </comment>
  </commentList>
</comments>
</file>

<file path=xl/sharedStrings.xml><?xml version="1.0" encoding="utf-8"?>
<sst xmlns="http://schemas.openxmlformats.org/spreadsheetml/2006/main" count="1121" uniqueCount="206">
  <si>
    <t>w złotych</t>
  </si>
  <si>
    <t>OGÓŁEM</t>
  </si>
  <si>
    <t>GMINA</t>
  </si>
  <si>
    <t>POWIAT</t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</si>
  <si>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</si>
  <si>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</si>
  <si>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</si>
  <si>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własne</t>
  </si>
  <si>
    <t>010</t>
  </si>
  <si>
    <t>ROLNICTWO I ŁOWIECTWO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</si>
  <si>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</si>
  <si>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</si>
  <si>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</si>
  <si>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</si>
  <si>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</si>
  <si>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</si>
  <si>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</si>
  <si>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</si>
  <si>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</si>
  <si>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</si>
  <si>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</si>
  <si>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</si>
  <si>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HANDEL </t>
  </si>
  <si>
    <t xml:space="preserve"> ( w tym: remonty)</t>
  </si>
  <si>
    <t xml:space="preserve"> - roboty inwestycyjne</t>
  </si>
  <si>
    <t>TRANSPORT I ŁĄCZNOŚĆ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</si>
  <si>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</si>
  <si>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</si>
  <si>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</si>
  <si>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</si>
  <si>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</si>
  <si>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</si>
  <si>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</si>
  <si>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</si>
  <si>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</si>
  <si>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</si>
  <si>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Usuwanie skutków klęsk żywiołowych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</si>
  <si>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</si>
  <si>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</si>
  <si>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</si>
  <si>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</si>
  <si>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</si>
  <si>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</si>
  <si>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</si>
  <si>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</si>
  <si>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</si>
  <si>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</si>
  <si>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</si>
  <si>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DZIAŁALNOŚĆ USŁUGOWA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</si>
  <si>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</si>
  <si>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</si>
  <si>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</si>
  <si>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</si>
  <si>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</si>
  <si>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</si>
  <si>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</si>
  <si>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ADMINISTRACJA PUBLICZNA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</si>
  <si>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</si>
  <si>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</si>
  <si>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</si>
  <si>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</si>
  <si>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</si>
  <si>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</si>
  <si>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</t>
  </si>
  <si>
    <t>URZĘDY NACZELNYCH ORGANÓW WŁADZY PAŃSTWOWEJ, KONTROLI I OCHRONY PRAWA ORAZ SĄDOWNICTWA</t>
  </si>
  <si>
    <t>75101</t>
  </si>
  <si>
    <t xml:space="preserve"> Urzędy naczelnych organów władzy państwowej, kontroli i ochrony prawa</t>
  </si>
  <si>
    <t>OBRONA NARODOWA</t>
  </si>
  <si>
    <t>Pozostałe wydatki obronne</t>
  </si>
  <si>
    <t>Wybory Prezydenta Rzeczypospolitej Polskiej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</si>
  <si>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</si>
  <si>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</si>
  <si>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</si>
  <si>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</si>
  <si>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</si>
  <si>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</si>
  <si>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</si>
  <si>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</si>
  <si>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</si>
  <si>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</si>
  <si>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</si>
  <si>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</si>
  <si>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</si>
  <si>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Różne rozliczenia finansowe</t>
  </si>
  <si>
    <t>Rezerwy ogólne i celowe</t>
  </si>
  <si>
    <t>Część równoważąca subwencji ogólnej dla powiatów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</si>
  <si>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</si>
  <si>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</si>
  <si>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</si>
  <si>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</si>
  <si>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</si>
  <si>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</si>
  <si>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</si>
  <si>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</si>
  <si>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</si>
  <si>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Dowożenie uczniów do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</si>
  <si>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</si>
  <si>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</si>
  <si>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</si>
  <si>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</si>
  <si>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</si>
  <si>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</si>
  <si>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</si>
  <si>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</si>
  <si>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</si>
  <si>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</si>
  <si>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</si>
  <si>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</si>
  <si>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OCHRONA ZDROWIA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</si>
  <si>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</si>
  <si>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</si>
  <si>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</si>
  <si>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</si>
  <si>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</si>
  <si>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</si>
  <si>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POMOC  SPOŁECZNA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</si>
  <si>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</si>
  <si>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</si>
  <si>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</si>
  <si>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</si>
  <si>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</si>
  <si>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</si>
  <si>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</si>
  <si>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</si>
  <si>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</si>
  <si>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</si>
  <si>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</si>
  <si>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</si>
  <si>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</si>
  <si>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</si>
  <si>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</si>
  <si>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POZOSTAŁE ZADANIA W ZAKRESIE POLITYKI SPOŁECZNEJ</t>
  </si>
  <si>
    <t>Żłobki</t>
  </si>
  <si>
    <t>Rehabilitacja zawodowa i społeczna osób niepełnosprawnych</t>
  </si>
  <si>
    <t>Zespoły ds orzekania o niepełnosprawności</t>
  </si>
  <si>
    <t>Powiatowe urzędy pracy</t>
  </si>
  <si>
    <t>EDUKACYJNA OPIEKA WYCHOWAWCZA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</si>
  <si>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</si>
  <si>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</si>
  <si>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</si>
  <si>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</si>
  <si>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</si>
  <si>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</si>
  <si>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</si>
  <si>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</si>
  <si>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</si>
  <si>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</si>
  <si>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</si>
  <si>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</si>
  <si>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</si>
  <si>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</si>
  <si>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Fundusz Ochrony Środowiska i Gospodarki Wodnej</t>
  </si>
  <si>
    <t>Schroniska dla zwierząt</t>
  </si>
  <si>
    <t>( w tym:  remonty)</t>
  </si>
  <si>
    <t>Oświetlenie ulic, placów i dróg</t>
  </si>
  <si>
    <t>Wpływy i wydatki związane z gromadzeniem środków z opłat i kar za korzystanie ze środowiska</t>
  </si>
  <si>
    <t>KULTURA I OCHRONA DZIEDZICTWA NARODOWEGO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</si>
  <si>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</si>
  <si>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</si>
  <si>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</si>
  <si>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</si>
  <si>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</si>
  <si>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</si>
  <si>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</si>
  <si>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</si>
  <si>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</si>
  <si>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KULTURA FIZYCZNA I SPORT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</si>
  <si>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</si>
  <si>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</si>
  <si>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</si>
  <si>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</si>
  <si>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</si>
  <si>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Remonty </t>
  </si>
  <si>
    <t>w tym: wydatki z udziałem środków zewnętrznych</t>
  </si>
  <si>
    <t>Inne formy wychowania pozaszkolnego</t>
  </si>
  <si>
    <t>Centra integracji społecznej</t>
  </si>
  <si>
    <t>od nich naliczane</t>
  </si>
  <si>
    <t xml:space="preserve"> - wynagrodzenia i składki</t>
  </si>
  <si>
    <t xml:space="preserve"> -wydatki związane z realizacją zadań statutowych</t>
  </si>
  <si>
    <t xml:space="preserve"> - wydatki związane z realizacją zadań statutowych</t>
  </si>
  <si>
    <t>Wydatki jednostek budżetowych:</t>
  </si>
  <si>
    <t>Dotacje na zadania bieżące</t>
  </si>
  <si>
    <t>Świadczenia na rzecz osób fizycznych</t>
  </si>
  <si>
    <t xml:space="preserve"> - wniesienie wkładów do spółek prawa handlowego</t>
  </si>
  <si>
    <t xml:space="preserve"> Wydatki na obsługę długu </t>
  </si>
  <si>
    <t xml:space="preserve"> - wynagrodzenia i składki od nich naliczane</t>
  </si>
  <si>
    <t>w tym: na programy finansowane z udziałem środków zewnętrznych</t>
  </si>
  <si>
    <t>Zespoły Obsługi Ekonomiczno - Administracyjnej Przedszkoli Miejskich</t>
  </si>
  <si>
    <t>Urzędy naczelnych organów władzy państwowej, kontroli i ochrony prawa</t>
  </si>
  <si>
    <t xml:space="preserve">          Załącznik nr 2 do Uchwały</t>
  </si>
  <si>
    <t xml:space="preserve">          Nr          /          / 2011</t>
  </si>
  <si>
    <t xml:space="preserve">          Rady Miejskiej w Koszalinie</t>
  </si>
  <si>
    <t xml:space="preserve">          z dnia .. stycznia 2011 r. </t>
  </si>
  <si>
    <t xml:space="preserve"> na zadania realizowane na podst. porozum.               z org. adm. rządowej</t>
  </si>
  <si>
    <t xml:space="preserve"> na zadania realizowane na podst. porozum.              z org. adm. rządowej</t>
  </si>
  <si>
    <t xml:space="preserve"> na zadania realizowane na podst. porozum.                  z org. adm. rządowej</t>
  </si>
  <si>
    <t xml:space="preserve"> - zakup i objęcie akcji i udziałów</t>
  </si>
  <si>
    <t>na zadania zlecone                           z zakresu administracji rządowej</t>
  </si>
  <si>
    <t>na zadania                         zlecone                       z zakresu administracji rządowej</t>
  </si>
  <si>
    <t>na zadania zlecone              z zakresu administracji rządowej</t>
  </si>
  <si>
    <t xml:space="preserve"> PLAN   WYDATKÓW  BUDŻETU   MIASTA  KOSZALINA  NA  2011  ROK</t>
  </si>
  <si>
    <t xml:space="preserve">Wydatki na projekty finansowane z udziałem środków pochodzących z budżetu UE oraz innych źródeł zewnętrznych </t>
  </si>
  <si>
    <t xml:space="preserve">Wydatki na projekty finansowane z udziałem środków pochodzących z budżetu UE oraz  innych źródeł zewnętrznych </t>
  </si>
  <si>
    <t>Wprowadził do BIP: Agnieszka Sulewska</t>
  </si>
  <si>
    <t>Autor dokumentu: Anna Żyła</t>
  </si>
  <si>
    <t>Data wprowadzenia do BIP: 02.12.2010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</si>
</sst>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4">
    <font>
      <sz val="10"/>
      <name val="Calibri"/>
      <family val="0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Times New Roman CE"/>
      <family val="1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50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64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horizontal="centerContinuous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58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/>
    </xf>
    <xf numFmtId="49" fontId="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2" xfId="58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58" applyNumberFormat="1" applyFont="1" applyFill="1" applyBorder="1" applyAlignment="1" applyProtection="1">
      <alignment vertical="center" wrapText="1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 applyProtection="1">
      <alignment vertical="center"/>
      <protection locked="0"/>
    </xf>
    <xf numFmtId="3" fontId="0" fillId="0" borderId="31" xfId="0" applyNumberFormat="1" applyFont="1" applyFill="1" applyBorder="1" applyAlignment="1" applyProtection="1">
      <alignment vertical="center"/>
      <protection locked="0"/>
    </xf>
    <xf numFmtId="3" fontId="0" fillId="0" borderId="32" xfId="0" applyNumberFormat="1" applyFont="1" applyFill="1" applyBorder="1" applyAlignment="1" applyProtection="1">
      <alignment vertical="center"/>
      <protection locked="0"/>
    </xf>
    <xf numFmtId="1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58" applyNumberFormat="1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>
      <alignment/>
    </xf>
    <xf numFmtId="49" fontId="12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4" xfId="58" applyNumberFormat="1" applyFont="1" applyFill="1" applyBorder="1" applyAlignment="1" applyProtection="1">
      <alignment horizontal="left" vertical="center" wrapText="1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9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Fill="1" applyBorder="1" applyAlignment="1">
      <alignment/>
    </xf>
    <xf numFmtId="164" fontId="1" fillId="0" borderId="0" xfId="58" applyNumberFormat="1" applyFont="1" applyFill="1" applyBorder="1" applyAlignment="1" applyProtection="1">
      <alignment horizontal="left" vertical="center" wrapText="1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>
      <alignment vertical="center"/>
    </xf>
    <xf numFmtId="164" fontId="10" fillId="0" borderId="0" xfId="58" applyNumberFormat="1" applyFont="1" applyFill="1" applyBorder="1" applyAlignment="1" applyProtection="1">
      <alignment horizontal="left" vertical="center" wrapText="1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2" fillId="0" borderId="35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3" fontId="12" fillId="0" borderId="39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>
      <alignment vertical="center"/>
    </xf>
    <xf numFmtId="4" fontId="12" fillId="0" borderId="35" xfId="0" applyNumberFormat="1" applyFont="1" applyFill="1" applyBorder="1" applyAlignment="1" applyProtection="1">
      <alignment vertical="center"/>
      <protection locked="0"/>
    </xf>
    <xf numFmtId="4" fontId="12" fillId="0" borderId="36" xfId="0" applyNumberFormat="1" applyFont="1" applyFill="1" applyBorder="1" applyAlignment="1" applyProtection="1">
      <alignment vertical="center"/>
      <protection locked="0"/>
    </xf>
    <xf numFmtId="4" fontId="1" fillId="0" borderId="28" xfId="0" applyNumberFormat="1" applyFont="1" applyFill="1" applyBorder="1" applyAlignment="1" applyProtection="1">
      <alignment vertical="center"/>
      <protection locked="0"/>
    </xf>
    <xf numFmtId="4" fontId="1" fillId="0" borderId="29" xfId="0" applyNumberFormat="1" applyFont="1" applyFill="1" applyBorder="1" applyAlignment="1" applyProtection="1">
      <alignment vertical="center"/>
      <protection locked="0"/>
    </xf>
    <xf numFmtId="4" fontId="10" fillId="0" borderId="28" xfId="0" applyNumberFormat="1" applyFont="1" applyFill="1" applyBorder="1" applyAlignment="1" applyProtection="1">
      <alignment vertical="center"/>
      <protection locked="0"/>
    </xf>
    <xf numFmtId="4" fontId="10" fillId="0" borderId="29" xfId="0" applyNumberFormat="1" applyFont="1" applyFill="1" applyBorder="1" applyAlignment="1" applyProtection="1">
      <alignment vertical="center"/>
      <protection locked="0"/>
    </xf>
    <xf numFmtId="1" fontId="4" fillId="0" borderId="21" xfId="0" applyNumberFormat="1" applyFont="1" applyFill="1" applyBorder="1" applyAlignment="1" applyProtection="1">
      <alignment horizontal="centerContinuous" vertical="center"/>
      <protection locked="0"/>
    </xf>
    <xf numFmtId="1" fontId="12" fillId="0" borderId="33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64" fontId="10" fillId="0" borderId="40" xfId="58" applyNumberFormat="1" applyFont="1" applyFill="1" applyBorder="1" applyAlignment="1" applyProtection="1">
      <alignment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58" applyNumberFormat="1" applyFont="1" applyFill="1" applyBorder="1" applyAlignment="1" applyProtection="1">
      <alignment horizontal="left" vertical="center" wrapText="1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1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8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Fill="1" applyBorder="1" applyAlignment="1">
      <alignment/>
    </xf>
    <xf numFmtId="1" fontId="12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58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>
      <alignment/>
    </xf>
    <xf numFmtId="1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58" applyNumberFormat="1" applyFont="1" applyFill="1" applyBorder="1" applyAlignment="1" applyProtection="1">
      <alignment vertical="center" wrapText="1"/>
      <protection locked="0"/>
    </xf>
    <xf numFmtId="3" fontId="14" fillId="0" borderId="28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>
      <alignment/>
    </xf>
    <xf numFmtId="1" fontId="5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4" xfId="0" applyNumberFormat="1" applyFont="1" applyFill="1" applyBorder="1" applyAlignment="1">
      <alignment vertical="center" wrapText="1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1" fontId="12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40" xfId="58" applyNumberFormat="1" applyFont="1" applyFill="1" applyBorder="1" applyAlignment="1" applyProtection="1">
      <alignment horizontal="left" vertical="center" wrapText="1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53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1" fontId="1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0" xfId="58" applyNumberFormat="1" applyFont="1" applyFill="1" applyBorder="1" applyAlignment="1" applyProtection="1">
      <alignment horizontal="left" vertical="center" wrapText="1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>
      <alignment vertical="center" wrapText="1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164" fontId="12" fillId="0" borderId="54" xfId="58" applyNumberFormat="1" applyFont="1" applyFill="1" applyBorder="1" applyAlignment="1" applyProtection="1">
      <alignment horizontal="left" vertical="center" wrapText="1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 applyProtection="1">
      <alignment horizontal="right" vertical="center"/>
      <protection locked="0"/>
    </xf>
    <xf numFmtId="3" fontId="0" fillId="0" borderId="32" xfId="0" applyNumberFormat="1" applyFont="1" applyFill="1" applyBorder="1" applyAlignment="1" applyProtection="1">
      <alignment horizontal="right" vertical="center"/>
      <protection locked="0"/>
    </xf>
    <xf numFmtId="1" fontId="10" fillId="0" borderId="4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1" fontId="7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40" xfId="58" applyNumberFormat="1" applyFont="1" applyFill="1" applyBorder="1" applyAlignment="1" applyProtection="1">
      <alignment vertical="center" wrapText="1"/>
      <protection locked="0"/>
    </xf>
    <xf numFmtId="3" fontId="14" fillId="0" borderId="50" xfId="0" applyNumberFormat="1" applyFont="1" applyFill="1" applyBorder="1" applyAlignment="1" applyProtection="1">
      <alignment vertical="center"/>
      <protection locked="0"/>
    </xf>
    <xf numFmtId="3" fontId="14" fillId="0" borderId="51" xfId="0" applyNumberFormat="1" applyFont="1" applyFill="1" applyBorder="1" applyAlignment="1" applyProtection="1">
      <alignment vertical="center"/>
      <protection locked="0"/>
    </xf>
    <xf numFmtId="3" fontId="14" fillId="0" borderId="52" xfId="0" applyNumberFormat="1" applyFont="1" applyFill="1" applyBorder="1" applyAlignment="1" applyProtection="1">
      <alignment vertical="center"/>
      <protection locked="0"/>
    </xf>
    <xf numFmtId="3" fontId="7" fillId="0" borderId="52" xfId="0" applyNumberFormat="1" applyFont="1" applyFill="1" applyBorder="1" applyAlignment="1" applyProtection="1">
      <alignment vertical="center"/>
      <protection locked="0"/>
    </xf>
    <xf numFmtId="3" fontId="7" fillId="0" borderId="53" xfId="0" applyNumberFormat="1" applyFont="1" applyFill="1" applyBorder="1" applyAlignment="1" applyProtection="1">
      <alignment vertical="center"/>
      <protection locked="0"/>
    </xf>
    <xf numFmtId="3" fontId="12" fillId="0" borderId="34" xfId="58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13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>
      <alignment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Fill="1" applyBorder="1" applyAlignment="1" applyProtection="1">
      <alignment vertical="center"/>
      <protection locked="0"/>
    </xf>
    <xf numFmtId="164" fontId="12" fillId="0" borderId="40" xfId="58" applyNumberFormat="1" applyFont="1" applyFill="1" applyBorder="1" applyAlignment="1" applyProtection="1">
      <alignment vertical="center" wrapText="1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51" xfId="0" applyNumberFormat="1" applyFont="1" applyFill="1" applyBorder="1" applyAlignment="1" applyProtection="1">
      <alignment vertical="center"/>
      <protection locked="0"/>
    </xf>
    <xf numFmtId="3" fontId="12" fillId="0" borderId="52" xfId="0" applyNumberFormat="1" applyFont="1" applyFill="1" applyBorder="1" applyAlignment="1" applyProtection="1">
      <alignment vertical="center"/>
      <protection locked="0"/>
    </xf>
    <xf numFmtId="3" fontId="12" fillId="0" borderId="53" xfId="0" applyNumberFormat="1" applyFont="1" applyFill="1" applyBorder="1" applyAlignment="1" applyProtection="1">
      <alignment vertical="center"/>
      <protection locked="0"/>
    </xf>
    <xf numFmtId="164" fontId="12" fillId="0" borderId="34" xfId="58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" fontId="9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5" xfId="58" applyNumberFormat="1" applyFont="1" applyFill="1" applyBorder="1" applyAlignment="1" applyProtection="1">
      <alignment vertical="center" wrapText="1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7" fillId="0" borderId="50" xfId="0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 applyProtection="1">
      <alignment vertical="center"/>
      <protection locked="0"/>
    </xf>
    <xf numFmtId="1" fontId="1" fillId="0" borderId="56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7" xfId="58" applyNumberFormat="1" applyFont="1" applyFill="1" applyBorder="1" applyAlignment="1" applyProtection="1">
      <alignment horizontal="left" vertical="center" wrapText="1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3" fontId="0" fillId="0" borderId="59" xfId="0" applyNumberFormat="1" applyFont="1" applyFill="1" applyBorder="1" applyAlignment="1" applyProtection="1">
      <alignment vertical="center"/>
      <protection locked="0"/>
    </xf>
    <xf numFmtId="3" fontId="0" fillId="0" borderId="59" xfId="0" applyNumberFormat="1" applyFont="1" applyFill="1" applyBorder="1" applyAlignment="1" applyProtection="1">
      <alignment horizontal="right" vertical="center"/>
      <protection locked="0"/>
    </xf>
    <xf numFmtId="3" fontId="0" fillId="0" borderId="60" xfId="0" applyNumberFormat="1" applyFont="1" applyFill="1" applyBorder="1" applyAlignment="1" applyProtection="1">
      <alignment vertical="center"/>
      <protection locked="0"/>
    </xf>
    <xf numFmtId="3" fontId="10" fillId="0" borderId="17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" fillId="0" borderId="52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0" fillId="0" borderId="57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" fontId="14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58" applyNumberFormat="1" applyFont="1" applyFill="1" applyBorder="1" applyAlignment="1" applyProtection="1">
      <alignment horizontal="left" vertical="center" wrapText="1"/>
      <protection locked="0"/>
    </xf>
    <xf numFmtId="3" fontId="14" fillId="0" borderId="32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58" applyNumberFormat="1" applyFont="1" applyFill="1" applyBorder="1" applyAlignment="1" applyProtection="1">
      <alignment vertical="center" wrapText="1"/>
      <protection locked="0"/>
    </xf>
    <xf numFmtId="3" fontId="4" fillId="0" borderId="61" xfId="0" applyNumberFormat="1" applyFont="1" applyFill="1" applyBorder="1" applyAlignment="1" applyProtection="1">
      <alignment vertical="center"/>
      <protection locked="0"/>
    </xf>
    <xf numFmtId="3" fontId="4" fillId="0" borderId="62" xfId="0" applyNumberFormat="1" applyFont="1" applyFill="1" applyBorder="1" applyAlignment="1" applyProtection="1">
      <alignment vertical="center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3" fontId="11" fillId="0" borderId="64" xfId="0" applyNumberFormat="1" applyFont="1" applyFill="1" applyBorder="1" applyAlignment="1" applyProtection="1">
      <alignment vertical="center"/>
      <protection locked="0"/>
    </xf>
    <xf numFmtId="3" fontId="11" fillId="0" borderId="65" xfId="0" applyNumberFormat="1" applyFont="1" applyFill="1" applyBorder="1" applyAlignment="1" applyProtection="1">
      <alignment vertical="center"/>
      <protection locked="0"/>
    </xf>
    <xf numFmtId="3" fontId="1" fillId="0" borderId="64" xfId="0" applyNumberFormat="1" applyFont="1" applyFill="1" applyBorder="1" applyAlignment="1" applyProtection="1">
      <alignment vertical="center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1" fontId="7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55" xfId="58" applyNumberFormat="1" applyFont="1" applyFill="1" applyBorder="1" applyAlignment="1" applyProtection="1">
      <alignment vertical="center" wrapText="1"/>
      <protection locked="0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7" fillId="0" borderId="46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vertical="center"/>
      <protection locked="0"/>
    </xf>
    <xf numFmtId="3" fontId="7" fillId="0" borderId="48" xfId="0" applyNumberFormat="1" applyFont="1" applyFill="1" applyBorder="1" applyAlignment="1" applyProtection="1">
      <alignment vertical="center"/>
      <protection locked="0"/>
    </xf>
    <xf numFmtId="164" fontId="1" fillId="0" borderId="57" xfId="58" applyNumberFormat="1" applyFont="1" applyFill="1" applyBorder="1" applyAlignment="1" applyProtection="1">
      <alignment vertical="center" wrapText="1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3" fontId="1" fillId="0" borderId="60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164" fontId="12" fillId="0" borderId="34" xfId="0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3" fontId="12" fillId="0" borderId="32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3" fontId="0" fillId="0" borderId="58" xfId="0" applyNumberFormat="1" applyFont="1" applyFill="1" applyBorder="1" applyAlignment="1" applyProtection="1">
      <alignment vertical="center"/>
      <protection locked="0"/>
    </xf>
    <xf numFmtId="3" fontId="0" fillId="0" borderId="60" xfId="0" applyNumberFormat="1" applyFont="1" applyFill="1" applyBorder="1" applyAlignment="1" applyProtection="1">
      <alignment horizontal="right" vertical="center"/>
      <protection locked="0"/>
    </xf>
    <xf numFmtId="1" fontId="4" fillId="0" borderId="66" xfId="0" applyNumberFormat="1" applyFont="1" applyFill="1" applyBorder="1" applyAlignment="1" applyProtection="1">
      <alignment horizontal="centerContinuous" vertical="center"/>
      <protection locked="0"/>
    </xf>
    <xf numFmtId="3" fontId="4" fillId="0" borderId="67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68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164" fontId="4" fillId="0" borderId="57" xfId="0" applyNumberFormat="1" applyFont="1" applyFill="1" applyBorder="1" applyAlignment="1">
      <alignment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14" fillId="0" borderId="46" xfId="0" applyNumberFormat="1" applyFont="1" applyFill="1" applyBorder="1" applyAlignment="1" applyProtection="1">
      <alignment vertical="center"/>
      <protection locked="0"/>
    </xf>
    <xf numFmtId="3" fontId="14" fillId="0" borderId="47" xfId="0" applyNumberFormat="1" applyFont="1" applyFill="1" applyBorder="1" applyAlignment="1" applyProtection="1">
      <alignment vertical="center"/>
      <protection locked="0"/>
    </xf>
    <xf numFmtId="164" fontId="1" fillId="0" borderId="40" xfId="58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57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4" fontId="12" fillId="0" borderId="22" xfId="58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164" fontId="10" fillId="0" borderId="65" xfId="58" applyNumberFormat="1" applyFont="1" applyFill="1" applyBorder="1" applyAlignment="1" applyProtection="1">
      <alignment vertical="center" wrapText="1"/>
      <protection locked="0"/>
    </xf>
    <xf numFmtId="1" fontId="15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>
      <alignment/>
    </xf>
    <xf numFmtId="3" fontId="14" fillId="0" borderId="55" xfId="0" applyNumberFormat="1" applyFont="1" applyFill="1" applyBorder="1" applyAlignment="1" applyProtection="1">
      <alignment vertical="center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1" fontId="13" fillId="0" borderId="49" xfId="0" applyNumberFormat="1" applyFont="1" applyFill="1" applyBorder="1" applyAlignment="1" applyProtection="1">
      <alignment horizontal="centerContinuous"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53" xfId="0" applyNumberFormat="1" applyFont="1" applyFill="1" applyBorder="1" applyAlignment="1" applyProtection="1">
      <alignment vertical="center"/>
      <protection locked="0"/>
    </xf>
    <xf numFmtId="3" fontId="1" fillId="0" borderId="53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1" fontId="12" fillId="0" borderId="33" xfId="0" applyNumberFormat="1" applyFont="1" applyFill="1" applyBorder="1" applyAlignment="1" applyProtection="1">
      <alignment horizontal="center" vertical="center"/>
      <protection locked="0"/>
    </xf>
    <xf numFmtId="164" fontId="10" fillId="0" borderId="65" xfId="58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58" applyNumberFormat="1" applyFont="1" applyFill="1" applyBorder="1" applyAlignment="1" applyProtection="1">
      <alignment vertical="center" wrapText="1"/>
      <protection locked="0"/>
    </xf>
    <xf numFmtId="3" fontId="1" fillId="0" borderId="60" xfId="0" applyNumberFormat="1" applyFont="1" applyFill="1" applyBorder="1" applyAlignment="1" applyProtection="1">
      <alignment horizontal="right" vertical="center"/>
      <protection locked="0"/>
    </xf>
    <xf numFmtId="1" fontId="10" fillId="0" borderId="43" xfId="0" applyNumberFormat="1" applyFont="1" applyFill="1" applyBorder="1" applyAlignment="1" applyProtection="1">
      <alignment horizontal="centerContinuous" vertical="center"/>
      <protection locked="0"/>
    </xf>
    <xf numFmtId="1" fontId="1" fillId="0" borderId="43" xfId="0" applyNumberFormat="1" applyFont="1" applyFill="1" applyBorder="1" applyAlignment="1" applyProtection="1">
      <alignment horizontal="centerContinuous"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3" fontId="1" fillId="0" borderId="55" xfId="0" applyNumberFormat="1" applyFont="1" applyFill="1" applyBorder="1" applyAlignment="1" applyProtection="1">
      <alignment vertical="center"/>
      <protection locked="0"/>
    </xf>
    <xf numFmtId="3" fontId="1" fillId="0" borderId="47" xfId="0" applyNumberFormat="1" applyFont="1" applyFill="1" applyBorder="1" applyAlignment="1" applyProtection="1">
      <alignment vertical="center"/>
      <protection locked="0"/>
    </xf>
    <xf numFmtId="3" fontId="1" fillId="0" borderId="48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164" fontId="4" fillId="0" borderId="65" xfId="58" applyNumberFormat="1" applyFont="1" applyFill="1" applyBorder="1" applyAlignment="1" applyProtection="1">
      <alignment vertical="center" wrapText="1"/>
      <protection locked="0"/>
    </xf>
    <xf numFmtId="3" fontId="10" fillId="0" borderId="65" xfId="0" applyNumberFormat="1" applyFont="1" applyFill="1" applyBorder="1" applyAlignment="1" applyProtection="1">
      <alignment vertical="center"/>
      <protection locked="0"/>
    </xf>
    <xf numFmtId="3" fontId="10" fillId="0" borderId="70" xfId="0" applyNumberFormat="1" applyFont="1" applyFill="1" applyBorder="1" applyAlignment="1" applyProtection="1">
      <alignment vertical="center"/>
      <protection locked="0"/>
    </xf>
    <xf numFmtId="164" fontId="1" fillId="0" borderId="65" xfId="58" applyNumberFormat="1" applyFont="1" applyFill="1" applyBorder="1" applyAlignment="1" applyProtection="1">
      <alignment vertical="center" wrapText="1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4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1" fontId="0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58" applyNumberFormat="1" applyFont="1" applyFill="1" applyBorder="1" applyAlignment="1" applyProtection="1">
      <alignment vertical="center" wrapText="1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0" borderId="59" xfId="0" applyNumberFormat="1" applyFont="1" applyFill="1" applyBorder="1" applyAlignment="1" applyProtection="1">
      <alignment horizontal="right" vertical="center"/>
      <protection locked="0"/>
    </xf>
    <xf numFmtId="3" fontId="1" fillId="0" borderId="58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58" applyNumberFormat="1" applyFont="1" applyFill="1" applyBorder="1" applyAlignment="1" applyProtection="1">
      <alignment vertical="center" wrapText="1"/>
      <protection locked="0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43" xfId="0" applyNumberFormat="1" applyFont="1" applyFill="1" applyBorder="1" applyAlignment="1" applyProtection="1">
      <alignment horizontal="center" vertical="center"/>
      <protection locked="0"/>
    </xf>
    <xf numFmtId="1" fontId="10" fillId="0" borderId="49" xfId="0" applyNumberFormat="1" applyFont="1" applyFill="1" applyBorder="1" applyAlignment="1" applyProtection="1">
      <alignment horizontal="center" vertical="center"/>
      <protection locked="0"/>
    </xf>
    <xf numFmtId="3" fontId="10" fillId="0" borderId="71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1" fontId="10" fillId="0" borderId="43" xfId="0" applyNumberFormat="1" applyFont="1" applyFill="1" applyBorder="1" applyAlignment="1" applyProtection="1">
      <alignment horizontal="center" vertical="center"/>
      <protection locked="0"/>
    </xf>
    <xf numFmtId="164" fontId="10" fillId="0" borderId="55" xfId="58" applyNumberFormat="1" applyFont="1" applyFill="1" applyBorder="1" applyAlignment="1" applyProtection="1">
      <alignment horizontal="left" vertical="center" wrapText="1"/>
      <protection locked="0"/>
    </xf>
    <xf numFmtId="164" fontId="10" fillId="0" borderId="70" xfId="58" applyNumberFormat="1" applyFont="1" applyFill="1" applyBorder="1" applyAlignment="1" applyProtection="1">
      <alignment vertical="center" wrapText="1"/>
      <protection locked="0"/>
    </xf>
    <xf numFmtId="164" fontId="4" fillId="0" borderId="72" xfId="58" applyNumberFormat="1" applyFont="1" applyFill="1" applyBorder="1" applyAlignment="1" applyProtection="1">
      <alignment vertical="center" wrapText="1"/>
      <protection locked="0"/>
    </xf>
    <xf numFmtId="1" fontId="13" fillId="0" borderId="43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164" fontId="4" fillId="0" borderId="57" xfId="58" applyNumberFormat="1" applyFont="1" applyFill="1" applyBorder="1" applyAlignment="1" applyProtection="1">
      <alignment horizontal="left" vertical="center" wrapText="1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 applyProtection="1">
      <alignment vertical="center"/>
      <protection locked="0"/>
    </xf>
    <xf numFmtId="164" fontId="12" fillId="0" borderId="70" xfId="58" applyNumberFormat="1" applyFont="1" applyFill="1" applyBorder="1" applyAlignment="1" applyProtection="1">
      <alignment vertical="center" wrapText="1"/>
      <protection locked="0"/>
    </xf>
    <xf numFmtId="164" fontId="7" fillId="0" borderId="65" xfId="58" applyNumberFormat="1" applyFont="1" applyFill="1" applyBorder="1" applyAlignment="1" applyProtection="1">
      <alignment vertical="center" wrapText="1"/>
      <protection locked="0"/>
    </xf>
    <xf numFmtId="164" fontId="14" fillId="0" borderId="65" xfId="58" applyNumberFormat="1" applyFont="1" applyFill="1" applyBorder="1" applyAlignment="1" applyProtection="1">
      <alignment vertical="center" wrapText="1"/>
      <protection locked="0"/>
    </xf>
    <xf numFmtId="0" fontId="4" fillId="0" borderId="73" xfId="0" applyFont="1" applyFill="1" applyBorder="1" applyAlignment="1">
      <alignment vertical="center" wrapText="1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1" fontId="12" fillId="0" borderId="56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74" xfId="58" applyNumberFormat="1" applyFont="1" applyFill="1" applyBorder="1" applyAlignment="1" applyProtection="1">
      <alignment vertical="center" wrapText="1"/>
      <protection locked="0"/>
    </xf>
    <xf numFmtId="1" fontId="4" fillId="0" borderId="1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vertical="center"/>
    </xf>
    <xf numFmtId="1" fontId="10" fillId="0" borderId="16" xfId="0" applyNumberFormat="1" applyFont="1" applyFill="1" applyBorder="1" applyAlignment="1">
      <alignment vertical="center"/>
    </xf>
    <xf numFmtId="164" fontId="10" fillId="0" borderId="0" xfId="58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1" fontId="12" fillId="0" borderId="16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3" fontId="13" fillId="0" borderId="28" xfId="0" applyNumberFormat="1" applyFont="1" applyFill="1" applyBorder="1" applyAlignment="1" applyProtection="1">
      <alignment vertical="center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4" fillId="0" borderId="65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applyProtection="1">
      <alignment horizontal="centerContinuous" vertical="center"/>
      <protection locked="0"/>
    </xf>
    <xf numFmtId="1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58" applyNumberFormat="1" applyFont="1" applyFill="1" applyBorder="1" applyAlignment="1" applyProtection="1">
      <alignment horizontal="left" vertical="center" wrapText="1"/>
      <protection locked="0"/>
    </xf>
    <xf numFmtId="3" fontId="0" fillId="0" borderId="32" xfId="0" applyNumberFormat="1" applyFont="1" applyFill="1" applyBorder="1" applyAlignment="1" applyProtection="1">
      <alignment horizontal="right" vertical="center"/>
      <protection locked="0"/>
    </xf>
    <xf numFmtId="16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164" fontId="12" fillId="0" borderId="22" xfId="58" applyNumberFormat="1" applyFont="1" applyFill="1" applyBorder="1" applyAlignment="1" applyProtection="1">
      <alignment horizontal="left" vertical="center" wrapText="1"/>
      <protection locked="0"/>
    </xf>
    <xf numFmtId="1" fontId="10" fillId="0" borderId="56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1" fontId="12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5" xfId="58" applyNumberFormat="1" applyFont="1" applyFill="1" applyBorder="1" applyAlignment="1" applyProtection="1">
      <alignment horizontal="left" vertical="center" wrapText="1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0" fillId="0" borderId="57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3" fontId="1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12" fillId="0" borderId="40" xfId="0" applyNumberFormat="1" applyFont="1" applyFill="1" applyBorder="1" applyAlignment="1" applyProtection="1">
      <alignment vertical="center"/>
      <protection locked="0"/>
    </xf>
    <xf numFmtId="164" fontId="10" fillId="0" borderId="44" xfId="58" applyNumberFormat="1" applyFont="1" applyFill="1" applyBorder="1" applyAlignment="1" applyProtection="1">
      <alignment vertical="center" wrapText="1"/>
      <protection locked="0"/>
    </xf>
    <xf numFmtId="164" fontId="7" fillId="0" borderId="70" xfId="58" applyNumberFormat="1" applyFont="1" applyFill="1" applyBorder="1" applyAlignment="1" applyProtection="1">
      <alignment vertical="center" wrapText="1"/>
      <protection locked="0"/>
    </xf>
    <xf numFmtId="164" fontId="7" fillId="0" borderId="44" xfId="58" applyNumberFormat="1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4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49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40" xfId="0" applyNumberFormat="1" applyFont="1" applyFill="1" applyBorder="1" applyAlignment="1">
      <alignment vertical="center" wrapText="1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49" fontId="10" fillId="0" borderId="65" xfId="0" applyNumberFormat="1" applyFont="1" applyFill="1" applyBorder="1" applyAlignment="1">
      <alignment vertical="center" wrapText="1"/>
    </xf>
    <xf numFmtId="49" fontId="10" fillId="0" borderId="70" xfId="0" applyNumberFormat="1" applyFont="1" applyFill="1" applyBorder="1" applyAlignment="1">
      <alignment vertical="center" wrapText="1"/>
    </xf>
    <xf numFmtId="1" fontId="1" fillId="0" borderId="33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8" xfId="0" applyNumberFormat="1" applyFont="1" applyFill="1" applyBorder="1" applyAlignment="1">
      <alignment vertical="center"/>
    </xf>
    <xf numFmtId="4" fontId="12" fillId="0" borderId="34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40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40" xfId="0" applyNumberFormat="1" applyFont="1" applyFill="1" applyBorder="1" applyAlignment="1" applyProtection="1">
      <alignment vertical="center"/>
      <protection locked="0"/>
    </xf>
    <xf numFmtId="3" fontId="7" fillId="0" borderId="55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4" fillId="0" borderId="73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12" fillId="0" borderId="57" xfId="0" applyNumberFormat="1" applyFont="1" applyFill="1" applyBorder="1" applyAlignment="1" applyProtection="1">
      <alignment vertical="center"/>
      <protection locked="0"/>
    </xf>
    <xf numFmtId="3" fontId="4" fillId="0" borderId="75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164" fontId="4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57" xfId="0" applyNumberFormat="1" applyFont="1" applyFill="1" applyBorder="1" applyAlignment="1" applyProtection="1">
      <alignment vertical="center"/>
      <protection locked="0"/>
    </xf>
    <xf numFmtId="3" fontId="12" fillId="0" borderId="75" xfId="0" applyNumberFormat="1" applyFont="1" applyFill="1" applyBorder="1" applyAlignment="1" applyProtection="1">
      <alignment vertical="center"/>
      <protection locked="0"/>
    </xf>
    <xf numFmtId="3" fontId="12" fillId="0" borderId="57" xfId="0" applyNumberFormat="1" applyFont="1" applyFill="1" applyBorder="1" applyAlignment="1" applyProtection="1">
      <alignment vertical="center"/>
      <protection locked="0"/>
    </xf>
    <xf numFmtId="3" fontId="1" fillId="0" borderId="57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4" fillId="0" borderId="6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4" fontId="10" fillId="0" borderId="0" xfId="58" applyNumberFormat="1" applyFont="1" applyFill="1" applyBorder="1" applyAlignment="1" applyProtection="1">
      <alignment horizontal="left" vertical="center" wrapText="1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" fontId="14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0" applyNumberFormat="1" applyFont="1" applyFill="1" applyBorder="1" applyAlignment="1">
      <alignment/>
    </xf>
    <xf numFmtId="1" fontId="15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58" applyNumberFormat="1" applyFont="1" applyFill="1" applyBorder="1" applyAlignment="1" applyProtection="1">
      <alignment vertical="center" wrapText="1"/>
      <protection locked="0"/>
    </xf>
    <xf numFmtId="3" fontId="14" fillId="0" borderId="28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1" fontId="14" fillId="0" borderId="43" xfId="0" applyNumberFormat="1" applyFont="1" applyFill="1" applyBorder="1" applyAlignment="1" applyProtection="1">
      <alignment horizontal="centerContinuous"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164" fontId="1" fillId="0" borderId="7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2" xfId="0" applyNumberFormat="1" applyFont="1" applyFill="1" applyBorder="1" applyAlignment="1" applyProtection="1">
      <alignment horizontal="center" vertical="center"/>
      <protection locked="0"/>
    </xf>
    <xf numFmtId="3" fontId="4" fillId="0" borderId="72" xfId="0" applyNumberFormat="1" applyFont="1" applyFill="1" applyBorder="1" applyAlignment="1" applyProtection="1">
      <alignment vertical="center"/>
      <protection locked="0"/>
    </xf>
    <xf numFmtId="3" fontId="1" fillId="0" borderId="65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4" fontId="12" fillId="0" borderId="54" xfId="0" applyNumberFormat="1" applyFont="1" applyFill="1" applyBorder="1" applyAlignment="1" applyProtection="1">
      <alignment vertical="center"/>
      <protection locked="0"/>
    </xf>
    <xf numFmtId="4" fontId="1" fillId="0" borderId="65" xfId="0" applyNumberFormat="1" applyFont="1" applyFill="1" applyBorder="1" applyAlignment="1" applyProtection="1">
      <alignment vertical="center"/>
      <protection locked="0"/>
    </xf>
    <xf numFmtId="4" fontId="10" fillId="0" borderId="65" xfId="0" applyNumberFormat="1" applyFont="1" applyFill="1" applyBorder="1" applyAlignment="1" applyProtection="1">
      <alignment vertical="center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10" fillId="0" borderId="65" xfId="0" applyNumberFormat="1" applyFont="1" applyFill="1" applyBorder="1" applyAlignment="1" applyProtection="1">
      <alignment vertical="center"/>
      <protection locked="0"/>
    </xf>
    <xf numFmtId="3" fontId="13" fillId="0" borderId="65" xfId="0" applyNumberFormat="1" applyFont="1" applyFill="1" applyBorder="1" applyAlignment="1" applyProtection="1">
      <alignment vertical="center"/>
      <protection locked="0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3" fontId="1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3" fontId="14" fillId="0" borderId="70" xfId="0" applyNumberFormat="1" applyFont="1" applyFill="1" applyBorder="1" applyAlignment="1" applyProtection="1">
      <alignment vertical="center"/>
      <protection locked="0"/>
    </xf>
    <xf numFmtId="3" fontId="12" fillId="0" borderId="70" xfId="0" applyNumberFormat="1" applyFont="1" applyFill="1" applyBorder="1" applyAlignment="1" applyProtection="1">
      <alignment vertical="center"/>
      <protection locked="0"/>
    </xf>
    <xf numFmtId="3" fontId="14" fillId="0" borderId="65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" fillId="0" borderId="74" xfId="0" applyNumberFormat="1" applyFont="1" applyFill="1" applyBorder="1" applyAlignment="1" applyProtection="1">
      <alignment vertical="center"/>
      <protection locked="0"/>
    </xf>
    <xf numFmtId="3" fontId="7" fillId="0" borderId="70" xfId="0" applyNumberFormat="1" applyFont="1" applyFill="1" applyBorder="1" applyAlignment="1" applyProtection="1">
      <alignment vertical="center"/>
      <protection locked="0"/>
    </xf>
    <xf numFmtId="3" fontId="7" fillId="0" borderId="65" xfId="0" applyNumberFormat="1" applyFont="1" applyFill="1" applyBorder="1" applyAlignment="1" applyProtection="1">
      <alignment vertical="center"/>
      <protection locked="0"/>
    </xf>
    <xf numFmtId="3" fontId="4" fillId="0" borderId="78" xfId="0" applyNumberFormat="1" applyFont="1" applyFill="1" applyBorder="1" applyAlignment="1" applyProtection="1">
      <alignment vertical="center"/>
      <protection locked="0"/>
    </xf>
    <xf numFmtId="3" fontId="7" fillId="0" borderId="44" xfId="0" applyNumberFormat="1" applyFont="1" applyFill="1" applyBorder="1" applyAlignment="1" applyProtection="1">
      <alignment vertical="center"/>
      <protection locked="0"/>
    </xf>
    <xf numFmtId="3" fontId="1" fillId="0" borderId="65" xfId="0" applyNumberFormat="1" applyFont="1" applyFill="1" applyBorder="1" applyAlignment="1" applyProtection="1">
      <alignment vertical="center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0" fillId="0" borderId="74" xfId="0" applyNumberFormat="1" applyFont="1" applyFill="1" applyBorder="1" applyAlignment="1" applyProtection="1">
      <alignment vertical="center"/>
      <protection locked="0"/>
    </xf>
    <xf numFmtId="3" fontId="14" fillId="0" borderId="44" xfId="0" applyNumberFormat="1" applyFont="1" applyFill="1" applyBorder="1" applyAlignment="1" applyProtection="1">
      <alignment vertical="center"/>
      <protection locked="0"/>
    </xf>
    <xf numFmtId="3" fontId="4" fillId="0" borderId="77" xfId="0" applyNumberFormat="1" applyFont="1" applyFill="1" applyBorder="1" applyAlignment="1" applyProtection="1">
      <alignment vertical="center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13" fillId="0" borderId="65" xfId="0" applyNumberFormat="1" applyFont="1" applyFill="1" applyBorder="1" applyAlignment="1" applyProtection="1">
      <alignment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4" fillId="0" borderId="76" xfId="0" applyNumberFormat="1" applyFont="1" applyFill="1" applyBorder="1" applyAlignment="1" applyProtection="1">
      <alignment vertical="center"/>
      <protection locked="0"/>
    </xf>
    <xf numFmtId="3" fontId="10" fillId="0" borderId="70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12" fillId="0" borderId="74" xfId="0" applyNumberFormat="1" applyFont="1" applyFill="1" applyBorder="1" applyAlignment="1" applyProtection="1">
      <alignment vertical="center"/>
      <protection locked="0"/>
    </xf>
    <xf numFmtId="3" fontId="12" fillId="0" borderId="72" xfId="0" applyNumberFormat="1" applyFont="1" applyFill="1" applyBorder="1" applyAlignment="1" applyProtection="1">
      <alignment vertical="center"/>
      <protection locked="0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4" fillId="0" borderId="78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" fontId="12" fillId="0" borderId="65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1" fillId="0" borderId="51" xfId="0" applyNumberFormat="1" applyFont="1" applyFill="1" applyBorder="1" applyAlignment="1" applyProtection="1">
      <alignment vertical="center"/>
      <protection locked="0"/>
    </xf>
    <xf numFmtId="3" fontId="0" fillId="0" borderId="58" xfId="0" applyNumberFormat="1" applyFont="1" applyFill="1" applyBorder="1" applyAlignment="1" applyProtection="1">
      <alignment horizontal="right" vertical="center"/>
      <protection locked="0"/>
    </xf>
    <xf numFmtId="3" fontId="0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1" fillId="0" borderId="46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62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 applyProtection="1">
      <alignment horizontal="centerContinuous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39" xfId="0" applyNumberFormat="1" applyFont="1" applyFill="1" applyBorder="1" applyAlignment="1" applyProtection="1">
      <alignment vertical="center"/>
      <protection locked="0"/>
    </xf>
    <xf numFmtId="4" fontId="1" fillId="0" borderId="32" xfId="0" applyNumberFormat="1" applyFont="1" applyFill="1" applyBorder="1" applyAlignment="1" applyProtection="1">
      <alignment vertical="center"/>
      <protection locked="0"/>
    </xf>
    <xf numFmtId="4" fontId="10" fillId="0" borderId="32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vertical="center"/>
      <protection locked="0"/>
    </xf>
    <xf numFmtId="3" fontId="14" fillId="0" borderId="53" xfId="0" applyNumberFormat="1" applyFont="1" applyFill="1" applyBorder="1" applyAlignment="1" applyProtection="1">
      <alignment vertical="center"/>
      <protection locked="0"/>
    </xf>
    <xf numFmtId="3" fontId="14" fillId="0" borderId="32" xfId="0" applyNumberFormat="1" applyFont="1" applyFill="1" applyBorder="1" applyAlignment="1" applyProtection="1">
      <alignment vertical="center"/>
      <protection locked="0"/>
    </xf>
    <xf numFmtId="3" fontId="0" fillId="0" borderId="3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3" fontId="10" fillId="0" borderId="60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164" fontId="3" fillId="0" borderId="6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Fill="1" applyBorder="1" applyAlignment="1">
      <alignment/>
    </xf>
    <xf numFmtId="3" fontId="12" fillId="0" borderId="79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1" fillId="0" borderId="54" xfId="0" applyNumberFormat="1" applyFont="1" applyFill="1" applyBorder="1" applyAlignment="1" applyProtection="1">
      <alignment vertical="center"/>
      <protection locked="0"/>
    </xf>
    <xf numFmtId="164" fontId="4" fillId="0" borderId="55" xfId="58" applyNumberFormat="1" applyFont="1" applyFill="1" applyBorder="1" applyAlignment="1" applyProtection="1">
      <alignment vertical="center" wrapText="1"/>
      <protection locked="0"/>
    </xf>
    <xf numFmtId="164" fontId="10" fillId="0" borderId="40" xfId="58" applyNumberFormat="1" applyFont="1" applyFill="1" applyBorder="1" applyAlignment="1" applyProtection="1">
      <alignment horizontal="left" vertical="center" wrapText="1"/>
      <protection locked="0"/>
    </xf>
    <xf numFmtId="3" fontId="0" fillId="0" borderId="40" xfId="0" applyNumberFormat="1" applyFont="1" applyFill="1" applyBorder="1" applyAlignment="1" applyProtection="1">
      <alignment horizontal="right" vertical="center"/>
      <protection locked="0"/>
    </xf>
    <xf numFmtId="3" fontId="0" fillId="0" borderId="53" xfId="0" applyNumberFormat="1" applyFont="1" applyFill="1" applyBorder="1" applyAlignment="1" applyProtection="1">
      <alignment horizontal="right" vertical="center"/>
      <protection locked="0"/>
    </xf>
    <xf numFmtId="1" fontId="12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6" xfId="58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64" fontId="12" fillId="0" borderId="82" xfId="58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2" fillId="0" borderId="32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vertical="center"/>
      <protection locked="0"/>
    </xf>
    <xf numFmtId="3" fontId="11" fillId="0" borderId="65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164" fontId="14" fillId="0" borderId="0" xfId="58" applyNumberFormat="1" applyFont="1" applyFill="1" applyBorder="1" applyAlignment="1" applyProtection="1">
      <alignment horizontal="left" vertical="center" wrapText="1"/>
      <protection locked="0"/>
    </xf>
    <xf numFmtId="164" fontId="7" fillId="0" borderId="0" xfId="58" applyNumberFormat="1" applyFont="1" applyFill="1" applyBorder="1" applyAlignment="1" applyProtection="1">
      <alignment horizontal="left" vertical="center" wrapText="1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65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1" fontId="7" fillId="0" borderId="16" xfId="0" applyNumberFormat="1" applyFont="1" applyFill="1" applyBorder="1" applyAlignment="1" applyProtection="1">
      <alignment horizontal="centerContinuous"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vertical="center"/>
    </xf>
    <xf numFmtId="164" fontId="7" fillId="0" borderId="0" xfId="58" applyNumberFormat="1" applyFont="1" applyFill="1" applyBorder="1" applyAlignment="1" applyProtection="1">
      <alignment vertical="center" wrapText="1"/>
      <protection locked="0"/>
    </xf>
    <xf numFmtId="1" fontId="7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55" xfId="58" applyNumberFormat="1" applyFont="1" applyFill="1" applyBorder="1" applyAlignment="1" applyProtection="1">
      <alignment vertical="center" wrapText="1"/>
      <protection locked="0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7" fillId="0" borderId="55" xfId="0" applyNumberFormat="1" applyFont="1" applyFill="1" applyBorder="1" applyAlignment="1" applyProtection="1">
      <alignment vertical="center"/>
      <protection locked="0"/>
    </xf>
    <xf numFmtId="3" fontId="7" fillId="0" borderId="44" xfId="0" applyNumberFormat="1" applyFont="1" applyFill="1" applyBorder="1" applyAlignment="1" applyProtection="1">
      <alignment vertical="center"/>
      <protection locked="0"/>
    </xf>
    <xf numFmtId="3" fontId="7" fillId="0" borderId="48" xfId="0" applyNumberFormat="1" applyFont="1" applyFill="1" applyBorder="1" applyAlignment="1" applyProtection="1">
      <alignment vertical="center"/>
      <protection locked="0"/>
    </xf>
    <xf numFmtId="3" fontId="7" fillId="0" borderId="46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vertical="center"/>
      <protection locked="0"/>
    </xf>
    <xf numFmtId="1" fontId="14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49" xfId="0" applyNumberFormat="1" applyFont="1" applyFill="1" applyBorder="1" applyAlignment="1" applyProtection="1">
      <alignment horizontal="centerContinuous" vertical="center"/>
      <protection locked="0"/>
    </xf>
    <xf numFmtId="3" fontId="7" fillId="0" borderId="50" xfId="0" applyNumberFormat="1" applyFont="1" applyFill="1" applyBorder="1" applyAlignment="1" applyProtection="1">
      <alignment vertical="center"/>
      <protection locked="0"/>
    </xf>
    <xf numFmtId="3" fontId="7" fillId="0" borderId="40" xfId="0" applyNumberFormat="1" applyFont="1" applyFill="1" applyBorder="1" applyAlignment="1" applyProtection="1">
      <alignment vertical="center"/>
      <protection locked="0"/>
    </xf>
    <xf numFmtId="3" fontId="7" fillId="0" borderId="70" xfId="0" applyNumberFormat="1" applyFont="1" applyFill="1" applyBorder="1" applyAlignment="1" applyProtection="1">
      <alignment vertical="center"/>
      <protection locked="0"/>
    </xf>
    <xf numFmtId="3" fontId="7" fillId="0" borderId="53" xfId="0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 applyProtection="1">
      <alignment vertical="center"/>
      <protection locked="0"/>
    </xf>
    <xf numFmtId="3" fontId="7" fillId="0" borderId="52" xfId="0" applyNumberFormat="1" applyFont="1" applyFill="1" applyBorder="1" applyAlignment="1" applyProtection="1">
      <alignment vertical="center"/>
      <protection locked="0"/>
    </xf>
    <xf numFmtId="1" fontId="9" fillId="0" borderId="16" xfId="0" applyNumberFormat="1" applyFont="1" applyFill="1" applyBorder="1" applyAlignment="1" applyProtection="1">
      <alignment horizontal="centerContinuous" vertical="center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64" xfId="0" applyNumberFormat="1" applyFont="1" applyFill="1" applyBorder="1" applyAlignment="1" applyProtection="1">
      <alignment vertical="center"/>
      <protection locked="0"/>
    </xf>
    <xf numFmtId="164" fontId="7" fillId="0" borderId="40" xfId="58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>
      <alignment vertical="center"/>
    </xf>
    <xf numFmtId="49" fontId="7" fillId="0" borderId="0" xfId="58" applyNumberFormat="1" applyFont="1" applyFill="1" applyBorder="1" applyAlignment="1" applyProtection="1">
      <alignment vertical="center" wrapText="1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1" fontId="9" fillId="0" borderId="49" xfId="0" applyNumberFormat="1" applyFont="1" applyFill="1" applyBorder="1" applyAlignment="1" applyProtection="1">
      <alignment horizontal="centerContinuous" vertical="center"/>
      <protection locked="0"/>
    </xf>
    <xf numFmtId="3" fontId="9" fillId="0" borderId="70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49" fontId="10" fillId="0" borderId="83" xfId="0" applyNumberFormat="1" applyFont="1" applyFill="1" applyBorder="1" applyAlignment="1">
      <alignment vertical="center" wrapText="1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58" applyNumberFormat="1" applyFont="1" applyFill="1" applyBorder="1" applyAlignment="1" applyProtection="1">
      <alignment vertical="center" wrapText="1"/>
      <protection locked="0"/>
    </xf>
    <xf numFmtId="1" fontId="4" fillId="0" borderId="49" xfId="0" applyNumberFormat="1" applyFont="1" applyFill="1" applyBorder="1" applyAlignment="1" applyProtection="1">
      <alignment horizontal="centerContinuous" vertical="center"/>
      <protection locked="0"/>
    </xf>
    <xf numFmtId="3" fontId="13" fillId="0" borderId="70" xfId="0" applyNumberFormat="1" applyFont="1" applyFill="1" applyBorder="1" applyAlignment="1" applyProtection="1">
      <alignment vertical="center"/>
      <protection locked="0"/>
    </xf>
    <xf numFmtId="3" fontId="13" fillId="0" borderId="52" xfId="0" applyNumberFormat="1" applyFont="1" applyFill="1" applyBorder="1" applyAlignment="1" applyProtection="1">
      <alignment vertical="center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164" fontId="1" fillId="0" borderId="34" xfId="58" applyNumberFormat="1" applyFont="1" applyFill="1" applyBorder="1" applyAlignment="1" applyProtection="1">
      <alignment vertical="center" wrapText="1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>
      <alignment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40" xfId="0" applyNumberFormat="1" applyFont="1" applyFill="1" applyBorder="1" applyAlignment="1">
      <alignment/>
    </xf>
    <xf numFmtId="164" fontId="7" fillId="0" borderId="40" xfId="58" applyNumberFormat="1" applyFont="1" applyFill="1" applyBorder="1" applyAlignment="1" applyProtection="1">
      <alignment vertical="center" wrapText="1"/>
      <protection locked="0"/>
    </xf>
    <xf numFmtId="164" fontId="1" fillId="0" borderId="57" xfId="58" applyNumberFormat="1" applyFont="1" applyFill="1" applyBorder="1" applyAlignment="1" applyProtection="1">
      <alignment horizontal="left" vertical="center" wrapText="1"/>
      <protection locked="0"/>
    </xf>
    <xf numFmtId="164" fontId="1" fillId="0" borderId="65" xfId="58" applyNumberFormat="1" applyFont="1" applyFill="1" applyBorder="1" applyAlignment="1" applyProtection="1">
      <alignment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locked="0"/>
    </xf>
    <xf numFmtId="164" fontId="12" fillId="0" borderId="54" xfId="58" applyNumberFormat="1" applyFont="1" applyFill="1" applyBorder="1" applyAlignment="1" applyProtection="1">
      <alignment vertical="center" wrapText="1"/>
      <protection locked="0"/>
    </xf>
    <xf numFmtId="3" fontId="7" fillId="0" borderId="84" xfId="0" applyNumberFormat="1" applyFont="1" applyFill="1" applyBorder="1" applyAlignment="1" applyProtection="1">
      <alignment vertical="center"/>
      <protection locked="0"/>
    </xf>
    <xf numFmtId="164" fontId="11" fillId="0" borderId="0" xfId="58" applyNumberFormat="1" applyFont="1" applyFill="1" applyBorder="1" applyAlignment="1" applyProtection="1">
      <alignment horizontal="left" vertical="center" wrapText="1"/>
      <protection locked="0"/>
    </xf>
    <xf numFmtId="1" fontId="1" fillId="0" borderId="16" xfId="0" applyNumberFormat="1" applyFont="1" applyFill="1" applyBorder="1" applyAlignment="1">
      <alignment vertical="center"/>
    </xf>
    <xf numFmtId="164" fontId="1" fillId="0" borderId="0" xfId="58" applyNumberFormat="1" applyFont="1" applyFill="1" applyBorder="1" applyAlignment="1" applyProtection="1">
      <alignment vertical="center" wrapText="1"/>
      <protection locked="0"/>
    </xf>
    <xf numFmtId="3" fontId="1" fillId="0" borderId="28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1" fontId="11" fillId="0" borderId="16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49" fontId="11" fillId="0" borderId="65" xfId="0" applyNumberFormat="1" applyFont="1" applyFill="1" applyBorder="1" applyAlignment="1">
      <alignment vertical="center" wrapText="1"/>
    </xf>
    <xf numFmtId="1" fontId="11" fillId="0" borderId="16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wrapText="1"/>
    </xf>
    <xf numFmtId="3" fontId="11" fillId="0" borderId="2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11" fillId="0" borderId="0" xfId="58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58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Fill="1" applyBorder="1" applyAlignment="1">
      <alignment vertical="center"/>
    </xf>
    <xf numFmtId="49" fontId="11" fillId="0" borderId="65" xfId="58" applyNumberFormat="1" applyFont="1" applyFill="1" applyBorder="1" applyAlignment="1" applyProtection="1">
      <alignment vertical="center" wrapText="1"/>
      <protection locked="0"/>
    </xf>
    <xf numFmtId="1" fontId="11" fillId="0" borderId="43" xfId="0" applyNumberFormat="1" applyFont="1" applyFill="1" applyBorder="1" applyAlignment="1">
      <alignment vertical="center"/>
    </xf>
    <xf numFmtId="49" fontId="11" fillId="0" borderId="55" xfId="58" applyNumberFormat="1" applyFont="1" applyFill="1" applyBorder="1" applyAlignment="1" applyProtection="1">
      <alignment vertical="center" wrapText="1"/>
      <protection locked="0"/>
    </xf>
    <xf numFmtId="3" fontId="11" fillId="0" borderId="45" xfId="0" applyNumberFormat="1" applyFont="1" applyFill="1" applyBorder="1" applyAlignment="1">
      <alignment vertical="center"/>
    </xf>
    <xf numFmtId="3" fontId="11" fillId="0" borderId="55" xfId="0" applyNumberFormat="1" applyFont="1" applyFill="1" applyBorder="1" applyAlignment="1">
      <alignment vertical="center"/>
    </xf>
    <xf numFmtId="3" fontId="11" fillId="0" borderId="44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vertical="center"/>
    </xf>
    <xf numFmtId="3" fontId="11" fillId="0" borderId="46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vertical="center"/>
      <protection locked="0"/>
    </xf>
    <xf numFmtId="3" fontId="0" fillId="0" borderId="74" xfId="0" applyNumberFormat="1" applyFont="1" applyFill="1" applyBorder="1" applyAlignment="1" applyProtection="1">
      <alignment horizontal="right" vertical="center"/>
      <protection locked="0"/>
    </xf>
    <xf numFmtId="3" fontId="7" fillId="0" borderId="65" xfId="0" applyNumberFormat="1" applyFont="1" applyFill="1" applyBorder="1" applyAlignment="1" applyProtection="1">
      <alignment horizontal="right" vertical="center"/>
      <protection locked="0"/>
    </xf>
    <xf numFmtId="3" fontId="7" fillId="0" borderId="65" xfId="0" applyNumberFormat="1" applyFont="1" applyFill="1" applyBorder="1" applyAlignment="1" applyProtection="1">
      <alignment horizontal="right" vertical="center"/>
      <protection locked="0"/>
    </xf>
    <xf numFmtId="3" fontId="1" fillId="0" borderId="70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1" fillId="0" borderId="70" xfId="0" applyNumberFormat="1" applyFont="1" applyFill="1" applyBorder="1" applyAlignment="1" applyProtection="1">
      <alignment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" fillId="0" borderId="74" xfId="0" applyNumberFormat="1" applyFont="1" applyFill="1" applyBorder="1" applyAlignment="1" applyProtection="1">
      <alignment horizontal="right" vertical="center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4" fillId="0" borderId="65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horizontal="center" vertical="center"/>
      <protection locked="0"/>
    </xf>
    <xf numFmtId="3" fontId="4" fillId="0" borderId="86" xfId="0" applyNumberFormat="1" applyFont="1" applyFill="1" applyBorder="1" applyAlignment="1" applyProtection="1">
      <alignment vertical="center"/>
      <protection locked="0"/>
    </xf>
    <xf numFmtId="3" fontId="12" fillId="0" borderId="79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3" fontId="7" fillId="0" borderId="64" xfId="0" applyNumberFormat="1" applyFont="1" applyFill="1" applyBorder="1" applyAlignment="1" applyProtection="1">
      <alignment vertical="center"/>
      <protection locked="0"/>
    </xf>
    <xf numFmtId="3" fontId="11" fillId="0" borderId="84" xfId="0" applyNumberFormat="1" applyFont="1" applyFill="1" applyBorder="1" applyAlignment="1" applyProtection="1">
      <alignment vertical="center"/>
      <protection locked="0"/>
    </xf>
    <xf numFmtId="3" fontId="1" fillId="0" borderId="64" xfId="0" applyNumberFormat="1" applyFont="1" applyFill="1" applyBorder="1" applyAlignment="1" applyProtection="1">
      <alignment horizontal="right" vertical="center"/>
      <protection locked="0"/>
    </xf>
    <xf numFmtId="3" fontId="14" fillId="0" borderId="64" xfId="0" applyNumberFormat="1" applyFont="1" applyFill="1" applyBorder="1" applyAlignment="1" applyProtection="1">
      <alignment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14" fillId="0" borderId="64" xfId="0" applyNumberFormat="1" applyFont="1" applyFill="1" applyBorder="1" applyAlignment="1" applyProtection="1">
      <alignment vertical="center"/>
      <protection locked="0"/>
    </xf>
    <xf numFmtId="3" fontId="7" fillId="0" borderId="71" xfId="0" applyNumberFormat="1" applyFont="1" applyFill="1" applyBorder="1" applyAlignment="1" applyProtection="1">
      <alignment vertical="center"/>
      <protection locked="0"/>
    </xf>
    <xf numFmtId="3" fontId="0" fillId="0" borderId="64" xfId="0" applyNumberFormat="1" applyFont="1" applyFill="1" applyBorder="1" applyAlignment="1" applyProtection="1">
      <alignment horizontal="right" vertical="center"/>
      <protection locked="0"/>
    </xf>
    <xf numFmtId="3" fontId="7" fillId="0" borderId="71" xfId="0" applyNumberFormat="1" applyFont="1" applyFill="1" applyBorder="1" applyAlignment="1" applyProtection="1">
      <alignment vertical="center"/>
      <protection locked="0"/>
    </xf>
    <xf numFmtId="3" fontId="0" fillId="0" borderId="71" xfId="0" applyNumberFormat="1" applyFont="1" applyFill="1" applyBorder="1" applyAlignment="1" applyProtection="1">
      <alignment vertical="center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12" fillId="0" borderId="71" xfId="0" applyNumberFormat="1" applyFont="1" applyFill="1" applyBorder="1" applyAlignment="1" applyProtection="1">
      <alignment vertical="center"/>
      <protection locked="0"/>
    </xf>
    <xf numFmtId="3" fontId="14" fillId="0" borderId="71" xfId="0" applyNumberFormat="1" applyFont="1" applyFill="1" applyBorder="1" applyAlignment="1" applyProtection="1">
      <alignment vertical="center"/>
      <protection locked="0"/>
    </xf>
    <xf numFmtId="3" fontId="10" fillId="0" borderId="84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vertical="center"/>
      <protection locked="0"/>
    </xf>
    <xf numFmtId="3" fontId="7" fillId="0" borderId="84" xfId="0" applyNumberFormat="1" applyFont="1" applyFill="1" applyBorder="1" applyAlignment="1" applyProtection="1">
      <alignment vertical="center"/>
      <protection locked="0"/>
    </xf>
    <xf numFmtId="3" fontId="1" fillId="0" borderId="80" xfId="0" applyNumberFormat="1" applyFont="1" applyFill="1" applyBorder="1" applyAlignment="1" applyProtection="1">
      <alignment vertical="center"/>
      <protection locked="0"/>
    </xf>
    <xf numFmtId="3" fontId="1" fillId="0" borderId="64" xfId="0" applyNumberFormat="1" applyFont="1" applyFill="1" applyBorder="1" applyAlignment="1" applyProtection="1">
      <alignment vertical="center"/>
      <protection locked="0"/>
    </xf>
    <xf numFmtId="3" fontId="12" fillId="0" borderId="64" xfId="0" applyNumberFormat="1" applyFont="1" applyFill="1" applyBorder="1" applyAlignment="1" applyProtection="1">
      <alignment vertical="center"/>
      <protection locked="0"/>
    </xf>
    <xf numFmtId="3" fontId="14" fillId="0" borderId="84" xfId="0" applyNumberFormat="1" applyFont="1" applyFill="1" applyBorder="1" applyAlignment="1" applyProtection="1">
      <alignment vertical="center"/>
      <protection locked="0"/>
    </xf>
    <xf numFmtId="3" fontId="4" fillId="0" borderId="84" xfId="0" applyNumberFormat="1" applyFont="1" applyFill="1" applyBorder="1" applyAlignment="1" applyProtection="1">
      <alignment vertical="center"/>
      <protection locked="0"/>
    </xf>
    <xf numFmtId="3" fontId="10" fillId="0" borderId="71" xfId="0" applyNumberFormat="1" applyFont="1" applyFill="1" applyBorder="1" applyAlignment="1" applyProtection="1">
      <alignment vertical="center"/>
      <protection locked="0"/>
    </xf>
    <xf numFmtId="3" fontId="1" fillId="0" borderId="79" xfId="0" applyNumberFormat="1" applyFont="1" applyFill="1" applyBorder="1" applyAlignment="1" applyProtection="1">
      <alignment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64" xfId="0" applyNumberFormat="1" applyFont="1" applyFill="1" applyBorder="1" applyAlignment="1" applyProtection="1">
      <alignment vertical="center"/>
      <protection locked="0"/>
    </xf>
    <xf numFmtId="3" fontId="4" fillId="0" borderId="87" xfId="0" applyNumberFormat="1" applyFont="1" applyFill="1" applyBorder="1" applyAlignment="1" applyProtection="1">
      <alignment vertical="center"/>
      <protection locked="0"/>
    </xf>
    <xf numFmtId="3" fontId="4" fillId="0" borderId="71" xfId="0" applyNumberFormat="1" applyFont="1" applyFill="1" applyBorder="1" applyAlignment="1" applyProtection="1">
      <alignment vertical="center"/>
      <protection locked="0"/>
    </xf>
    <xf numFmtId="3" fontId="4" fillId="0" borderId="79" xfId="0" applyNumberFormat="1" applyFont="1" applyFill="1" applyBorder="1" applyAlignment="1" applyProtection="1">
      <alignment vertical="center"/>
      <protection locked="0"/>
    </xf>
    <xf numFmtId="3" fontId="1" fillId="0" borderId="71" xfId="0" applyNumberFormat="1" applyFont="1" applyFill="1" applyBorder="1" applyAlignment="1" applyProtection="1">
      <alignment vertical="center"/>
      <protection locked="0"/>
    </xf>
    <xf numFmtId="3" fontId="1" fillId="0" borderId="80" xfId="0" applyNumberFormat="1" applyFont="1" applyFill="1" applyBorder="1" applyAlignment="1" applyProtection="1">
      <alignment horizontal="right" vertical="center"/>
      <protection locked="0"/>
    </xf>
    <xf numFmtId="3" fontId="1" fillId="0" borderId="84" xfId="0" applyNumberFormat="1" applyFont="1" applyFill="1" applyBorder="1" applyAlignment="1" applyProtection="1">
      <alignment vertical="center"/>
      <protection locked="0"/>
    </xf>
    <xf numFmtId="3" fontId="11" fillId="0" borderId="64" xfId="0" applyNumberFormat="1" applyFont="1" applyFill="1" applyBorder="1" applyAlignment="1" applyProtection="1">
      <alignment vertical="center"/>
      <protection locked="0"/>
    </xf>
    <xf numFmtId="3" fontId="11" fillId="0" borderId="64" xfId="0" applyNumberFormat="1" applyFont="1" applyFill="1" applyBorder="1" applyAlignment="1" applyProtection="1">
      <alignment horizontal="right" vertical="center"/>
      <protection locked="0"/>
    </xf>
    <xf numFmtId="3" fontId="14" fillId="0" borderId="64" xfId="0" applyNumberFormat="1" applyFont="1" applyFill="1" applyBorder="1" applyAlignment="1" applyProtection="1">
      <alignment horizontal="right" vertical="center"/>
      <protection locked="0"/>
    </xf>
    <xf numFmtId="3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0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3" fontId="4" fillId="0" borderId="63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/>
    </xf>
    <xf numFmtId="3" fontId="1" fillId="0" borderId="64" xfId="0" applyNumberFormat="1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1" fillId="0" borderId="64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vertical="center"/>
    </xf>
    <xf numFmtId="164" fontId="0" fillId="0" borderId="0" xfId="58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>
      <alignment vertical="center"/>
    </xf>
    <xf numFmtId="164" fontId="4" fillId="0" borderId="73" xfId="58" applyNumberFormat="1" applyFont="1" applyFill="1" applyBorder="1" applyAlignment="1" applyProtection="1">
      <alignment vertical="center" wrapText="1"/>
      <protection locked="0"/>
    </xf>
    <xf numFmtId="1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73" xfId="58" applyNumberFormat="1" applyFont="1" applyFill="1" applyBorder="1" applyAlignment="1" applyProtection="1">
      <alignment vertical="center" wrapText="1"/>
      <protection locked="0"/>
    </xf>
    <xf numFmtId="3" fontId="10" fillId="0" borderId="80" xfId="0" applyNumberFormat="1" applyFont="1" applyFill="1" applyBorder="1" applyAlignment="1" applyProtection="1">
      <alignment vertical="center"/>
      <protection locked="0"/>
    </xf>
    <xf numFmtId="164" fontId="4" fillId="0" borderId="77" xfId="58" applyNumberFormat="1" applyFont="1" applyFill="1" applyBorder="1" applyAlignment="1" applyProtection="1">
      <alignment vertical="center" wrapText="1"/>
      <protection locked="0"/>
    </xf>
    <xf numFmtId="1" fontId="0" fillId="0" borderId="16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5"/>
  <sheetViews>
    <sheetView tabSelected="1" zoomScale="120" zoomScaleNormal="120" zoomScalePageLayoutView="0" workbookViewId="0" topLeftCell="A1085">
      <selection activeCell="A1105" sqref="A1105"/>
    </sheetView>
  </sheetViews>
  <sheetFormatPr defaultColWidth="9.140625" defaultRowHeight="12.75"/>
  <cols>
    <col min="1" max="1" width="6.140625" style="1" customWidth="1"/>
    <col min="2" max="2" width="39.421875" style="2" customWidth="1"/>
    <col min="3" max="3" width="12.421875" style="3" customWidth="1"/>
    <col min="4" max="4" width="12.28125" style="3" customWidth="1"/>
    <col min="5" max="5" width="10.8515625" style="3" customWidth="1"/>
    <col min="6" max="6" width="10.00390625" style="3" customWidth="1"/>
    <col min="7" max="7" width="12.28125" style="3" customWidth="1"/>
    <col min="8" max="8" width="11.28125" style="4" customWidth="1"/>
    <col min="9" max="9" width="9.421875" style="4" customWidth="1"/>
    <col min="10" max="10" width="12.28125" style="3" customWidth="1"/>
    <col min="11" max="11" width="10.421875" style="4" customWidth="1"/>
    <col min="12" max="12" width="9.8515625" style="4" customWidth="1"/>
    <col min="13" max="13" width="9.140625" style="5" customWidth="1"/>
    <col min="14" max="14" width="9.7109375" style="5" bestFit="1" customWidth="1"/>
    <col min="15" max="16384" width="9.140625" style="5" customWidth="1"/>
  </cols>
  <sheetData>
    <row r="1" spans="10:11" ht="12.75">
      <c r="J1" s="424" t="s">
        <v>189</v>
      </c>
      <c r="K1" s="424"/>
    </row>
    <row r="2" spans="10:11" ht="10.5" customHeight="1">
      <c r="J2" s="425" t="s">
        <v>190</v>
      </c>
      <c r="K2" s="425"/>
    </row>
    <row r="3" spans="10:11" ht="12.75">
      <c r="J3" s="425" t="s">
        <v>191</v>
      </c>
      <c r="K3" s="425"/>
    </row>
    <row r="4" spans="10:11" ht="11.25" customHeight="1">
      <c r="J4" s="425" t="s">
        <v>192</v>
      </c>
      <c r="K4" s="425"/>
    </row>
    <row r="5" spans="1:12" s="9" customFormat="1" ht="18" customHeight="1">
      <c r="A5" s="748" t="s">
        <v>200</v>
      </c>
      <c r="B5" s="6"/>
      <c r="C5" s="7"/>
      <c r="D5" s="7"/>
      <c r="E5" s="7"/>
      <c r="F5" s="7"/>
      <c r="G5" s="7"/>
      <c r="H5" s="8"/>
      <c r="I5" s="8"/>
      <c r="J5" s="7"/>
      <c r="K5" s="8"/>
      <c r="L5" s="8"/>
    </row>
    <row r="6" spans="1:12" s="9" customFormat="1" ht="15.75">
      <c r="A6" s="10"/>
      <c r="B6" s="6"/>
      <c r="C6" s="7"/>
      <c r="D6" s="7"/>
      <c r="E6" s="7"/>
      <c r="F6" s="7"/>
      <c r="G6" s="7"/>
      <c r="H6" s="8"/>
      <c r="I6" s="8"/>
      <c r="J6" s="7"/>
      <c r="K6" s="8"/>
      <c r="L6" s="8"/>
    </row>
    <row r="7" spans="1:12" ht="13.5" thickBot="1">
      <c r="A7" s="11"/>
      <c r="B7" s="12"/>
      <c r="C7" s="12"/>
      <c r="D7" s="12"/>
      <c r="E7" s="12"/>
      <c r="F7" s="12"/>
      <c r="G7" s="12"/>
      <c r="H7" s="13"/>
      <c r="I7" s="13"/>
      <c r="J7" s="12"/>
      <c r="K7" s="13"/>
      <c r="L7" s="13" t="s">
        <v>0</v>
      </c>
    </row>
    <row r="8" spans="1:12" ht="19.5" customHeight="1" thickTop="1">
      <c r="A8" s="14"/>
      <c r="B8" s="15"/>
      <c r="C8" s="16" t="s">
        <v>1</v>
      </c>
      <c r="D8" s="17"/>
      <c r="E8" s="444"/>
      <c r="F8" s="513"/>
      <c r="G8" s="18" t="s">
        <v>2</v>
      </c>
      <c r="H8" s="19"/>
      <c r="I8" s="536"/>
      <c r="J8" s="18" t="s">
        <v>3</v>
      </c>
      <c r="K8" s="20"/>
      <c r="L8" s="20"/>
    </row>
    <row r="9" spans="1:12" ht="67.5" customHeight="1" thickBot="1">
      <c r="A9" s="21" t="s">
        <v>4</v>
      </c>
      <c r="B9" s="22" t="s">
        <v>5</v>
      </c>
      <c r="C9" s="23" t="s">
        <v>6</v>
      </c>
      <c r="D9" s="414" t="s">
        <v>7</v>
      </c>
      <c r="E9" s="445" t="s">
        <v>197</v>
      </c>
      <c r="F9" s="26" t="s">
        <v>193</v>
      </c>
      <c r="G9" s="24" t="s">
        <v>7</v>
      </c>
      <c r="H9" s="445" t="s">
        <v>198</v>
      </c>
      <c r="I9" s="25" t="s">
        <v>194</v>
      </c>
      <c r="J9" s="24" t="s">
        <v>7</v>
      </c>
      <c r="K9" s="445" t="s">
        <v>199</v>
      </c>
      <c r="L9" s="26" t="s">
        <v>195</v>
      </c>
    </row>
    <row r="10" spans="1:12" s="32" customFormat="1" ht="11.25" customHeight="1" thickBot="1" thickTop="1">
      <c r="A10" s="27">
        <v>1</v>
      </c>
      <c r="B10" s="28">
        <v>2</v>
      </c>
      <c r="C10" s="29">
        <v>3</v>
      </c>
      <c r="D10" s="415">
        <v>4</v>
      </c>
      <c r="E10" s="446">
        <v>5</v>
      </c>
      <c r="F10" s="514">
        <v>6</v>
      </c>
      <c r="G10" s="493">
        <v>7</v>
      </c>
      <c r="H10" s="443">
        <v>8</v>
      </c>
      <c r="I10" s="30">
        <v>9</v>
      </c>
      <c r="J10" s="493">
        <v>10</v>
      </c>
      <c r="K10" s="685">
        <v>11</v>
      </c>
      <c r="L10" s="31">
        <v>12</v>
      </c>
    </row>
    <row r="11" spans="1:12" s="40" customFormat="1" ht="14.25" thickBot="1" thickTop="1">
      <c r="A11" s="33" t="s">
        <v>8</v>
      </c>
      <c r="B11" s="34" t="s">
        <v>9</v>
      </c>
      <c r="C11" s="35">
        <f>C14+C22</f>
        <v>4000</v>
      </c>
      <c r="D11" s="263">
        <f>D14</f>
        <v>4000</v>
      </c>
      <c r="E11" s="447"/>
      <c r="F11" s="39"/>
      <c r="G11" s="36">
        <f>G14</f>
        <v>4000</v>
      </c>
      <c r="H11" s="263"/>
      <c r="I11" s="37"/>
      <c r="J11" s="36"/>
      <c r="K11" s="686"/>
      <c r="L11" s="39"/>
    </row>
    <row r="12" spans="1:12" ht="12" customHeight="1" hidden="1">
      <c r="A12" s="41"/>
      <c r="B12" s="42" t="s">
        <v>10</v>
      </c>
      <c r="C12" s="43">
        <f>SUM(C13)</f>
        <v>0</v>
      </c>
      <c r="D12" s="188"/>
      <c r="E12" s="448">
        <f>H12+K12</f>
        <v>0</v>
      </c>
      <c r="F12" s="66"/>
      <c r="G12" s="159"/>
      <c r="H12" s="275"/>
      <c r="I12" s="46"/>
      <c r="J12" s="159"/>
      <c r="K12" s="276">
        <f>SUM(K13)</f>
        <v>0</v>
      </c>
      <c r="L12" s="47"/>
    </row>
    <row r="13" spans="1:12" s="55" customFormat="1" ht="11.25" customHeight="1" hidden="1">
      <c r="A13" s="48"/>
      <c r="B13" s="49" t="s">
        <v>11</v>
      </c>
      <c r="C13" s="50">
        <f>SUM(D13:E13)</f>
        <v>0</v>
      </c>
      <c r="D13" s="84"/>
      <c r="E13" s="266">
        <f>H13+K13</f>
        <v>0</v>
      </c>
      <c r="F13" s="74"/>
      <c r="G13" s="94"/>
      <c r="H13" s="167"/>
      <c r="I13" s="53"/>
      <c r="J13" s="94"/>
      <c r="K13" s="198"/>
      <c r="L13" s="54"/>
    </row>
    <row r="14" spans="1:12" s="63" customFormat="1" ht="15" customHeight="1" thickTop="1">
      <c r="A14" s="56" t="s">
        <v>12</v>
      </c>
      <c r="B14" s="57" t="s">
        <v>13</v>
      </c>
      <c r="C14" s="58">
        <f>C15</f>
        <v>4000</v>
      </c>
      <c r="D14" s="369">
        <f>D15</f>
        <v>4000</v>
      </c>
      <c r="E14" s="449"/>
      <c r="F14" s="62"/>
      <c r="G14" s="59">
        <f>G15</f>
        <v>4000</v>
      </c>
      <c r="H14" s="369"/>
      <c r="I14" s="60"/>
      <c r="J14" s="59"/>
      <c r="K14" s="687"/>
      <c r="L14" s="62"/>
    </row>
    <row r="15" spans="1:12" s="740" customFormat="1" ht="12.75">
      <c r="A15" s="278"/>
      <c r="B15" s="739" t="s">
        <v>14</v>
      </c>
      <c r="C15" s="43">
        <f>SUM(C16)</f>
        <v>4000</v>
      </c>
      <c r="D15" s="188">
        <f>SUM(D17)</f>
        <v>4000</v>
      </c>
      <c r="E15" s="448"/>
      <c r="F15" s="66"/>
      <c r="G15" s="44">
        <f>SUM(G16)</f>
        <v>4000</v>
      </c>
      <c r="H15" s="275"/>
      <c r="I15" s="46"/>
      <c r="J15" s="159"/>
      <c r="K15" s="276"/>
      <c r="L15" s="47"/>
    </row>
    <row r="16" spans="1:12" s="67" customFormat="1" ht="12.75">
      <c r="A16" s="41"/>
      <c r="B16" s="426" t="s">
        <v>180</v>
      </c>
      <c r="C16" s="348">
        <f>D16+J16</f>
        <v>4000</v>
      </c>
      <c r="D16" s="378">
        <f>G16</f>
        <v>4000</v>
      </c>
      <c r="E16" s="455"/>
      <c r="F16" s="234"/>
      <c r="G16" s="217">
        <f>SUM(G17)</f>
        <v>4000</v>
      </c>
      <c r="H16" s="275"/>
      <c r="I16" s="280"/>
      <c r="J16" s="65"/>
      <c r="K16" s="200"/>
      <c r="L16" s="66"/>
    </row>
    <row r="17" spans="1:12" s="570" customFormat="1" ht="13.5" customHeight="1" thickBot="1">
      <c r="A17" s="568"/>
      <c r="B17" s="562" t="s">
        <v>178</v>
      </c>
      <c r="C17" s="563">
        <f>D17+E17</f>
        <v>4000</v>
      </c>
      <c r="D17" s="564">
        <f>G17+J17</f>
        <v>4000</v>
      </c>
      <c r="E17" s="565"/>
      <c r="F17" s="566"/>
      <c r="G17" s="567">
        <v>4000</v>
      </c>
      <c r="H17" s="564"/>
      <c r="I17" s="565"/>
      <c r="J17" s="569"/>
      <c r="K17" s="599"/>
      <c r="L17" s="566"/>
    </row>
    <row r="18" spans="1:12" s="40" customFormat="1" ht="14.25" hidden="1" thickBot="1" thickTop="1">
      <c r="A18" s="33" t="s">
        <v>16</v>
      </c>
      <c r="B18" s="34" t="s">
        <v>17</v>
      </c>
      <c r="C18" s="35">
        <f aca="true" t="shared" si="0" ref="C18:D20">SUM(C19)</f>
        <v>0</v>
      </c>
      <c r="D18" s="263">
        <f t="shared" si="0"/>
        <v>0</v>
      </c>
      <c r="E18" s="447"/>
      <c r="F18" s="39"/>
      <c r="G18" s="36"/>
      <c r="H18" s="263"/>
      <c r="I18" s="447"/>
      <c r="J18" s="38">
        <f>SUM(J19)</f>
        <v>0</v>
      </c>
      <c r="K18" s="686"/>
      <c r="L18" s="39"/>
    </row>
    <row r="19" spans="1:12" s="63" customFormat="1" ht="10.5" customHeight="1" hidden="1">
      <c r="A19" s="56" t="s">
        <v>18</v>
      </c>
      <c r="B19" s="57" t="s">
        <v>19</v>
      </c>
      <c r="C19" s="70">
        <f t="shared" si="0"/>
        <v>0</v>
      </c>
      <c r="D19" s="186">
        <f t="shared" si="0"/>
        <v>0</v>
      </c>
      <c r="E19" s="450"/>
      <c r="F19" s="73"/>
      <c r="G19" s="71"/>
      <c r="H19" s="186"/>
      <c r="I19" s="450"/>
      <c r="J19" s="72">
        <f>SUM(J20)</f>
        <v>0</v>
      </c>
      <c r="K19" s="540"/>
      <c r="L19" s="73"/>
    </row>
    <row r="20" spans="1:12" s="67" customFormat="1" ht="13.5" customHeight="1" hidden="1">
      <c r="A20" s="41"/>
      <c r="B20" s="64" t="s">
        <v>14</v>
      </c>
      <c r="C20" s="43">
        <f t="shared" si="0"/>
        <v>0</v>
      </c>
      <c r="D20" s="188">
        <f t="shared" si="0"/>
        <v>0</v>
      </c>
      <c r="E20" s="448"/>
      <c r="F20" s="66"/>
      <c r="G20" s="159"/>
      <c r="H20" s="275"/>
      <c r="I20" s="280"/>
      <c r="J20" s="45">
        <f>SUM(J21)</f>
        <v>0</v>
      </c>
      <c r="K20" s="276"/>
      <c r="L20" s="47"/>
    </row>
    <row r="21" spans="1:12" s="75" customFormat="1" ht="14.25" customHeight="1" hidden="1">
      <c r="A21" s="48"/>
      <c r="B21" s="68" t="s">
        <v>15</v>
      </c>
      <c r="C21" s="50">
        <f>SUM(D21:E21)</f>
        <v>0</v>
      </c>
      <c r="D21" s="84">
        <f>G21+J21</f>
        <v>0</v>
      </c>
      <c r="E21" s="266"/>
      <c r="F21" s="74"/>
      <c r="G21" s="51"/>
      <c r="H21" s="84"/>
      <c r="I21" s="266"/>
      <c r="J21" s="69"/>
      <c r="K21" s="264"/>
      <c r="L21" s="74"/>
    </row>
    <row r="22" spans="1:12" s="67" customFormat="1" ht="14.25" customHeight="1" hidden="1">
      <c r="A22" s="56" t="s">
        <v>20</v>
      </c>
      <c r="B22" s="57" t="s">
        <v>21</v>
      </c>
      <c r="C22" s="76">
        <f>C23</f>
        <v>0</v>
      </c>
      <c r="D22" s="387"/>
      <c r="E22" s="451">
        <f>E23</f>
        <v>0</v>
      </c>
      <c r="F22" s="515"/>
      <c r="G22" s="77"/>
      <c r="H22" s="387">
        <f>H24</f>
        <v>0</v>
      </c>
      <c r="I22" s="451"/>
      <c r="J22" s="72"/>
      <c r="K22" s="540"/>
      <c r="L22" s="73"/>
    </row>
    <row r="23" spans="1:12" s="67" customFormat="1" ht="14.25" customHeight="1" hidden="1">
      <c r="A23" s="41"/>
      <c r="B23" s="64" t="s">
        <v>14</v>
      </c>
      <c r="C23" s="78">
        <f>SUM(C24)</f>
        <v>0</v>
      </c>
      <c r="D23" s="388"/>
      <c r="E23" s="452">
        <f>E24</f>
        <v>0</v>
      </c>
      <c r="F23" s="516"/>
      <c r="G23" s="79"/>
      <c r="H23" s="388">
        <f>H24</f>
        <v>0</v>
      </c>
      <c r="I23" s="452"/>
      <c r="J23" s="65"/>
      <c r="K23" s="200"/>
      <c r="L23" s="66"/>
    </row>
    <row r="24" spans="1:12" s="75" customFormat="1" ht="14.25" customHeight="1" hidden="1">
      <c r="A24" s="48"/>
      <c r="B24" s="68" t="s">
        <v>15</v>
      </c>
      <c r="C24" s="80"/>
      <c r="D24" s="389"/>
      <c r="E24" s="453"/>
      <c r="F24" s="517"/>
      <c r="G24" s="81"/>
      <c r="H24" s="389"/>
      <c r="I24" s="453"/>
      <c r="J24" s="69"/>
      <c r="K24" s="264"/>
      <c r="L24" s="74"/>
    </row>
    <row r="25" spans="1:12" s="40" customFormat="1" ht="15" customHeight="1" thickBot="1" thickTop="1">
      <c r="A25" s="82">
        <v>500</v>
      </c>
      <c r="B25" s="34" t="s">
        <v>22</v>
      </c>
      <c r="C25" s="35">
        <f>SUM(C26)</f>
        <v>264000</v>
      </c>
      <c r="D25" s="263">
        <f>SUM(D26)</f>
        <v>264000</v>
      </c>
      <c r="E25" s="447"/>
      <c r="F25" s="39"/>
      <c r="G25" s="36">
        <f>SUM(G26)</f>
        <v>264000</v>
      </c>
      <c r="H25" s="263"/>
      <c r="I25" s="447"/>
      <c r="J25" s="38"/>
      <c r="K25" s="686"/>
      <c r="L25" s="39"/>
    </row>
    <row r="26" spans="1:12" s="63" customFormat="1" ht="12.75" customHeight="1" thickTop="1">
      <c r="A26" s="83">
        <v>50095</v>
      </c>
      <c r="B26" s="57" t="s">
        <v>21</v>
      </c>
      <c r="C26" s="70">
        <f>C27+C30</f>
        <v>264000</v>
      </c>
      <c r="D26" s="186">
        <f>D27+D30</f>
        <v>264000</v>
      </c>
      <c r="E26" s="450"/>
      <c r="F26" s="73"/>
      <c r="G26" s="71">
        <f>G27+G30</f>
        <v>264000</v>
      </c>
      <c r="H26" s="186"/>
      <c r="I26" s="450"/>
      <c r="J26" s="72"/>
      <c r="K26" s="540"/>
      <c r="L26" s="73"/>
    </row>
    <row r="27" spans="1:12" s="67" customFormat="1" ht="12">
      <c r="A27" s="41"/>
      <c r="B27" s="64" t="s">
        <v>14</v>
      </c>
      <c r="C27" s="43">
        <f>SUM(C28)</f>
        <v>164000</v>
      </c>
      <c r="D27" s="188">
        <f>SUM(D28)</f>
        <v>164000</v>
      </c>
      <c r="E27" s="448"/>
      <c r="F27" s="66"/>
      <c r="G27" s="44">
        <f>SUM(G28)</f>
        <v>164000</v>
      </c>
      <c r="H27" s="188"/>
      <c r="I27" s="448"/>
      <c r="J27" s="65"/>
      <c r="K27" s="200"/>
      <c r="L27" s="66"/>
    </row>
    <row r="28" spans="1:12" s="67" customFormat="1" ht="12.75">
      <c r="A28" s="41"/>
      <c r="B28" s="426" t="s">
        <v>180</v>
      </c>
      <c r="C28" s="348">
        <f>D28+J28</f>
        <v>164000</v>
      </c>
      <c r="D28" s="378">
        <f>G28</f>
        <v>164000</v>
      </c>
      <c r="E28" s="455"/>
      <c r="F28" s="234"/>
      <c r="G28" s="217">
        <f>SUM(G29)</f>
        <v>164000</v>
      </c>
      <c r="H28" s="275"/>
      <c r="I28" s="280"/>
      <c r="J28" s="65"/>
      <c r="K28" s="200"/>
      <c r="L28" s="66"/>
    </row>
    <row r="29" spans="1:12" s="571" customFormat="1" ht="12" customHeight="1">
      <c r="A29" s="568"/>
      <c r="B29" s="562" t="s">
        <v>179</v>
      </c>
      <c r="C29" s="563">
        <f>D29+E29</f>
        <v>164000</v>
      </c>
      <c r="D29" s="564">
        <f>G29+J29</f>
        <v>164000</v>
      </c>
      <c r="E29" s="565"/>
      <c r="F29" s="566"/>
      <c r="G29" s="567">
        <v>164000</v>
      </c>
      <c r="H29" s="564"/>
      <c r="I29" s="565"/>
      <c r="J29" s="569"/>
      <c r="K29" s="599"/>
      <c r="L29" s="566"/>
    </row>
    <row r="30" spans="1:12" s="75" customFormat="1" ht="12.75" customHeight="1">
      <c r="A30" s="48"/>
      <c r="B30" s="42" t="s">
        <v>10</v>
      </c>
      <c r="C30" s="50">
        <f>C31</f>
        <v>100000</v>
      </c>
      <c r="D30" s="84">
        <f>D31</f>
        <v>100000</v>
      </c>
      <c r="E30" s="266"/>
      <c r="F30" s="74"/>
      <c r="G30" s="51">
        <f>G31</f>
        <v>100000</v>
      </c>
      <c r="H30" s="84"/>
      <c r="I30" s="266"/>
      <c r="J30" s="69"/>
      <c r="K30" s="264"/>
      <c r="L30" s="74"/>
    </row>
    <row r="31" spans="1:12" s="75" customFormat="1" ht="12" customHeight="1" thickBot="1">
      <c r="A31" s="48"/>
      <c r="B31" s="85" t="s">
        <v>24</v>
      </c>
      <c r="C31" s="50">
        <f>D31+E31</f>
        <v>100000</v>
      </c>
      <c r="D31" s="84">
        <f>G31+J31</f>
        <v>100000</v>
      </c>
      <c r="E31" s="266"/>
      <c r="F31" s="74"/>
      <c r="G31" s="51">
        <v>100000</v>
      </c>
      <c r="H31" s="84"/>
      <c r="I31" s="266"/>
      <c r="J31" s="69"/>
      <c r="K31" s="264"/>
      <c r="L31" s="74"/>
    </row>
    <row r="32" spans="1:12" s="40" customFormat="1" ht="14.25" thickBot="1" thickTop="1">
      <c r="A32" s="82">
        <v>600</v>
      </c>
      <c r="B32" s="34" t="s">
        <v>25</v>
      </c>
      <c r="C32" s="35">
        <f>SUM(C45+C66+C89+C58+C52+C74+C81+C86)</f>
        <v>87000220</v>
      </c>
      <c r="D32" s="263">
        <f>SUM(D45+D66+D89+D58+D52+D74+D81+D86)</f>
        <v>87000220</v>
      </c>
      <c r="E32" s="447"/>
      <c r="F32" s="39"/>
      <c r="G32" s="36">
        <f>SUM(G45+G66+G89+G58+G52+G74+G81+G86)</f>
        <v>40672220</v>
      </c>
      <c r="H32" s="263"/>
      <c r="I32" s="447"/>
      <c r="J32" s="38">
        <f>SUM(J52+J66+J89+J58+J74+J81)</f>
        <v>46328000</v>
      </c>
      <c r="K32" s="686"/>
      <c r="L32" s="39"/>
    </row>
    <row r="33" spans="1:12" s="40" customFormat="1" ht="13.5" thickTop="1">
      <c r="A33" s="86"/>
      <c r="B33" s="87" t="s">
        <v>14</v>
      </c>
      <c r="C33" s="88">
        <f>D33+E33</f>
        <v>13730123</v>
      </c>
      <c r="D33" s="183">
        <f>G33+J33</f>
        <v>13730123</v>
      </c>
      <c r="E33" s="454"/>
      <c r="F33" s="99"/>
      <c r="G33" s="89">
        <f>G46+G53+G59+G67+G75+G90+G87</f>
        <v>12060123</v>
      </c>
      <c r="H33" s="272"/>
      <c r="I33" s="469"/>
      <c r="J33" s="90">
        <f>J53+J59+J67+J75+J90</f>
        <v>1670000</v>
      </c>
      <c r="K33" s="197"/>
      <c r="L33" s="91"/>
    </row>
    <row r="34" spans="1:12" s="40" customFormat="1" ht="12.75">
      <c r="A34" s="86"/>
      <c r="B34" s="426" t="s">
        <v>180</v>
      </c>
      <c r="C34" s="557">
        <f>D34</f>
        <v>13526123</v>
      </c>
      <c r="D34" s="378">
        <f>G34+J34</f>
        <v>13526123</v>
      </c>
      <c r="E34" s="341"/>
      <c r="F34" s="556"/>
      <c r="G34" s="217">
        <f>G47+G54+G60+G68+G76+G91</f>
        <v>11856123</v>
      </c>
      <c r="H34" s="378"/>
      <c r="I34" s="455"/>
      <c r="J34" s="182">
        <f>J47+J54+J60+J68+J76+J91</f>
        <v>1670000</v>
      </c>
      <c r="K34" s="201"/>
      <c r="L34" s="99"/>
    </row>
    <row r="35" spans="1:12" s="570" customFormat="1" ht="13.5" customHeight="1">
      <c r="A35" s="568"/>
      <c r="B35" s="572" t="s">
        <v>185</v>
      </c>
      <c r="C35" s="563">
        <f>D35+E35</f>
        <v>1819423</v>
      </c>
      <c r="D35" s="564">
        <f>G35+J35</f>
        <v>1819423</v>
      </c>
      <c r="E35" s="565"/>
      <c r="F35" s="566"/>
      <c r="G35" s="567">
        <f>G92</f>
        <v>1819423</v>
      </c>
      <c r="H35" s="564"/>
      <c r="I35" s="565"/>
      <c r="J35" s="569"/>
      <c r="K35" s="599"/>
      <c r="L35" s="566"/>
    </row>
    <row r="36" spans="1:12" s="570" customFormat="1" ht="15.75" customHeight="1">
      <c r="A36" s="568"/>
      <c r="B36" s="562" t="s">
        <v>179</v>
      </c>
      <c r="C36" s="563">
        <f>SUM(D36:E36)</f>
        <v>11706700</v>
      </c>
      <c r="D36" s="564">
        <f aca="true" t="shared" si="1" ref="D36:D44">G36+J36</f>
        <v>11706700</v>
      </c>
      <c r="E36" s="565"/>
      <c r="F36" s="566"/>
      <c r="G36" s="567">
        <f>G48+G55+G61+G69+G77+G93</f>
        <v>10036700</v>
      </c>
      <c r="H36" s="564"/>
      <c r="I36" s="565"/>
      <c r="J36" s="569">
        <f>J55+J61+J69+J77+J93</f>
        <v>1670000</v>
      </c>
      <c r="K36" s="599"/>
      <c r="L36" s="566"/>
    </row>
    <row r="37" spans="1:12" s="95" customFormat="1" ht="12.75">
      <c r="A37" s="92"/>
      <c r="B37" s="68" t="s">
        <v>181</v>
      </c>
      <c r="C37" s="50">
        <f>SUM(D37:E37)</f>
        <v>200000</v>
      </c>
      <c r="D37" s="84">
        <f>G37+J37</f>
        <v>200000</v>
      </c>
      <c r="E37" s="266"/>
      <c r="F37" s="74"/>
      <c r="G37" s="51">
        <f>G49</f>
        <v>200000</v>
      </c>
      <c r="H37" s="167"/>
      <c r="I37" s="199"/>
      <c r="J37" s="52"/>
      <c r="K37" s="198"/>
      <c r="L37" s="54"/>
    </row>
    <row r="38" spans="1:12" s="338" customFormat="1" ht="12">
      <c r="A38" s="351"/>
      <c r="B38" s="360" t="s">
        <v>182</v>
      </c>
      <c r="C38" s="348">
        <f>SUM(D38:E38)</f>
        <v>4000</v>
      </c>
      <c r="D38" s="378">
        <f>G38+J38</f>
        <v>4000</v>
      </c>
      <c r="E38" s="455"/>
      <c r="F38" s="234"/>
      <c r="G38" s="217">
        <f>G99</f>
        <v>4000</v>
      </c>
      <c r="H38" s="378"/>
      <c r="I38" s="455"/>
      <c r="J38" s="182"/>
      <c r="K38" s="688"/>
      <c r="L38" s="234"/>
    </row>
    <row r="39" spans="1:12" s="40" customFormat="1" ht="14.25" customHeight="1">
      <c r="A39" s="86"/>
      <c r="B39" s="97" t="s">
        <v>10</v>
      </c>
      <c r="C39" s="88">
        <f>SUM(D39:E39)</f>
        <v>73270097</v>
      </c>
      <c r="D39" s="183">
        <f t="shared" si="1"/>
        <v>73270097</v>
      </c>
      <c r="E39" s="454"/>
      <c r="F39" s="99"/>
      <c r="G39" s="89">
        <f>G50+G56+G63+G71+G79+G95+G82</f>
        <v>28612097</v>
      </c>
      <c r="H39" s="183"/>
      <c r="I39" s="454"/>
      <c r="J39" s="98">
        <f>J56+J63+J71+J79+J95+J82</f>
        <v>44658000</v>
      </c>
      <c r="K39" s="201"/>
      <c r="L39" s="99"/>
    </row>
    <row r="40" spans="1:12" s="101" customFormat="1" ht="11.25" customHeight="1">
      <c r="A40" s="100"/>
      <c r="B40" s="49" t="s">
        <v>24</v>
      </c>
      <c r="C40" s="50">
        <f>E40+D40</f>
        <v>73270097</v>
      </c>
      <c r="D40" s="84">
        <f t="shared" si="1"/>
        <v>73270097</v>
      </c>
      <c r="E40" s="456"/>
      <c r="F40" s="156"/>
      <c r="G40" s="51">
        <f>G51+G64+G72+G80+G96+G83</f>
        <v>28612097</v>
      </c>
      <c r="H40" s="84"/>
      <c r="I40" s="266"/>
      <c r="J40" s="69">
        <f>J64+J72+J80+J96+J83</f>
        <v>44658000</v>
      </c>
      <c r="K40" s="198"/>
      <c r="L40" s="54"/>
    </row>
    <row r="41" spans="1:12" s="109" customFormat="1" ht="10.5" customHeight="1" hidden="1">
      <c r="A41" s="102"/>
      <c r="B41" s="103" t="s">
        <v>27</v>
      </c>
      <c r="C41" s="50">
        <f>E41+D41</f>
        <v>0</v>
      </c>
      <c r="D41" s="84">
        <f t="shared" si="1"/>
        <v>0</v>
      </c>
      <c r="E41" s="344"/>
      <c r="F41" s="191"/>
      <c r="G41" s="105"/>
      <c r="H41" s="390"/>
      <c r="I41" s="468"/>
      <c r="J41" s="107"/>
      <c r="K41" s="689"/>
      <c r="L41" s="108"/>
    </row>
    <row r="42" spans="1:12" s="570" customFormat="1" ht="26.25" customHeight="1" thickBot="1">
      <c r="A42" s="573"/>
      <c r="B42" s="574" t="s">
        <v>186</v>
      </c>
      <c r="C42" s="575">
        <f>E42+D42</f>
        <v>50340097</v>
      </c>
      <c r="D42" s="576">
        <f t="shared" si="1"/>
        <v>50340097</v>
      </c>
      <c r="E42" s="577"/>
      <c r="F42" s="578"/>
      <c r="G42" s="579">
        <f>G65+G84</f>
        <v>18542097</v>
      </c>
      <c r="H42" s="576"/>
      <c r="I42" s="577"/>
      <c r="J42" s="580">
        <f>J65+J84</f>
        <v>31798000</v>
      </c>
      <c r="K42" s="627"/>
      <c r="L42" s="578"/>
    </row>
    <row r="43" spans="1:12" s="101" customFormat="1" ht="12.75" customHeight="1" hidden="1">
      <c r="A43" s="100"/>
      <c r="B43" s="49" t="s">
        <v>11</v>
      </c>
      <c r="C43" s="50">
        <f>E43+D43</f>
        <v>0</v>
      </c>
      <c r="D43" s="84">
        <f t="shared" si="1"/>
        <v>0</v>
      </c>
      <c r="E43" s="456"/>
      <c r="F43" s="156"/>
      <c r="G43" s="51">
        <f>G97+G85</f>
        <v>0</v>
      </c>
      <c r="H43" s="84"/>
      <c r="I43" s="266"/>
      <c r="J43" s="69"/>
      <c r="K43" s="198"/>
      <c r="L43" s="54"/>
    </row>
    <row r="44" spans="1:12" s="101" customFormat="1" ht="14.25" hidden="1" thickBot="1" thickTop="1">
      <c r="A44" s="110"/>
      <c r="B44" s="111" t="s">
        <v>28</v>
      </c>
      <c r="C44" s="112">
        <f>E44+D44</f>
        <v>0</v>
      </c>
      <c r="D44" s="366">
        <f t="shared" si="1"/>
        <v>0</v>
      </c>
      <c r="E44" s="457"/>
      <c r="F44" s="518"/>
      <c r="G44" s="113">
        <f>G57+G98</f>
        <v>0</v>
      </c>
      <c r="H44" s="366"/>
      <c r="I44" s="465"/>
      <c r="J44" s="114"/>
      <c r="K44" s="690"/>
      <c r="L44" s="115"/>
    </row>
    <row r="45" spans="1:12" s="63" customFormat="1" ht="15.75" customHeight="1" thickTop="1">
      <c r="A45" s="116">
        <v>60002</v>
      </c>
      <c r="B45" s="117" t="s">
        <v>29</v>
      </c>
      <c r="C45" s="118">
        <f>SUM(D45:E45)</f>
        <v>290000</v>
      </c>
      <c r="D45" s="273">
        <f>D46+D50</f>
        <v>290000</v>
      </c>
      <c r="E45" s="458"/>
      <c r="F45" s="121"/>
      <c r="G45" s="119">
        <f>G46+G50</f>
        <v>290000</v>
      </c>
      <c r="H45" s="273"/>
      <c r="I45" s="458"/>
      <c r="J45" s="120"/>
      <c r="K45" s="274"/>
      <c r="L45" s="121"/>
    </row>
    <row r="46" spans="1:12" ht="13.5" customHeight="1">
      <c r="A46" s="41"/>
      <c r="B46" s="64" t="s">
        <v>14</v>
      </c>
      <c r="C46" s="122">
        <f>C47+C49</f>
        <v>290000</v>
      </c>
      <c r="D46" s="391">
        <f>D47+D49</f>
        <v>290000</v>
      </c>
      <c r="E46" s="459"/>
      <c r="F46" s="125"/>
      <c r="G46" s="123">
        <f>G47+G49</f>
        <v>290000</v>
      </c>
      <c r="H46" s="391"/>
      <c r="I46" s="459"/>
      <c r="J46" s="124"/>
      <c r="K46" s="691"/>
      <c r="L46" s="125"/>
    </row>
    <row r="47" spans="1:12" ht="11.25" customHeight="1">
      <c r="A47" s="41"/>
      <c r="B47" s="426" t="s">
        <v>180</v>
      </c>
      <c r="C47" s="126">
        <f>SUM(D47:E47)</f>
        <v>90000</v>
      </c>
      <c r="D47" s="430">
        <f>G47+J47</f>
        <v>90000</v>
      </c>
      <c r="E47" s="461"/>
      <c r="F47" s="439"/>
      <c r="G47" s="495">
        <f>SUM(G48)</f>
        <v>90000</v>
      </c>
      <c r="H47" s="391"/>
      <c r="I47" s="459"/>
      <c r="J47" s="124"/>
      <c r="K47" s="691"/>
      <c r="L47" s="125"/>
    </row>
    <row r="48" spans="1:12" s="432" customFormat="1" ht="12" customHeight="1">
      <c r="A48" s="581"/>
      <c r="B48" s="561" t="s">
        <v>179</v>
      </c>
      <c r="C48" s="582">
        <f>SUM(D48:E48)</f>
        <v>90000</v>
      </c>
      <c r="D48" s="583">
        <f>G48</f>
        <v>90000</v>
      </c>
      <c r="E48" s="464"/>
      <c r="F48" s="520"/>
      <c r="G48" s="496">
        <v>90000</v>
      </c>
      <c r="H48" s="400"/>
      <c r="I48" s="464"/>
      <c r="J48" s="436"/>
      <c r="K48" s="692"/>
      <c r="L48" s="520"/>
    </row>
    <row r="49" spans="1:12" s="55" customFormat="1" ht="12.75" customHeight="1">
      <c r="A49" s="48"/>
      <c r="B49" s="68" t="s">
        <v>181</v>
      </c>
      <c r="C49" s="126">
        <f>SUM(D49:E49)</f>
        <v>200000</v>
      </c>
      <c r="D49" s="392">
        <f>G49</f>
        <v>200000</v>
      </c>
      <c r="E49" s="460"/>
      <c r="F49" s="129"/>
      <c r="G49" s="127">
        <v>200000</v>
      </c>
      <c r="H49" s="392"/>
      <c r="I49" s="460"/>
      <c r="J49" s="128"/>
      <c r="K49" s="693"/>
      <c r="L49" s="129"/>
    </row>
    <row r="50" spans="1:12" ht="11.25" customHeight="1" hidden="1">
      <c r="A50" s="41"/>
      <c r="B50" s="42" t="s">
        <v>10</v>
      </c>
      <c r="C50" s="126">
        <f>SUM(D50:E50)</f>
        <v>0</v>
      </c>
      <c r="D50" s="392">
        <f>G50</f>
        <v>0</v>
      </c>
      <c r="E50" s="448"/>
      <c r="F50" s="66"/>
      <c r="G50" s="159"/>
      <c r="H50" s="275"/>
      <c r="I50" s="280"/>
      <c r="J50" s="45"/>
      <c r="K50" s="276"/>
      <c r="L50" s="47"/>
    </row>
    <row r="51" spans="1:12" ht="9" customHeight="1" hidden="1">
      <c r="A51" s="41"/>
      <c r="B51" s="49" t="s">
        <v>24</v>
      </c>
      <c r="C51" s="126">
        <f>SUM(D51:E51)</f>
        <v>0</v>
      </c>
      <c r="D51" s="392">
        <f>G51</f>
        <v>0</v>
      </c>
      <c r="E51" s="266"/>
      <c r="F51" s="74"/>
      <c r="G51" s="51"/>
      <c r="H51" s="275"/>
      <c r="I51" s="280"/>
      <c r="J51" s="45"/>
      <c r="K51" s="276"/>
      <c r="L51" s="47"/>
    </row>
    <row r="52" spans="1:12" s="63" customFormat="1" ht="16.5" customHeight="1">
      <c r="A52" s="83">
        <v>60004</v>
      </c>
      <c r="B52" s="57" t="s">
        <v>30</v>
      </c>
      <c r="C52" s="58">
        <f>C53+C56</f>
        <v>6500000</v>
      </c>
      <c r="D52" s="369">
        <f>D53+D56</f>
        <v>6500000</v>
      </c>
      <c r="E52" s="449"/>
      <c r="F52" s="62"/>
      <c r="G52" s="59">
        <f>G53+G56</f>
        <v>6500000</v>
      </c>
      <c r="H52" s="369"/>
      <c r="I52" s="449"/>
      <c r="J52" s="61"/>
      <c r="K52" s="687"/>
      <c r="L52" s="62"/>
    </row>
    <row r="53" spans="1:12" s="67" customFormat="1" ht="12.75" customHeight="1">
      <c r="A53" s="41"/>
      <c r="B53" s="42" t="s">
        <v>31</v>
      </c>
      <c r="C53" s="43">
        <f>SUM(C55:C55)</f>
        <v>6500000</v>
      </c>
      <c r="D53" s="188">
        <f>SUM(D55:D55)</f>
        <v>6500000</v>
      </c>
      <c r="E53" s="448"/>
      <c r="F53" s="66"/>
      <c r="G53" s="44">
        <f>SUM(G54)</f>
        <v>6500000</v>
      </c>
      <c r="H53" s="188"/>
      <c r="I53" s="448"/>
      <c r="J53" s="65"/>
      <c r="K53" s="276"/>
      <c r="L53" s="47"/>
    </row>
    <row r="54" spans="1:12" ht="14.25" customHeight="1">
      <c r="A54" s="41"/>
      <c r="B54" s="426" t="s">
        <v>180</v>
      </c>
      <c r="C54" s="429">
        <f>SUM(D54:E54)</f>
        <v>6500000</v>
      </c>
      <c r="D54" s="430">
        <f>G54+J54</f>
        <v>6500000</v>
      </c>
      <c r="E54" s="461"/>
      <c r="F54" s="439"/>
      <c r="G54" s="495">
        <f>SUM(G55)</f>
        <v>6500000</v>
      </c>
      <c r="H54" s="391"/>
      <c r="I54" s="459"/>
      <c r="J54" s="124"/>
      <c r="K54" s="691"/>
      <c r="L54" s="125"/>
    </row>
    <row r="55" spans="1:12" s="428" customFormat="1" ht="13.5" customHeight="1">
      <c r="A55" s="189"/>
      <c r="B55" s="190" t="s">
        <v>179</v>
      </c>
      <c r="C55" s="104">
        <f>SUM(D55:E55)</f>
        <v>6500000</v>
      </c>
      <c r="D55" s="241">
        <f>G55+J55</f>
        <v>6500000</v>
      </c>
      <c r="E55" s="344"/>
      <c r="F55" s="191"/>
      <c r="G55" s="105">
        <v>6500000</v>
      </c>
      <c r="H55" s="241"/>
      <c r="I55" s="344"/>
      <c r="J55" s="106"/>
      <c r="K55" s="694"/>
      <c r="L55" s="191"/>
    </row>
    <row r="56" spans="1:12" ht="12" customHeight="1" hidden="1">
      <c r="A56" s="41"/>
      <c r="B56" s="42" t="s">
        <v>10</v>
      </c>
      <c r="C56" s="43">
        <f>SUM(D56:E56)</f>
        <v>0</v>
      </c>
      <c r="D56" s="188">
        <f>G56+J56</f>
        <v>0</v>
      </c>
      <c r="E56" s="448"/>
      <c r="F56" s="66"/>
      <c r="G56" s="44">
        <f>G57</f>
        <v>0</v>
      </c>
      <c r="H56" s="275"/>
      <c r="I56" s="280"/>
      <c r="J56" s="45"/>
      <c r="K56" s="198"/>
      <c r="L56" s="54"/>
    </row>
    <row r="57" spans="1:12" ht="11.25" customHeight="1" hidden="1">
      <c r="A57" s="41"/>
      <c r="B57" s="135" t="s">
        <v>28</v>
      </c>
      <c r="C57" s="136">
        <f>SUM(D57:E57)</f>
        <v>0</v>
      </c>
      <c r="D57" s="84">
        <f>G57+J57</f>
        <v>0</v>
      </c>
      <c r="E57" s="266"/>
      <c r="F57" s="74"/>
      <c r="G57" s="51"/>
      <c r="H57" s="275"/>
      <c r="I57" s="280"/>
      <c r="J57" s="45"/>
      <c r="K57" s="198"/>
      <c r="L57" s="54"/>
    </row>
    <row r="58" spans="1:12" s="63" customFormat="1" ht="21.75" customHeight="1">
      <c r="A58" s="83">
        <v>60015</v>
      </c>
      <c r="B58" s="137" t="s">
        <v>32</v>
      </c>
      <c r="C58" s="58">
        <f>C59+C63</f>
        <v>46328000</v>
      </c>
      <c r="D58" s="369">
        <f>D59+D63</f>
        <v>46328000</v>
      </c>
      <c r="E58" s="449"/>
      <c r="F58" s="62"/>
      <c r="G58" s="59"/>
      <c r="H58" s="369"/>
      <c r="I58" s="449"/>
      <c r="J58" s="61">
        <f>J59+J63</f>
        <v>46328000</v>
      </c>
      <c r="K58" s="687"/>
      <c r="L58" s="62"/>
    </row>
    <row r="59" spans="1:12" s="67" customFormat="1" ht="12.75">
      <c r="A59" s="41"/>
      <c r="B59" s="64" t="s">
        <v>14</v>
      </c>
      <c r="C59" s="43">
        <f>SUM(C60)</f>
        <v>1670000</v>
      </c>
      <c r="D59" s="188">
        <f>SUM(D60)</f>
        <v>1670000</v>
      </c>
      <c r="E59" s="448"/>
      <c r="F59" s="66"/>
      <c r="G59" s="159"/>
      <c r="H59" s="275"/>
      <c r="I59" s="280"/>
      <c r="J59" s="45">
        <f>SUM(J60)</f>
        <v>1670000</v>
      </c>
      <c r="K59" s="276"/>
      <c r="L59" s="47"/>
    </row>
    <row r="60" spans="1:12" ht="13.5" customHeight="1">
      <c r="A60" s="41"/>
      <c r="B60" s="426" t="s">
        <v>180</v>
      </c>
      <c r="C60" s="126">
        <f>SUM(D60:E60)</f>
        <v>1670000</v>
      </c>
      <c r="D60" s="430">
        <f aca="true" t="shared" si="2" ref="D60:D65">G60+J60</f>
        <v>1670000</v>
      </c>
      <c r="E60" s="461"/>
      <c r="F60" s="439"/>
      <c r="G60" s="495"/>
      <c r="H60" s="430"/>
      <c r="I60" s="461"/>
      <c r="J60" s="301">
        <f>SUM(J61)</f>
        <v>1670000</v>
      </c>
      <c r="K60" s="691"/>
      <c r="L60" s="125"/>
    </row>
    <row r="61" spans="1:12" s="571" customFormat="1" ht="13.5" customHeight="1">
      <c r="A61" s="568"/>
      <c r="B61" s="562" t="s">
        <v>179</v>
      </c>
      <c r="C61" s="563">
        <f>SUM(D61:E61)</f>
        <v>1670000</v>
      </c>
      <c r="D61" s="564">
        <f t="shared" si="2"/>
        <v>1670000</v>
      </c>
      <c r="E61" s="565"/>
      <c r="F61" s="566"/>
      <c r="G61" s="567"/>
      <c r="H61" s="564"/>
      <c r="I61" s="565"/>
      <c r="J61" s="569">
        <f>1180000+490000</f>
        <v>1670000</v>
      </c>
      <c r="K61" s="599"/>
      <c r="L61" s="566"/>
    </row>
    <row r="62" spans="1:12" s="75" customFormat="1" ht="12" hidden="1">
      <c r="A62" s="48"/>
      <c r="B62" s="68" t="s">
        <v>23</v>
      </c>
      <c r="C62" s="50">
        <f>SUM(D62:E62)</f>
        <v>0</v>
      </c>
      <c r="D62" s="84">
        <f t="shared" si="2"/>
        <v>0</v>
      </c>
      <c r="E62" s="266"/>
      <c r="F62" s="74"/>
      <c r="G62" s="51"/>
      <c r="H62" s="84"/>
      <c r="I62" s="266"/>
      <c r="J62" s="69"/>
      <c r="K62" s="264"/>
      <c r="L62" s="74"/>
    </row>
    <row r="63" spans="1:12" ht="13.5" customHeight="1">
      <c r="A63" s="41"/>
      <c r="B63" s="42" t="s">
        <v>10</v>
      </c>
      <c r="C63" s="43">
        <f>SUM(C64)</f>
        <v>44658000</v>
      </c>
      <c r="D63" s="188">
        <f t="shared" si="2"/>
        <v>44658000</v>
      </c>
      <c r="E63" s="448"/>
      <c r="F63" s="66"/>
      <c r="G63" s="159"/>
      <c r="H63" s="275"/>
      <c r="I63" s="280"/>
      <c r="J63" s="45">
        <f>SUM(J64)</f>
        <v>44658000</v>
      </c>
      <c r="K63" s="276"/>
      <c r="L63" s="47"/>
    </row>
    <row r="64" spans="1:12" s="55" customFormat="1" ht="12.75">
      <c r="A64" s="48"/>
      <c r="B64" s="49" t="s">
        <v>24</v>
      </c>
      <c r="C64" s="50">
        <f>SUM(D64:E64)</f>
        <v>44658000</v>
      </c>
      <c r="D64" s="84">
        <f t="shared" si="2"/>
        <v>44658000</v>
      </c>
      <c r="E64" s="266"/>
      <c r="F64" s="74"/>
      <c r="G64" s="94"/>
      <c r="H64" s="167"/>
      <c r="I64" s="199"/>
      <c r="J64" s="69">
        <v>44658000</v>
      </c>
      <c r="K64" s="264"/>
      <c r="L64" s="74"/>
    </row>
    <row r="65" spans="1:12" s="570" customFormat="1" ht="24" customHeight="1">
      <c r="A65" s="584"/>
      <c r="B65" s="572" t="s">
        <v>186</v>
      </c>
      <c r="C65" s="585">
        <f>SUM(D65:E65)</f>
        <v>31798000</v>
      </c>
      <c r="D65" s="586">
        <f t="shared" si="2"/>
        <v>31798000</v>
      </c>
      <c r="E65" s="587"/>
      <c r="F65" s="588"/>
      <c r="G65" s="589"/>
      <c r="H65" s="586"/>
      <c r="I65" s="587"/>
      <c r="J65" s="590">
        <v>31798000</v>
      </c>
      <c r="K65" s="695"/>
      <c r="L65" s="588"/>
    </row>
    <row r="66" spans="1:12" s="63" customFormat="1" ht="12.75" customHeight="1">
      <c r="A66" s="83">
        <v>60016</v>
      </c>
      <c r="B66" s="57" t="s">
        <v>33</v>
      </c>
      <c r="C66" s="58">
        <f>C67+C71</f>
        <v>11035000</v>
      </c>
      <c r="D66" s="369">
        <f>D68+D71</f>
        <v>11035000</v>
      </c>
      <c r="E66" s="449"/>
      <c r="F66" s="62"/>
      <c r="G66" s="59">
        <f>G68+G71</f>
        <v>11035000</v>
      </c>
      <c r="H66" s="369"/>
      <c r="I66" s="449"/>
      <c r="J66" s="61"/>
      <c r="K66" s="687"/>
      <c r="L66" s="62"/>
    </row>
    <row r="67" spans="1:12" ht="12" customHeight="1">
      <c r="A67" s="41"/>
      <c r="B67" s="64" t="s">
        <v>14</v>
      </c>
      <c r="C67" s="43">
        <f>SUM(C69)</f>
        <v>1365000</v>
      </c>
      <c r="D67" s="188">
        <f>SUM(D69)</f>
        <v>1365000</v>
      </c>
      <c r="E67" s="448"/>
      <c r="F67" s="66"/>
      <c r="G67" s="159">
        <f>SUM(G69)</f>
        <v>1365000</v>
      </c>
      <c r="H67" s="395"/>
      <c r="I67" s="669"/>
      <c r="J67" s="139"/>
      <c r="K67" s="696"/>
      <c r="L67" s="140"/>
    </row>
    <row r="68" spans="1:12" ht="13.5" customHeight="1">
      <c r="A68" s="41"/>
      <c r="B68" s="426" t="s">
        <v>180</v>
      </c>
      <c r="C68" s="429">
        <f>SUM(D68:E68)</f>
        <v>1365000</v>
      </c>
      <c r="D68" s="430">
        <f>G68+J68</f>
        <v>1365000</v>
      </c>
      <c r="E68" s="461"/>
      <c r="F68" s="439"/>
      <c r="G68" s="495">
        <f>SUM(G69)</f>
        <v>1365000</v>
      </c>
      <c r="H68" s="391"/>
      <c r="I68" s="459"/>
      <c r="J68" s="124"/>
      <c r="K68" s="691"/>
      <c r="L68" s="125"/>
    </row>
    <row r="69" spans="1:12" s="570" customFormat="1" ht="11.25" customHeight="1">
      <c r="A69" s="568"/>
      <c r="B69" s="562" t="s">
        <v>179</v>
      </c>
      <c r="C69" s="563">
        <f>SUM(D69:E69)</f>
        <v>1365000</v>
      </c>
      <c r="D69" s="564">
        <f>G69+J69</f>
        <v>1365000</v>
      </c>
      <c r="E69" s="565"/>
      <c r="F69" s="566"/>
      <c r="G69" s="567">
        <f>855000+510000</f>
        <v>1365000</v>
      </c>
      <c r="H69" s="564"/>
      <c r="I69" s="565"/>
      <c r="J69" s="569"/>
      <c r="K69" s="599"/>
      <c r="L69" s="566"/>
    </row>
    <row r="70" spans="1:12" s="55" customFormat="1" ht="13.5" customHeight="1" hidden="1">
      <c r="A70" s="48"/>
      <c r="B70" s="68" t="s">
        <v>23</v>
      </c>
      <c r="C70" s="50">
        <f>SUM(D70:E70)</f>
        <v>0</v>
      </c>
      <c r="D70" s="84"/>
      <c r="E70" s="266"/>
      <c r="F70" s="74"/>
      <c r="G70" s="51"/>
      <c r="H70" s="167"/>
      <c r="I70" s="199"/>
      <c r="J70" s="52"/>
      <c r="K70" s="198"/>
      <c r="L70" s="54"/>
    </row>
    <row r="71" spans="1:12" ht="12" customHeight="1">
      <c r="A71" s="41"/>
      <c r="B71" s="42" t="s">
        <v>10</v>
      </c>
      <c r="C71" s="43">
        <f>SUM(C72)</f>
        <v>9670000</v>
      </c>
      <c r="D71" s="188">
        <f>G71+J71</f>
        <v>9670000</v>
      </c>
      <c r="E71" s="448"/>
      <c r="F71" s="66"/>
      <c r="G71" s="159">
        <f>SUM(G72)</f>
        <v>9670000</v>
      </c>
      <c r="H71" s="275"/>
      <c r="I71" s="280"/>
      <c r="J71" s="45"/>
      <c r="K71" s="276"/>
      <c r="L71" s="47"/>
    </row>
    <row r="72" spans="1:12" ht="13.5" customHeight="1">
      <c r="A72" s="41"/>
      <c r="B72" s="49" t="s">
        <v>24</v>
      </c>
      <c r="C72" s="50">
        <f>SUM(D72:E72)</f>
        <v>9670000</v>
      </c>
      <c r="D72" s="84">
        <f>G72+J72</f>
        <v>9670000</v>
      </c>
      <c r="E72" s="266"/>
      <c r="F72" s="74"/>
      <c r="G72" s="51">
        <f>9920000-250000</f>
        <v>9670000</v>
      </c>
      <c r="H72" s="275"/>
      <c r="I72" s="280"/>
      <c r="J72" s="45"/>
      <c r="K72" s="276"/>
      <c r="L72" s="47"/>
    </row>
    <row r="73" spans="1:12" s="109" customFormat="1" ht="12.75" customHeight="1" hidden="1">
      <c r="A73" s="145"/>
      <c r="B73" s="146" t="s">
        <v>27</v>
      </c>
      <c r="C73" s="147">
        <f>D73+E73</f>
        <v>0</v>
      </c>
      <c r="D73" s="277">
        <f>G73+J73</f>
        <v>0</v>
      </c>
      <c r="E73" s="462"/>
      <c r="F73" s="519"/>
      <c r="G73" s="148"/>
      <c r="H73" s="396"/>
      <c r="I73" s="467"/>
      <c r="J73" s="150"/>
      <c r="K73" s="697"/>
      <c r="L73" s="151"/>
    </row>
    <row r="74" spans="1:12" s="63" customFormat="1" ht="17.25" customHeight="1">
      <c r="A74" s="83">
        <v>60017</v>
      </c>
      <c r="B74" s="57" t="s">
        <v>34</v>
      </c>
      <c r="C74" s="58">
        <f>C75+C79</f>
        <v>1563500</v>
      </c>
      <c r="D74" s="369">
        <f>D75+D79</f>
        <v>1563500</v>
      </c>
      <c r="E74" s="449"/>
      <c r="F74" s="62"/>
      <c r="G74" s="59">
        <f>G75+G79</f>
        <v>1563500</v>
      </c>
      <c r="H74" s="369"/>
      <c r="I74" s="449"/>
      <c r="J74" s="61"/>
      <c r="K74" s="687"/>
      <c r="L74" s="62"/>
    </row>
    <row r="75" spans="1:12" ht="12.75">
      <c r="A75" s="41"/>
      <c r="B75" s="64" t="s">
        <v>14</v>
      </c>
      <c r="C75" s="43">
        <f>SUM(C76)</f>
        <v>1163500</v>
      </c>
      <c r="D75" s="188">
        <f>SUM(D76)</f>
        <v>1163500</v>
      </c>
      <c r="E75" s="448"/>
      <c r="F75" s="66"/>
      <c r="G75" s="159">
        <f>SUM(G76)</f>
        <v>1163500</v>
      </c>
      <c r="H75" s="395"/>
      <c r="I75" s="669"/>
      <c r="J75" s="139"/>
      <c r="K75" s="696"/>
      <c r="L75" s="140"/>
    </row>
    <row r="76" spans="1:12" ht="13.5" customHeight="1">
      <c r="A76" s="41"/>
      <c r="B76" s="426" t="s">
        <v>180</v>
      </c>
      <c r="C76" s="429">
        <f>SUM(D76:E76)</f>
        <v>1163500</v>
      </c>
      <c r="D76" s="430">
        <f>G76+J76</f>
        <v>1163500</v>
      </c>
      <c r="E76" s="461"/>
      <c r="F76" s="439"/>
      <c r="G76" s="495">
        <f>SUM(G77)</f>
        <v>1163500</v>
      </c>
      <c r="H76" s="391"/>
      <c r="I76" s="459"/>
      <c r="J76" s="124"/>
      <c r="K76" s="691"/>
      <c r="L76" s="125"/>
    </row>
    <row r="77" spans="1:12" s="570" customFormat="1" ht="12" customHeight="1">
      <c r="A77" s="568"/>
      <c r="B77" s="562" t="s">
        <v>179</v>
      </c>
      <c r="C77" s="563">
        <f>SUM(D77:E77)</f>
        <v>1163500</v>
      </c>
      <c r="D77" s="564">
        <f>G77+J77</f>
        <v>1163500</v>
      </c>
      <c r="E77" s="565"/>
      <c r="F77" s="566"/>
      <c r="G77" s="567">
        <v>1163500</v>
      </c>
      <c r="H77" s="564"/>
      <c r="I77" s="565"/>
      <c r="J77" s="569"/>
      <c r="K77" s="599"/>
      <c r="L77" s="566"/>
    </row>
    <row r="78" spans="1:12" s="55" customFormat="1" ht="11.25" customHeight="1" hidden="1">
      <c r="A78" s="48"/>
      <c r="B78" s="68" t="s">
        <v>23</v>
      </c>
      <c r="C78" s="50">
        <f>SUM(D78:E78)</f>
        <v>0</v>
      </c>
      <c r="D78" s="84">
        <f>G78+J78</f>
        <v>0</v>
      </c>
      <c r="E78" s="266"/>
      <c r="F78" s="74"/>
      <c r="G78" s="51"/>
      <c r="H78" s="167"/>
      <c r="I78" s="199"/>
      <c r="J78" s="52"/>
      <c r="K78" s="198"/>
      <c r="L78" s="54"/>
    </row>
    <row r="79" spans="1:12" ht="12.75" customHeight="1">
      <c r="A79" s="41"/>
      <c r="B79" s="42" t="s">
        <v>10</v>
      </c>
      <c r="C79" s="43">
        <f>SUM(C80)</f>
        <v>400000</v>
      </c>
      <c r="D79" s="188">
        <f>G79+J79</f>
        <v>400000</v>
      </c>
      <c r="E79" s="448"/>
      <c r="F79" s="66"/>
      <c r="G79" s="159">
        <f>SUM(G80)</f>
        <v>400000</v>
      </c>
      <c r="H79" s="275"/>
      <c r="I79" s="280"/>
      <c r="J79" s="45"/>
      <c r="K79" s="276"/>
      <c r="L79" s="47"/>
    </row>
    <row r="80" spans="1:12" ht="11.25" customHeight="1">
      <c r="A80" s="130"/>
      <c r="B80" s="85" t="s">
        <v>24</v>
      </c>
      <c r="C80" s="136">
        <f>SUM(D80:E80)</f>
        <v>400000</v>
      </c>
      <c r="D80" s="233">
        <f>G80+J80</f>
        <v>400000</v>
      </c>
      <c r="E80" s="267"/>
      <c r="F80" s="138"/>
      <c r="G80" s="142">
        <v>400000</v>
      </c>
      <c r="H80" s="393"/>
      <c r="I80" s="670"/>
      <c r="J80" s="133"/>
      <c r="K80" s="698"/>
      <c r="L80" s="134"/>
    </row>
    <row r="81" spans="1:12" s="63" customFormat="1" ht="14.25" customHeight="1">
      <c r="A81" s="83">
        <v>60053</v>
      </c>
      <c r="B81" s="57" t="s">
        <v>35</v>
      </c>
      <c r="C81" s="58">
        <f>SUM(C82)</f>
        <v>18542097</v>
      </c>
      <c r="D81" s="369">
        <f>SUM(D82)</f>
        <v>18542097</v>
      </c>
      <c r="E81" s="449"/>
      <c r="F81" s="62"/>
      <c r="G81" s="59">
        <f>SUM(G82)</f>
        <v>18542097</v>
      </c>
      <c r="H81" s="369"/>
      <c r="I81" s="449"/>
      <c r="J81" s="61"/>
      <c r="K81" s="687"/>
      <c r="L81" s="62"/>
    </row>
    <row r="82" spans="1:12" ht="12" customHeight="1">
      <c r="A82" s="41"/>
      <c r="B82" s="42" t="s">
        <v>10</v>
      </c>
      <c r="C82" s="43">
        <f>SUM(C83)</f>
        <v>18542097</v>
      </c>
      <c r="D82" s="188">
        <f>G82+J82</f>
        <v>18542097</v>
      </c>
      <c r="E82" s="448"/>
      <c r="F82" s="66"/>
      <c r="G82" s="159">
        <f>G83</f>
        <v>18542097</v>
      </c>
      <c r="H82" s="275"/>
      <c r="I82" s="280"/>
      <c r="J82" s="45"/>
      <c r="K82" s="276"/>
      <c r="L82" s="47"/>
    </row>
    <row r="83" spans="1:12" ht="12" customHeight="1">
      <c r="A83" s="41"/>
      <c r="B83" s="49" t="s">
        <v>24</v>
      </c>
      <c r="C83" s="50">
        <f>SUM(D83:E83)</f>
        <v>18542097</v>
      </c>
      <c r="D83" s="84">
        <f>G83+J83</f>
        <v>18542097</v>
      </c>
      <c r="E83" s="266"/>
      <c r="F83" s="74"/>
      <c r="G83" s="51">
        <v>18542097</v>
      </c>
      <c r="H83" s="275"/>
      <c r="I83" s="280"/>
      <c r="J83" s="45"/>
      <c r="K83" s="276"/>
      <c r="L83" s="47"/>
    </row>
    <row r="84" spans="1:12" s="570" customFormat="1" ht="21" customHeight="1">
      <c r="A84" s="568"/>
      <c r="B84" s="572" t="s">
        <v>186</v>
      </c>
      <c r="C84" s="563">
        <f>D84</f>
        <v>18542097</v>
      </c>
      <c r="D84" s="564">
        <f>G84</f>
        <v>18542097</v>
      </c>
      <c r="E84" s="565"/>
      <c r="F84" s="566"/>
      <c r="G84" s="567">
        <v>18542097</v>
      </c>
      <c r="H84" s="564"/>
      <c r="I84" s="565"/>
      <c r="J84" s="569"/>
      <c r="K84" s="599"/>
      <c r="L84" s="566"/>
    </row>
    <row r="85" spans="1:12" ht="12" customHeight="1" hidden="1">
      <c r="A85" s="41"/>
      <c r="B85" s="49" t="s">
        <v>11</v>
      </c>
      <c r="C85" s="50">
        <f>SUM(D85:E85)</f>
        <v>0</v>
      </c>
      <c r="D85" s="84">
        <f>G85+J85</f>
        <v>0</v>
      </c>
      <c r="E85" s="266"/>
      <c r="F85" s="74"/>
      <c r="G85" s="51"/>
      <c r="H85" s="275"/>
      <c r="I85" s="280"/>
      <c r="J85" s="45"/>
      <c r="K85" s="276"/>
      <c r="L85" s="47"/>
    </row>
    <row r="86" spans="1:12" s="63" customFormat="1" ht="12" hidden="1">
      <c r="A86" s="83">
        <v>60078</v>
      </c>
      <c r="B86" s="57" t="s">
        <v>36</v>
      </c>
      <c r="C86" s="58">
        <f>C87</f>
        <v>0</v>
      </c>
      <c r="D86" s="369">
        <f>D87</f>
        <v>0</v>
      </c>
      <c r="E86" s="449"/>
      <c r="F86" s="62"/>
      <c r="G86" s="59">
        <f>G87</f>
        <v>0</v>
      </c>
      <c r="H86" s="369"/>
      <c r="I86" s="449"/>
      <c r="J86" s="61"/>
      <c r="K86" s="687"/>
      <c r="L86" s="62"/>
    </row>
    <row r="87" spans="1:12" ht="12.75" hidden="1">
      <c r="A87" s="41"/>
      <c r="B87" s="64" t="s">
        <v>14</v>
      </c>
      <c r="C87" s="43">
        <f>SUM(C88)</f>
        <v>0</v>
      </c>
      <c r="D87" s="188">
        <f>SUM(D88)</f>
        <v>0</v>
      </c>
      <c r="E87" s="448"/>
      <c r="F87" s="66"/>
      <c r="G87" s="44">
        <f>G88</f>
        <v>0</v>
      </c>
      <c r="H87" s="395"/>
      <c r="I87" s="669"/>
      <c r="J87" s="139"/>
      <c r="K87" s="696"/>
      <c r="L87" s="140"/>
    </row>
    <row r="88" spans="1:12" ht="19.5" customHeight="1" hidden="1">
      <c r="A88" s="41"/>
      <c r="B88" s="68" t="s">
        <v>26</v>
      </c>
      <c r="C88" s="50">
        <f>SUM(D88:E88)</f>
        <v>0</v>
      </c>
      <c r="D88" s="84">
        <f>G88+J88</f>
        <v>0</v>
      </c>
      <c r="E88" s="266"/>
      <c r="F88" s="74"/>
      <c r="G88" s="51"/>
      <c r="H88" s="275"/>
      <c r="I88" s="280"/>
      <c r="J88" s="45"/>
      <c r="K88" s="276"/>
      <c r="L88" s="47"/>
    </row>
    <row r="89" spans="1:12" ht="16.5" customHeight="1">
      <c r="A89" s="83">
        <v>60095</v>
      </c>
      <c r="B89" s="152" t="s">
        <v>21</v>
      </c>
      <c r="C89" s="70">
        <f>C92+C93+C99</f>
        <v>2741623</v>
      </c>
      <c r="D89" s="186">
        <f>D90+D95</f>
        <v>2741623</v>
      </c>
      <c r="E89" s="450"/>
      <c r="F89" s="73"/>
      <c r="G89" s="71">
        <f>G90+G95</f>
        <v>2741623</v>
      </c>
      <c r="H89" s="186"/>
      <c r="I89" s="450"/>
      <c r="J89" s="72"/>
      <c r="K89" s="540"/>
      <c r="L89" s="73"/>
    </row>
    <row r="90" spans="1:12" ht="12">
      <c r="A90" s="41"/>
      <c r="B90" s="64" t="s">
        <v>14</v>
      </c>
      <c r="C90" s="153">
        <f>C91+C99</f>
        <v>2741623</v>
      </c>
      <c r="D90" s="188">
        <f>D91+D99</f>
        <v>2741623</v>
      </c>
      <c r="E90" s="448"/>
      <c r="F90" s="66"/>
      <c r="G90" s="44">
        <f>G91+G99</f>
        <v>2741623</v>
      </c>
      <c r="H90" s="188"/>
      <c r="I90" s="448"/>
      <c r="J90" s="65"/>
      <c r="K90" s="200"/>
      <c r="L90" s="66"/>
    </row>
    <row r="91" spans="1:12" ht="12" customHeight="1">
      <c r="A91" s="41"/>
      <c r="B91" s="426" t="s">
        <v>180</v>
      </c>
      <c r="C91" s="429">
        <f>SUM(D91:E91)</f>
        <v>2737623</v>
      </c>
      <c r="D91" s="430">
        <f>G91+J91</f>
        <v>2737623</v>
      </c>
      <c r="E91" s="461"/>
      <c r="F91" s="439"/>
      <c r="G91" s="495">
        <f>SUM(G92:G93)</f>
        <v>2737623</v>
      </c>
      <c r="H91" s="391"/>
      <c r="I91" s="459"/>
      <c r="J91" s="124"/>
      <c r="K91" s="691"/>
      <c r="L91" s="125"/>
    </row>
    <row r="92" spans="1:12" s="596" customFormat="1" ht="11.25" customHeight="1">
      <c r="A92" s="591"/>
      <c r="B92" s="572" t="s">
        <v>185</v>
      </c>
      <c r="C92" s="563">
        <f>SUM(D92:E92)</f>
        <v>1819423</v>
      </c>
      <c r="D92" s="564">
        <f>G92+J92</f>
        <v>1819423</v>
      </c>
      <c r="E92" s="592"/>
      <c r="F92" s="593"/>
      <c r="G92" s="567">
        <v>1819423</v>
      </c>
      <c r="H92" s="594"/>
      <c r="I92" s="592"/>
      <c r="J92" s="595"/>
      <c r="K92" s="699"/>
      <c r="L92" s="593"/>
    </row>
    <row r="93" spans="1:12" s="570" customFormat="1" ht="11.25" customHeight="1">
      <c r="A93" s="568"/>
      <c r="B93" s="562" t="s">
        <v>179</v>
      </c>
      <c r="C93" s="563">
        <f aca="true" t="shared" si="3" ref="C93:C99">SUM(D93:E93)</f>
        <v>918200</v>
      </c>
      <c r="D93" s="564">
        <f aca="true" t="shared" si="4" ref="D93:D99">G93+J93</f>
        <v>918200</v>
      </c>
      <c r="E93" s="565"/>
      <c r="F93" s="566"/>
      <c r="G93" s="567">
        <f>922200-4000</f>
        <v>918200</v>
      </c>
      <c r="H93" s="564"/>
      <c r="I93" s="565"/>
      <c r="J93" s="569"/>
      <c r="K93" s="599"/>
      <c r="L93" s="566"/>
    </row>
    <row r="94" spans="1:12" s="55" customFormat="1" ht="12.75" customHeight="1" hidden="1">
      <c r="A94" s="48"/>
      <c r="B94" s="68" t="s">
        <v>23</v>
      </c>
      <c r="C94" s="50">
        <f t="shared" si="3"/>
        <v>0</v>
      </c>
      <c r="D94" s="84">
        <f t="shared" si="4"/>
        <v>0</v>
      </c>
      <c r="E94" s="266"/>
      <c r="F94" s="74"/>
      <c r="G94" s="51"/>
      <c r="H94" s="167"/>
      <c r="I94" s="199"/>
      <c r="J94" s="52"/>
      <c r="K94" s="198"/>
      <c r="L94" s="54"/>
    </row>
    <row r="95" spans="1:12" ht="10.5" customHeight="1" hidden="1">
      <c r="A95" s="41"/>
      <c r="B95" s="42" t="s">
        <v>10</v>
      </c>
      <c r="C95" s="50">
        <f t="shared" si="3"/>
        <v>0</v>
      </c>
      <c r="D95" s="84">
        <f t="shared" si="4"/>
        <v>0</v>
      </c>
      <c r="E95" s="448"/>
      <c r="F95" s="66"/>
      <c r="G95" s="159">
        <f>SUM(G96:G98)</f>
        <v>0</v>
      </c>
      <c r="H95" s="275"/>
      <c r="I95" s="280"/>
      <c r="J95" s="45"/>
      <c r="K95" s="276"/>
      <c r="L95" s="47"/>
    </row>
    <row r="96" spans="1:12" ht="13.5" customHeight="1" hidden="1">
      <c r="A96" s="41"/>
      <c r="B96" s="49" t="s">
        <v>24</v>
      </c>
      <c r="C96" s="50">
        <f t="shared" si="3"/>
        <v>0</v>
      </c>
      <c r="D96" s="84">
        <f t="shared" si="4"/>
        <v>0</v>
      </c>
      <c r="E96" s="448"/>
      <c r="F96" s="66"/>
      <c r="G96" s="51"/>
      <c r="H96" s="275"/>
      <c r="I96" s="280"/>
      <c r="J96" s="45"/>
      <c r="K96" s="276"/>
      <c r="L96" s="47"/>
    </row>
    <row r="97" spans="1:12" ht="12" customHeight="1" hidden="1">
      <c r="A97" s="41"/>
      <c r="B97" s="49" t="s">
        <v>11</v>
      </c>
      <c r="C97" s="50">
        <f t="shared" si="3"/>
        <v>0</v>
      </c>
      <c r="D97" s="84">
        <f t="shared" si="4"/>
        <v>0</v>
      </c>
      <c r="E97" s="266"/>
      <c r="F97" s="74"/>
      <c r="G97" s="51"/>
      <c r="H97" s="275"/>
      <c r="I97" s="280"/>
      <c r="J97" s="45"/>
      <c r="K97" s="276"/>
      <c r="L97" s="47"/>
    </row>
    <row r="98" spans="1:12" ht="12" customHeight="1" hidden="1" thickBot="1">
      <c r="A98" s="41"/>
      <c r="B98" s="135" t="s">
        <v>28</v>
      </c>
      <c r="C98" s="50">
        <f t="shared" si="3"/>
        <v>0</v>
      </c>
      <c r="D98" s="84">
        <f t="shared" si="4"/>
        <v>0</v>
      </c>
      <c r="E98" s="266"/>
      <c r="F98" s="74"/>
      <c r="G98" s="51"/>
      <c r="H98" s="275"/>
      <c r="I98" s="280"/>
      <c r="J98" s="45"/>
      <c r="K98" s="198"/>
      <c r="L98" s="54"/>
    </row>
    <row r="99" spans="1:12" ht="13.5" thickBot="1">
      <c r="A99" s="41"/>
      <c r="B99" s="376" t="s">
        <v>182</v>
      </c>
      <c r="C99" s="50">
        <f t="shared" si="3"/>
        <v>4000</v>
      </c>
      <c r="D99" s="84">
        <f t="shared" si="4"/>
        <v>4000</v>
      </c>
      <c r="E99" s="266"/>
      <c r="F99" s="74"/>
      <c r="G99" s="51">
        <v>4000</v>
      </c>
      <c r="H99" s="275"/>
      <c r="I99" s="280"/>
      <c r="J99" s="45"/>
      <c r="K99" s="198"/>
      <c r="L99" s="54"/>
    </row>
    <row r="100" spans="1:12" s="40" customFormat="1" ht="15" customHeight="1" thickBot="1" thickTop="1">
      <c r="A100" s="82">
        <v>630</v>
      </c>
      <c r="B100" s="34" t="s">
        <v>37</v>
      </c>
      <c r="C100" s="35">
        <f>C101+C106</f>
        <v>115000</v>
      </c>
      <c r="D100" s="263">
        <f>D101+D106</f>
        <v>115000</v>
      </c>
      <c r="E100" s="447"/>
      <c r="F100" s="39"/>
      <c r="G100" s="36">
        <f>SUM(G101)+G106</f>
        <v>115000</v>
      </c>
      <c r="H100" s="263"/>
      <c r="I100" s="447"/>
      <c r="J100" s="38"/>
      <c r="K100" s="686"/>
      <c r="L100" s="39"/>
    </row>
    <row r="101" spans="1:12" ht="15.75" customHeight="1" thickTop="1">
      <c r="A101" s="116">
        <v>63003</v>
      </c>
      <c r="B101" s="160" t="s">
        <v>38</v>
      </c>
      <c r="C101" s="161">
        <f>C102</f>
        <v>115000</v>
      </c>
      <c r="D101" s="371">
        <f>D102</f>
        <v>115000</v>
      </c>
      <c r="E101" s="463"/>
      <c r="F101" s="164"/>
      <c r="G101" s="162">
        <f>G102</f>
        <v>115000</v>
      </c>
      <c r="H101" s="371"/>
      <c r="I101" s="463"/>
      <c r="J101" s="163"/>
      <c r="K101" s="700"/>
      <c r="L101" s="164"/>
    </row>
    <row r="102" spans="1:12" s="67" customFormat="1" ht="14.25" customHeight="1">
      <c r="A102" s="41"/>
      <c r="B102" s="64" t="s">
        <v>14</v>
      </c>
      <c r="C102" s="158">
        <f>C103+C105</f>
        <v>115000</v>
      </c>
      <c r="D102" s="275">
        <f>D103+D105</f>
        <v>115000</v>
      </c>
      <c r="E102" s="448"/>
      <c r="F102" s="66"/>
      <c r="G102" s="159">
        <f>SUM(G103+G105)</f>
        <v>115000</v>
      </c>
      <c r="H102" s="275"/>
      <c r="I102" s="280"/>
      <c r="J102" s="45"/>
      <c r="K102" s="276"/>
      <c r="L102" s="47"/>
    </row>
    <row r="103" spans="1:12" ht="13.5" customHeight="1">
      <c r="A103" s="41"/>
      <c r="B103" s="426" t="s">
        <v>180</v>
      </c>
      <c r="C103" s="429">
        <f>SUM(D103:E103)</f>
        <v>105000</v>
      </c>
      <c r="D103" s="430">
        <f>G103+J103</f>
        <v>105000</v>
      </c>
      <c r="E103" s="461"/>
      <c r="F103" s="439"/>
      <c r="G103" s="495">
        <f>SUM(G104)</f>
        <v>105000</v>
      </c>
      <c r="H103" s="391"/>
      <c r="I103" s="459"/>
      <c r="J103" s="124"/>
      <c r="K103" s="691"/>
      <c r="L103" s="125"/>
    </row>
    <row r="104" spans="1:12" s="571" customFormat="1" ht="14.25" customHeight="1">
      <c r="A104" s="568"/>
      <c r="B104" s="562" t="s">
        <v>179</v>
      </c>
      <c r="C104" s="563">
        <f>SUM(D104:E104)</f>
        <v>105000</v>
      </c>
      <c r="D104" s="564">
        <f>G104+J104</f>
        <v>105000</v>
      </c>
      <c r="E104" s="565"/>
      <c r="F104" s="566"/>
      <c r="G104" s="567">
        <v>105000</v>
      </c>
      <c r="H104" s="564"/>
      <c r="I104" s="565"/>
      <c r="J104" s="569"/>
      <c r="K104" s="599"/>
      <c r="L104" s="566"/>
    </row>
    <row r="105" spans="1:12" s="75" customFormat="1" ht="15" customHeight="1" thickBot="1">
      <c r="A105" s="141"/>
      <c r="B105" s="68" t="s">
        <v>181</v>
      </c>
      <c r="C105" s="429">
        <f>SUM(D105:E105)</f>
        <v>10000</v>
      </c>
      <c r="D105" s="430">
        <f>G105+J105</f>
        <v>10000</v>
      </c>
      <c r="E105" s="267"/>
      <c r="F105" s="138"/>
      <c r="G105" s="142">
        <v>10000</v>
      </c>
      <c r="H105" s="233"/>
      <c r="I105" s="267"/>
      <c r="J105" s="132"/>
      <c r="K105" s="292"/>
      <c r="L105" s="138"/>
    </row>
    <row r="106" spans="1:12" s="63" customFormat="1" ht="12.75" hidden="1" thickBot="1">
      <c r="A106" s="83">
        <v>63095</v>
      </c>
      <c r="B106" s="165" t="s">
        <v>21</v>
      </c>
      <c r="C106" s="70">
        <f>SUM(C107)</f>
        <v>0</v>
      </c>
      <c r="D106" s="186">
        <f>SUM(D107)</f>
        <v>0</v>
      </c>
      <c r="E106" s="450"/>
      <c r="F106" s="73"/>
      <c r="G106" s="71">
        <f>SUM(G107)</f>
        <v>0</v>
      </c>
      <c r="H106" s="186"/>
      <c r="I106" s="450"/>
      <c r="J106" s="72"/>
      <c r="K106" s="540"/>
      <c r="L106" s="73"/>
    </row>
    <row r="107" spans="1:12" ht="12" customHeight="1" hidden="1">
      <c r="A107" s="41"/>
      <c r="B107" s="64" t="s">
        <v>14</v>
      </c>
      <c r="C107" s="43">
        <f>SUM(C108:C110)</f>
        <v>0</v>
      </c>
      <c r="D107" s="188">
        <f>SUM(D108:D110)</f>
        <v>0</v>
      </c>
      <c r="E107" s="448"/>
      <c r="F107" s="66"/>
      <c r="G107" s="159">
        <f>SUM(G108:G110)</f>
        <v>0</v>
      </c>
      <c r="H107" s="395"/>
      <c r="I107" s="669"/>
      <c r="J107" s="139"/>
      <c r="K107" s="276"/>
      <c r="L107" s="47"/>
    </row>
    <row r="108" spans="1:12" s="75" customFormat="1" ht="11.25" customHeight="1" hidden="1">
      <c r="A108" s="48"/>
      <c r="B108" s="68" t="s">
        <v>26</v>
      </c>
      <c r="C108" s="50">
        <f>SUM(D108:E108)</f>
        <v>0</v>
      </c>
      <c r="D108" s="84">
        <f>G108+J108</f>
        <v>0</v>
      </c>
      <c r="E108" s="266"/>
      <c r="F108" s="74"/>
      <c r="G108" s="51">
        <v>0</v>
      </c>
      <c r="H108" s="167"/>
      <c r="I108" s="199"/>
      <c r="J108" s="52"/>
      <c r="K108" s="198"/>
      <c r="L108" s="54"/>
    </row>
    <row r="109" spans="1:12" s="75" customFormat="1" ht="11.25" customHeight="1" hidden="1">
      <c r="A109" s="48"/>
      <c r="B109" s="68"/>
      <c r="C109" s="50"/>
      <c r="D109" s="84"/>
      <c r="E109" s="266"/>
      <c r="F109" s="74"/>
      <c r="G109" s="51"/>
      <c r="H109" s="167"/>
      <c r="I109" s="199"/>
      <c r="J109" s="52"/>
      <c r="K109" s="198"/>
      <c r="L109" s="54"/>
    </row>
    <row r="110" spans="1:12" ht="10.5" customHeight="1" hidden="1">
      <c r="A110" s="41"/>
      <c r="B110" s="68" t="s">
        <v>15</v>
      </c>
      <c r="C110" s="50">
        <f>SUM(D110:E110)</f>
        <v>0</v>
      </c>
      <c r="D110" s="84">
        <f>G110+J110</f>
        <v>0</v>
      </c>
      <c r="E110" s="266"/>
      <c r="F110" s="74"/>
      <c r="G110" s="51"/>
      <c r="H110" s="275"/>
      <c r="I110" s="280"/>
      <c r="J110" s="45"/>
      <c r="K110" s="198"/>
      <c r="L110" s="54"/>
    </row>
    <row r="111" spans="1:12" s="428" customFormat="1" ht="24" customHeight="1" hidden="1" thickBot="1">
      <c r="A111" s="431"/>
      <c r="B111" s="68" t="s">
        <v>181</v>
      </c>
      <c r="C111" s="147"/>
      <c r="D111" s="277"/>
      <c r="E111" s="462"/>
      <c r="F111" s="519"/>
      <c r="G111" s="148"/>
      <c r="H111" s="277"/>
      <c r="I111" s="462"/>
      <c r="J111" s="149"/>
      <c r="K111" s="701"/>
      <c r="L111" s="519"/>
    </row>
    <row r="112" spans="1:12" s="166" customFormat="1" ht="15" customHeight="1" thickBot="1" thickTop="1">
      <c r="A112" s="82">
        <v>700</v>
      </c>
      <c r="B112" s="34" t="s">
        <v>39</v>
      </c>
      <c r="C112" s="35">
        <f>C124+C132+C135+C143+C146</f>
        <v>16418200</v>
      </c>
      <c r="D112" s="263">
        <f>D124+D132+D135+D143+D146</f>
        <v>16392200</v>
      </c>
      <c r="E112" s="447">
        <f>E124+E132+E135+E146</f>
        <v>26000</v>
      </c>
      <c r="F112" s="39"/>
      <c r="G112" s="36">
        <f>G124+G132+G135+G143+G146</f>
        <v>16392200</v>
      </c>
      <c r="H112" s="263"/>
      <c r="I112" s="447"/>
      <c r="J112" s="38"/>
      <c r="K112" s="686">
        <f>K124+K132+K135+K146</f>
        <v>26000</v>
      </c>
      <c r="L112" s="39"/>
    </row>
    <row r="113" spans="1:12" s="40" customFormat="1" ht="13.5" thickTop="1">
      <c r="A113" s="86"/>
      <c r="B113" s="87" t="s">
        <v>14</v>
      </c>
      <c r="C113" s="88">
        <f>D113+E113</f>
        <v>6023200</v>
      </c>
      <c r="D113" s="183">
        <f>G113+J113</f>
        <v>5997200</v>
      </c>
      <c r="E113" s="454">
        <f>H113+K113</f>
        <v>26000</v>
      </c>
      <c r="F113" s="99"/>
      <c r="G113" s="196">
        <f>G114+G117</f>
        <v>5997200</v>
      </c>
      <c r="H113" s="183"/>
      <c r="I113" s="454"/>
      <c r="J113" s="90"/>
      <c r="K113" s="197">
        <f>K114+K117</f>
        <v>26000</v>
      </c>
      <c r="L113" s="91"/>
    </row>
    <row r="114" spans="1:12" s="40" customFormat="1" ht="15" customHeight="1">
      <c r="A114" s="86"/>
      <c r="B114" s="426" t="s">
        <v>180</v>
      </c>
      <c r="C114" s="348">
        <f>E114+D114</f>
        <v>2023200</v>
      </c>
      <c r="D114" s="378">
        <f>G114+J114</f>
        <v>1997200</v>
      </c>
      <c r="E114" s="455">
        <f>H114+K114</f>
        <v>26000</v>
      </c>
      <c r="F114" s="234"/>
      <c r="G114" s="217">
        <f>G115+G116</f>
        <v>1997200</v>
      </c>
      <c r="H114" s="378"/>
      <c r="I114" s="455"/>
      <c r="J114" s="182"/>
      <c r="K114" s="688">
        <f>K115+K116</f>
        <v>26000</v>
      </c>
      <c r="L114" s="234"/>
    </row>
    <row r="115" spans="1:12" s="570" customFormat="1" ht="11.25" customHeight="1">
      <c r="A115" s="591"/>
      <c r="B115" s="572" t="s">
        <v>185</v>
      </c>
      <c r="C115" s="563">
        <f>D115+E115</f>
        <v>14900</v>
      </c>
      <c r="D115" s="564">
        <f>G115+J115</f>
        <v>14900</v>
      </c>
      <c r="E115" s="565"/>
      <c r="F115" s="566"/>
      <c r="G115" s="567">
        <f>G149</f>
        <v>14900</v>
      </c>
      <c r="H115" s="564"/>
      <c r="I115" s="565"/>
      <c r="J115" s="569"/>
      <c r="K115" s="599"/>
      <c r="L115" s="566"/>
    </row>
    <row r="116" spans="1:12" s="570" customFormat="1" ht="15.75" customHeight="1">
      <c r="A116" s="591"/>
      <c r="B116" s="562" t="s">
        <v>179</v>
      </c>
      <c r="C116" s="563">
        <f aca="true" t="shared" si="5" ref="C116:C123">D116+E116</f>
        <v>2008300</v>
      </c>
      <c r="D116" s="564">
        <f aca="true" t="shared" si="6" ref="D116:D123">G116+J116</f>
        <v>1982300</v>
      </c>
      <c r="E116" s="565">
        <f>H116+K116</f>
        <v>26000</v>
      </c>
      <c r="F116" s="566"/>
      <c r="G116" s="567">
        <f>G140+G150</f>
        <v>1982300</v>
      </c>
      <c r="H116" s="564"/>
      <c r="I116" s="565"/>
      <c r="J116" s="569"/>
      <c r="K116" s="599">
        <f>K140+K150</f>
        <v>26000</v>
      </c>
      <c r="L116" s="566"/>
    </row>
    <row r="117" spans="1:12" s="55" customFormat="1" ht="15" customHeight="1">
      <c r="A117" s="154"/>
      <c r="B117" s="68" t="s">
        <v>181</v>
      </c>
      <c r="C117" s="50">
        <f>D117</f>
        <v>4000000</v>
      </c>
      <c r="D117" s="84">
        <f>G117</f>
        <v>4000000</v>
      </c>
      <c r="E117" s="266"/>
      <c r="F117" s="74"/>
      <c r="G117" s="51">
        <f>G126</f>
        <v>4000000</v>
      </c>
      <c r="H117" s="84"/>
      <c r="I117" s="266"/>
      <c r="J117" s="69"/>
      <c r="K117" s="264"/>
      <c r="L117" s="74"/>
    </row>
    <row r="118" spans="1:12" s="40" customFormat="1" ht="12.75">
      <c r="A118" s="86"/>
      <c r="B118" s="97" t="s">
        <v>10</v>
      </c>
      <c r="C118" s="88">
        <f t="shared" si="5"/>
        <v>10395000</v>
      </c>
      <c r="D118" s="183">
        <f t="shared" si="6"/>
        <v>10395000</v>
      </c>
      <c r="E118" s="454"/>
      <c r="F118" s="99"/>
      <c r="G118" s="89">
        <f>G129+G141+G144+G152</f>
        <v>10395000</v>
      </c>
      <c r="H118" s="183"/>
      <c r="I118" s="454"/>
      <c r="J118" s="98"/>
      <c r="K118" s="201"/>
      <c r="L118" s="99"/>
    </row>
    <row r="119" spans="1:12" s="95" customFormat="1" ht="14.25" customHeight="1">
      <c r="A119" s="100"/>
      <c r="B119" s="49" t="s">
        <v>24</v>
      </c>
      <c r="C119" s="93">
        <f t="shared" si="5"/>
        <v>5021000</v>
      </c>
      <c r="D119" s="167">
        <f t="shared" si="6"/>
        <v>5021000</v>
      </c>
      <c r="E119" s="199"/>
      <c r="F119" s="54"/>
      <c r="G119" s="94">
        <f>G130+G153</f>
        <v>5021000</v>
      </c>
      <c r="H119" s="167"/>
      <c r="I119" s="199"/>
      <c r="J119" s="52"/>
      <c r="K119" s="198"/>
      <c r="L119" s="54"/>
    </row>
    <row r="120" spans="1:12" s="109" customFormat="1" ht="11.25" customHeight="1">
      <c r="A120" s="168"/>
      <c r="B120" s="103" t="s">
        <v>27</v>
      </c>
      <c r="C120" s="158">
        <f t="shared" si="5"/>
        <v>500000</v>
      </c>
      <c r="D120" s="275">
        <f t="shared" si="6"/>
        <v>500000</v>
      </c>
      <c r="E120" s="280"/>
      <c r="F120" s="47"/>
      <c r="G120" s="159">
        <f>G131</f>
        <v>500000</v>
      </c>
      <c r="H120" s="275"/>
      <c r="I120" s="280"/>
      <c r="J120" s="45"/>
      <c r="K120" s="276"/>
      <c r="L120" s="47"/>
    </row>
    <row r="121" spans="1:12" s="432" customFormat="1" ht="13.5" customHeight="1">
      <c r="A121" s="433"/>
      <c r="B121" s="572" t="s">
        <v>173</v>
      </c>
      <c r="C121" s="563">
        <f t="shared" si="5"/>
        <v>1130000</v>
      </c>
      <c r="D121" s="564">
        <f t="shared" si="6"/>
        <v>1130000</v>
      </c>
      <c r="E121" s="565"/>
      <c r="F121" s="566"/>
      <c r="G121" s="567">
        <f>G155</f>
        <v>1130000</v>
      </c>
      <c r="H121" s="400"/>
      <c r="I121" s="464"/>
      <c r="J121" s="436"/>
      <c r="K121" s="692"/>
      <c r="L121" s="520"/>
    </row>
    <row r="122" spans="1:12" s="95" customFormat="1" ht="12.75" customHeight="1">
      <c r="A122" s="100"/>
      <c r="B122" s="49" t="s">
        <v>11</v>
      </c>
      <c r="C122" s="93">
        <f t="shared" si="5"/>
        <v>1000000</v>
      </c>
      <c r="D122" s="167">
        <f t="shared" si="6"/>
        <v>1000000</v>
      </c>
      <c r="E122" s="199"/>
      <c r="F122" s="54"/>
      <c r="G122" s="94">
        <f>G142</f>
        <v>1000000</v>
      </c>
      <c r="H122" s="167"/>
      <c r="I122" s="199"/>
      <c r="J122" s="52"/>
      <c r="K122" s="198"/>
      <c r="L122" s="54"/>
    </row>
    <row r="123" spans="1:12" s="55" customFormat="1" ht="23.25" customHeight="1" thickBot="1">
      <c r="A123" s="298"/>
      <c r="B123" s="169" t="s">
        <v>183</v>
      </c>
      <c r="C123" s="112">
        <f t="shared" si="5"/>
        <v>4374000</v>
      </c>
      <c r="D123" s="366">
        <f t="shared" si="6"/>
        <v>4374000</v>
      </c>
      <c r="E123" s="465"/>
      <c r="F123" s="184"/>
      <c r="G123" s="113">
        <f>G145</f>
        <v>4374000</v>
      </c>
      <c r="H123" s="366"/>
      <c r="I123" s="465"/>
      <c r="J123" s="114"/>
      <c r="K123" s="702"/>
      <c r="L123" s="184"/>
    </row>
    <row r="124" spans="1:12" s="63" customFormat="1" ht="17.25" customHeight="1" thickTop="1">
      <c r="A124" s="116">
        <v>70001</v>
      </c>
      <c r="B124" s="160" t="s">
        <v>42</v>
      </c>
      <c r="C124" s="161">
        <f>SUM(C125)+C129</f>
        <v>4500000</v>
      </c>
      <c r="D124" s="371">
        <f>SUM(D125)+D129</f>
        <v>4500000</v>
      </c>
      <c r="E124" s="463"/>
      <c r="F124" s="164"/>
      <c r="G124" s="162">
        <f>SUM(G125)+G129</f>
        <v>4500000</v>
      </c>
      <c r="H124" s="371"/>
      <c r="I124" s="463"/>
      <c r="J124" s="163"/>
      <c r="K124" s="700"/>
      <c r="L124" s="164"/>
    </row>
    <row r="125" spans="1:12" ht="11.25" customHeight="1">
      <c r="A125" s="175"/>
      <c r="B125" s="176" t="s">
        <v>14</v>
      </c>
      <c r="C125" s="153">
        <f>SUM(C126:C128)</f>
        <v>4000000</v>
      </c>
      <c r="D125" s="232">
        <f>SUM(D126:D128)</f>
        <v>4000000</v>
      </c>
      <c r="E125" s="466"/>
      <c r="F125" s="210"/>
      <c r="G125" s="219">
        <f>SUM(G126:G128)</f>
        <v>4000000</v>
      </c>
      <c r="H125" s="187"/>
      <c r="I125" s="671"/>
      <c r="J125" s="179"/>
      <c r="K125" s="703"/>
      <c r="L125" s="220"/>
    </row>
    <row r="126" spans="1:12" ht="12.75" customHeight="1">
      <c r="A126" s="41"/>
      <c r="B126" s="68" t="s">
        <v>181</v>
      </c>
      <c r="C126" s="50">
        <f>SUM(D126:E126)</f>
        <v>4000000</v>
      </c>
      <c r="D126" s="84">
        <f>G126+J126</f>
        <v>4000000</v>
      </c>
      <c r="E126" s="266"/>
      <c r="F126" s="74"/>
      <c r="G126" s="51">
        <v>4000000</v>
      </c>
      <c r="H126" s="275"/>
      <c r="I126" s="280"/>
      <c r="J126" s="45"/>
      <c r="K126" s="276"/>
      <c r="L126" s="47"/>
    </row>
    <row r="127" spans="1:12" ht="11.25" customHeight="1" hidden="1">
      <c r="A127" s="41"/>
      <c r="B127" s="68" t="s">
        <v>43</v>
      </c>
      <c r="C127" s="50">
        <f>SUM(D127:E127)</f>
        <v>0</v>
      </c>
      <c r="D127" s="84">
        <f>G127+J127</f>
        <v>0</v>
      </c>
      <c r="E127" s="266"/>
      <c r="F127" s="74"/>
      <c r="G127" s="51"/>
      <c r="H127" s="275"/>
      <c r="I127" s="280"/>
      <c r="J127" s="45"/>
      <c r="K127" s="276"/>
      <c r="L127" s="47"/>
    </row>
    <row r="128" spans="1:12" ht="15.75" customHeight="1" hidden="1">
      <c r="A128" s="41"/>
      <c r="B128" s="68" t="s">
        <v>15</v>
      </c>
      <c r="C128" s="50">
        <f>SUM(D128:E128)</f>
        <v>0</v>
      </c>
      <c r="D128" s="84">
        <f>G128+J128</f>
        <v>0</v>
      </c>
      <c r="E128" s="266"/>
      <c r="F128" s="74"/>
      <c r="G128" s="51"/>
      <c r="H128" s="188"/>
      <c r="I128" s="448"/>
      <c r="J128" s="65"/>
      <c r="K128" s="264"/>
      <c r="L128" s="74"/>
    </row>
    <row r="129" spans="1:12" ht="12.75" customHeight="1">
      <c r="A129" s="41"/>
      <c r="B129" s="42" t="s">
        <v>10</v>
      </c>
      <c r="C129" s="158">
        <f>SUM(C130)</f>
        <v>500000</v>
      </c>
      <c r="D129" s="275">
        <f>SUM(D130)</f>
        <v>500000</v>
      </c>
      <c r="E129" s="448"/>
      <c r="F129" s="66"/>
      <c r="G129" s="159">
        <f>SUM(G130)</f>
        <v>500000</v>
      </c>
      <c r="H129" s="275"/>
      <c r="I129" s="280"/>
      <c r="J129" s="45"/>
      <c r="K129" s="276"/>
      <c r="L129" s="47"/>
    </row>
    <row r="130" spans="1:12" ht="12" customHeight="1">
      <c r="A130" s="41"/>
      <c r="B130" s="49" t="s">
        <v>24</v>
      </c>
      <c r="C130" s="50">
        <f>SUM(D130:E130)</f>
        <v>500000</v>
      </c>
      <c r="D130" s="84">
        <f>G130+J130</f>
        <v>500000</v>
      </c>
      <c r="E130" s="448"/>
      <c r="F130" s="66"/>
      <c r="G130" s="51">
        <v>500000</v>
      </c>
      <c r="H130" s="275"/>
      <c r="I130" s="280"/>
      <c r="J130" s="45"/>
      <c r="K130" s="276"/>
      <c r="L130" s="47"/>
    </row>
    <row r="131" spans="1:12" s="109" customFormat="1" ht="11.25" customHeight="1">
      <c r="A131" s="145"/>
      <c r="B131" s="146" t="s">
        <v>27</v>
      </c>
      <c r="C131" s="173">
        <f>SUM(D131:E131)</f>
        <v>500000</v>
      </c>
      <c r="D131" s="396">
        <f>G131+J131</f>
        <v>500000</v>
      </c>
      <c r="E131" s="467"/>
      <c r="F131" s="151"/>
      <c r="G131" s="174">
        <v>500000</v>
      </c>
      <c r="H131" s="396"/>
      <c r="I131" s="467"/>
      <c r="J131" s="150"/>
      <c r="K131" s="697"/>
      <c r="L131" s="151"/>
    </row>
    <row r="132" spans="1:12" s="63" customFormat="1" ht="9.75" customHeight="1" hidden="1">
      <c r="A132" s="83">
        <v>70004</v>
      </c>
      <c r="B132" s="165" t="s">
        <v>44</v>
      </c>
      <c r="C132" s="70">
        <f>SUM(C134)</f>
        <v>0</v>
      </c>
      <c r="D132" s="186">
        <f>SUM(D134)</f>
        <v>0</v>
      </c>
      <c r="E132" s="450"/>
      <c r="F132" s="73"/>
      <c r="G132" s="71">
        <f>SUM(G134)</f>
        <v>0</v>
      </c>
      <c r="H132" s="186"/>
      <c r="I132" s="450"/>
      <c r="J132" s="72"/>
      <c r="K132" s="540"/>
      <c r="L132" s="73"/>
    </row>
    <row r="133" spans="1:12" ht="9.75" customHeight="1" hidden="1">
      <c r="A133" s="41"/>
      <c r="B133" s="64" t="s">
        <v>14</v>
      </c>
      <c r="C133" s="43">
        <f>SUM(C134)</f>
        <v>0</v>
      </c>
      <c r="D133" s="188">
        <f>SUM(D134)</f>
        <v>0</v>
      </c>
      <c r="E133" s="448"/>
      <c r="F133" s="66"/>
      <c r="G133" s="159">
        <f>SUM(G134)</f>
        <v>0</v>
      </c>
      <c r="H133" s="395"/>
      <c r="I133" s="669"/>
      <c r="J133" s="139"/>
      <c r="K133" s="696"/>
      <c r="L133" s="140"/>
    </row>
    <row r="134" spans="1:12" ht="6.75" customHeight="1" hidden="1">
      <c r="A134" s="41"/>
      <c r="B134" s="68" t="s">
        <v>15</v>
      </c>
      <c r="C134" s="50">
        <f>SUM(D134:E134)</f>
        <v>0</v>
      </c>
      <c r="D134" s="84">
        <f>G134+J134</f>
        <v>0</v>
      </c>
      <c r="E134" s="266"/>
      <c r="F134" s="74"/>
      <c r="G134" s="94">
        <v>0</v>
      </c>
      <c r="H134" s="275"/>
      <c r="I134" s="280"/>
      <c r="J134" s="45"/>
      <c r="K134" s="276"/>
      <c r="L134" s="47"/>
    </row>
    <row r="135" spans="1:12" s="63" customFormat="1" ht="16.5" customHeight="1">
      <c r="A135" s="83">
        <v>70005</v>
      </c>
      <c r="B135" s="165" t="s">
        <v>45</v>
      </c>
      <c r="C135" s="70">
        <f>C136+C141</f>
        <v>2900000</v>
      </c>
      <c r="D135" s="186">
        <f>D136+D141</f>
        <v>2874000</v>
      </c>
      <c r="E135" s="450">
        <f>SUM(E136)</f>
        <v>26000</v>
      </c>
      <c r="F135" s="73"/>
      <c r="G135" s="71">
        <f>G136+G141</f>
        <v>2874000</v>
      </c>
      <c r="H135" s="186"/>
      <c r="I135" s="450"/>
      <c r="J135" s="72"/>
      <c r="K135" s="540">
        <f>K136+K141</f>
        <v>26000</v>
      </c>
      <c r="L135" s="73"/>
    </row>
    <row r="136" spans="1:12" ht="14.25" customHeight="1">
      <c r="A136" s="175"/>
      <c r="B136" s="176" t="s">
        <v>14</v>
      </c>
      <c r="C136" s="153">
        <f>SUM(C138:C140)</f>
        <v>1900000</v>
      </c>
      <c r="D136" s="232">
        <f>SUM(D140)</f>
        <v>1874000</v>
      </c>
      <c r="E136" s="466">
        <f>SUM(E138:E140)</f>
        <v>26000</v>
      </c>
      <c r="F136" s="210"/>
      <c r="G136" s="219">
        <f>G137</f>
        <v>1874000</v>
      </c>
      <c r="H136" s="187"/>
      <c r="I136" s="671"/>
      <c r="J136" s="179"/>
      <c r="K136" s="541">
        <f>K137</f>
        <v>26000</v>
      </c>
      <c r="L136" s="180"/>
    </row>
    <row r="137" spans="1:12" ht="14.25" customHeight="1">
      <c r="A137" s="41"/>
      <c r="B137" s="426" t="s">
        <v>180</v>
      </c>
      <c r="C137" s="348">
        <f>D137+E137</f>
        <v>1900000</v>
      </c>
      <c r="D137" s="378">
        <f>G137+J137</f>
        <v>1874000</v>
      </c>
      <c r="E137" s="455">
        <f>H137+K137</f>
        <v>26000</v>
      </c>
      <c r="F137" s="234"/>
      <c r="G137" s="217">
        <f>SUM(G140)</f>
        <v>1874000</v>
      </c>
      <c r="H137" s="430"/>
      <c r="I137" s="461"/>
      <c r="J137" s="301"/>
      <c r="K137" s="688">
        <f>SUM(K140)</f>
        <v>26000</v>
      </c>
      <c r="L137" s="234"/>
    </row>
    <row r="138" spans="1:12" s="109" customFormat="1" ht="12" customHeight="1" hidden="1">
      <c r="A138" s="102"/>
      <c r="B138" s="255" t="s">
        <v>177</v>
      </c>
      <c r="C138" s="104">
        <f>SUM(D138:E138)</f>
        <v>0</v>
      </c>
      <c r="D138" s="241">
        <f>G138+J138</f>
        <v>0</v>
      </c>
      <c r="E138" s="344">
        <f>H138+K138</f>
        <v>0</v>
      </c>
      <c r="F138" s="191"/>
      <c r="G138" s="308"/>
      <c r="H138" s="437"/>
      <c r="I138" s="672"/>
      <c r="J138" s="438"/>
      <c r="K138" s="689"/>
      <c r="L138" s="108"/>
    </row>
    <row r="139" spans="1:12" s="109" customFormat="1" ht="11.25" hidden="1">
      <c r="A139" s="102"/>
      <c r="B139" s="255" t="s">
        <v>176</v>
      </c>
      <c r="C139" s="104"/>
      <c r="D139" s="241"/>
      <c r="E139" s="468"/>
      <c r="F139" s="108"/>
      <c r="G139" s="308"/>
      <c r="H139" s="437"/>
      <c r="I139" s="672"/>
      <c r="J139" s="438"/>
      <c r="K139" s="689"/>
      <c r="L139" s="108"/>
    </row>
    <row r="140" spans="1:12" s="570" customFormat="1" ht="13.5" customHeight="1">
      <c r="A140" s="568"/>
      <c r="B140" s="562" t="s">
        <v>179</v>
      </c>
      <c r="C140" s="563">
        <f>SUM(D140:E140)</f>
        <v>1900000</v>
      </c>
      <c r="D140" s="564">
        <f>G140+J140</f>
        <v>1874000</v>
      </c>
      <c r="E140" s="565">
        <f>H140+K140</f>
        <v>26000</v>
      </c>
      <c r="F140" s="566"/>
      <c r="G140" s="567">
        <v>1874000</v>
      </c>
      <c r="H140" s="564"/>
      <c r="I140" s="565"/>
      <c r="J140" s="569"/>
      <c r="K140" s="599">
        <v>26000</v>
      </c>
      <c r="L140" s="566"/>
    </row>
    <row r="141" spans="1:12" ht="11.25" customHeight="1">
      <c r="A141" s="41"/>
      <c r="B141" s="42" t="s">
        <v>10</v>
      </c>
      <c r="C141" s="43">
        <f>SUM(C142)</f>
        <v>1000000</v>
      </c>
      <c r="D141" s="188">
        <f>G141+J141</f>
        <v>1000000</v>
      </c>
      <c r="E141" s="448"/>
      <c r="F141" s="66"/>
      <c r="G141" s="159">
        <f>SUM(G142)</f>
        <v>1000000</v>
      </c>
      <c r="H141" s="275"/>
      <c r="I141" s="280"/>
      <c r="J141" s="45"/>
      <c r="K141" s="276"/>
      <c r="L141" s="47"/>
    </row>
    <row r="142" spans="1:12" ht="15.75" customHeight="1">
      <c r="A142" s="130"/>
      <c r="B142" s="85" t="s">
        <v>11</v>
      </c>
      <c r="C142" s="136">
        <f>SUM(D142:E142)</f>
        <v>1000000</v>
      </c>
      <c r="D142" s="233">
        <f>G142+J142</f>
        <v>1000000</v>
      </c>
      <c r="E142" s="267"/>
      <c r="F142" s="138"/>
      <c r="G142" s="142">
        <v>1000000</v>
      </c>
      <c r="H142" s="393"/>
      <c r="I142" s="670"/>
      <c r="J142" s="133"/>
      <c r="K142" s="704"/>
      <c r="L142" s="144"/>
    </row>
    <row r="143" spans="1:12" ht="12">
      <c r="A143" s="83">
        <v>70021</v>
      </c>
      <c r="B143" s="165" t="s">
        <v>46</v>
      </c>
      <c r="C143" s="70">
        <f>C144</f>
        <v>4374000</v>
      </c>
      <c r="D143" s="186">
        <f>D144</f>
        <v>4374000</v>
      </c>
      <c r="E143" s="450"/>
      <c r="F143" s="73"/>
      <c r="G143" s="71">
        <f>G144</f>
        <v>4374000</v>
      </c>
      <c r="H143" s="186"/>
      <c r="I143" s="450"/>
      <c r="J143" s="72"/>
      <c r="K143" s="540"/>
      <c r="L143" s="73"/>
    </row>
    <row r="144" spans="1:12" ht="12.75">
      <c r="A144" s="41"/>
      <c r="B144" s="42" t="s">
        <v>10</v>
      </c>
      <c r="C144" s="181">
        <f>SUM(D144:E144)</f>
        <v>4374000</v>
      </c>
      <c r="D144" s="188">
        <f>G144+J144</f>
        <v>4374000</v>
      </c>
      <c r="E144" s="266"/>
      <c r="F144" s="74"/>
      <c r="G144" s="51">
        <f>G145</f>
        <v>4374000</v>
      </c>
      <c r="H144" s="275"/>
      <c r="I144" s="280"/>
      <c r="J144" s="45"/>
      <c r="K144" s="198"/>
      <c r="L144" s="54"/>
    </row>
    <row r="145" spans="1:12" ht="14.25" customHeight="1">
      <c r="A145" s="130"/>
      <c r="B145" s="85" t="s">
        <v>183</v>
      </c>
      <c r="C145" s="136">
        <f>SUM(D145:E145)</f>
        <v>4374000</v>
      </c>
      <c r="D145" s="233">
        <f>G145+J145</f>
        <v>4374000</v>
      </c>
      <c r="E145" s="267"/>
      <c r="F145" s="138"/>
      <c r="G145" s="142">
        <v>4374000</v>
      </c>
      <c r="H145" s="393"/>
      <c r="I145" s="670"/>
      <c r="J145" s="133"/>
      <c r="K145" s="704"/>
      <c r="L145" s="144"/>
    </row>
    <row r="146" spans="1:12" s="63" customFormat="1" ht="12">
      <c r="A146" s="83">
        <v>70095</v>
      </c>
      <c r="B146" s="165" t="s">
        <v>21</v>
      </c>
      <c r="C146" s="70">
        <f>C147+C152</f>
        <v>4644200</v>
      </c>
      <c r="D146" s="186">
        <f>D147+D152</f>
        <v>4644200</v>
      </c>
      <c r="E146" s="450"/>
      <c r="F146" s="73"/>
      <c r="G146" s="71">
        <f>G147+G152</f>
        <v>4644200</v>
      </c>
      <c r="H146" s="186"/>
      <c r="I146" s="450"/>
      <c r="J146" s="72"/>
      <c r="K146" s="540"/>
      <c r="L146" s="73"/>
    </row>
    <row r="147" spans="1:12" ht="12.75">
      <c r="A147" s="41"/>
      <c r="B147" s="64" t="s">
        <v>14</v>
      </c>
      <c r="C147" s="43">
        <f>C148</f>
        <v>123200</v>
      </c>
      <c r="D147" s="188">
        <f>D148</f>
        <v>123200</v>
      </c>
      <c r="E147" s="448"/>
      <c r="F147" s="66"/>
      <c r="G147" s="159">
        <f>G148</f>
        <v>123200</v>
      </c>
      <c r="H147" s="395"/>
      <c r="I147" s="669"/>
      <c r="J147" s="139"/>
      <c r="K147" s="276"/>
      <c r="L147" s="47"/>
    </row>
    <row r="148" spans="1:12" ht="13.5" customHeight="1">
      <c r="A148" s="41"/>
      <c r="B148" s="426" t="s">
        <v>180</v>
      </c>
      <c r="C148" s="348">
        <f>D148+E148</f>
        <v>123200</v>
      </c>
      <c r="D148" s="378">
        <f>G148+J148</f>
        <v>123200</v>
      </c>
      <c r="E148" s="455"/>
      <c r="F148" s="234"/>
      <c r="G148" s="217">
        <f>SUM(G149:G150)</f>
        <v>123200</v>
      </c>
      <c r="H148" s="430"/>
      <c r="I148" s="461"/>
      <c r="J148" s="301"/>
      <c r="K148" s="688"/>
      <c r="L148" s="234"/>
    </row>
    <row r="149" spans="1:12" s="570" customFormat="1" ht="12" customHeight="1">
      <c r="A149" s="568"/>
      <c r="B149" s="572" t="s">
        <v>185</v>
      </c>
      <c r="C149" s="563">
        <f>SUM(D149:E149)</f>
        <v>14900</v>
      </c>
      <c r="D149" s="564">
        <f>G149+J149</f>
        <v>14900</v>
      </c>
      <c r="E149" s="565"/>
      <c r="F149" s="566"/>
      <c r="G149" s="567">
        <v>14900</v>
      </c>
      <c r="H149" s="597"/>
      <c r="I149" s="673"/>
      <c r="J149" s="598"/>
      <c r="K149" s="599"/>
      <c r="L149" s="566"/>
    </row>
    <row r="150" spans="1:12" s="570" customFormat="1" ht="14.25" customHeight="1">
      <c r="A150" s="568"/>
      <c r="B150" s="562" t="s">
        <v>179</v>
      </c>
      <c r="C150" s="563">
        <f>SUM(D150:E150)</f>
        <v>108300</v>
      </c>
      <c r="D150" s="564">
        <f aca="true" t="shared" si="7" ref="D150:D155">G150+J150</f>
        <v>108300</v>
      </c>
      <c r="E150" s="565"/>
      <c r="F150" s="566"/>
      <c r="G150" s="567">
        <f>108500-200</f>
        <v>108300</v>
      </c>
      <c r="H150" s="564"/>
      <c r="I150" s="565"/>
      <c r="J150" s="569"/>
      <c r="K150" s="599"/>
      <c r="L150" s="566"/>
    </row>
    <row r="151" spans="1:12" ht="11.25" customHeight="1" hidden="1">
      <c r="A151" s="41"/>
      <c r="B151" s="68" t="s">
        <v>23</v>
      </c>
      <c r="C151" s="50">
        <f>SUM(D151:E151)</f>
        <v>0</v>
      </c>
      <c r="D151" s="84">
        <f t="shared" si="7"/>
        <v>0</v>
      </c>
      <c r="E151" s="266"/>
      <c r="F151" s="74"/>
      <c r="G151" s="51"/>
      <c r="H151" s="275"/>
      <c r="I151" s="280"/>
      <c r="J151" s="45"/>
      <c r="K151" s="198"/>
      <c r="L151" s="54"/>
    </row>
    <row r="152" spans="1:12" ht="12" customHeight="1">
      <c r="A152" s="41"/>
      <c r="B152" s="42" t="s">
        <v>10</v>
      </c>
      <c r="C152" s="43">
        <f>SUM(C153:C154)</f>
        <v>4521000</v>
      </c>
      <c r="D152" s="188">
        <f t="shared" si="7"/>
        <v>4521000</v>
      </c>
      <c r="E152" s="448"/>
      <c r="F152" s="66"/>
      <c r="G152" s="159">
        <f>SUM(G153:G154)</f>
        <v>4521000</v>
      </c>
      <c r="H152" s="275"/>
      <c r="I152" s="280"/>
      <c r="J152" s="45"/>
      <c r="K152" s="276"/>
      <c r="L152" s="47"/>
    </row>
    <row r="153" spans="1:12" s="55" customFormat="1" ht="12.75" customHeight="1">
      <c r="A153" s="48"/>
      <c r="B153" s="49" t="s">
        <v>24</v>
      </c>
      <c r="C153" s="50">
        <f>SUM(D153:E153)</f>
        <v>4521000</v>
      </c>
      <c r="D153" s="84">
        <f t="shared" si="7"/>
        <v>4521000</v>
      </c>
      <c r="E153" s="266"/>
      <c r="F153" s="74"/>
      <c r="G153" s="51">
        <v>4521000</v>
      </c>
      <c r="H153" s="84"/>
      <c r="I153" s="266"/>
      <c r="J153" s="69"/>
      <c r="K153" s="264"/>
      <c r="L153" s="74"/>
    </row>
    <row r="154" spans="1:12" ht="12" hidden="1">
      <c r="A154" s="41"/>
      <c r="B154" s="49" t="s">
        <v>47</v>
      </c>
      <c r="C154" s="136">
        <f>SUM(D154:E154)</f>
        <v>0</v>
      </c>
      <c r="D154" s="84">
        <f t="shared" si="7"/>
        <v>0</v>
      </c>
      <c r="E154" s="266"/>
      <c r="F154" s="74"/>
      <c r="G154" s="51">
        <v>0</v>
      </c>
      <c r="H154" s="188"/>
      <c r="I154" s="448"/>
      <c r="J154" s="65"/>
      <c r="K154" s="200"/>
      <c r="L154" s="66"/>
    </row>
    <row r="155" spans="1:12" s="570" customFormat="1" ht="24.75" customHeight="1" thickBot="1">
      <c r="A155" s="568"/>
      <c r="B155" s="572" t="s">
        <v>186</v>
      </c>
      <c r="C155" s="563">
        <f>SUM(D155:E155)</f>
        <v>1130000</v>
      </c>
      <c r="D155" s="564">
        <f t="shared" si="7"/>
        <v>1130000</v>
      </c>
      <c r="E155" s="565"/>
      <c r="F155" s="566"/>
      <c r="G155" s="567">
        <v>1130000</v>
      </c>
      <c r="H155" s="564"/>
      <c r="I155" s="565"/>
      <c r="J155" s="569"/>
      <c r="K155" s="599"/>
      <c r="L155" s="566"/>
    </row>
    <row r="156" spans="1:12" s="166" customFormat="1" ht="17.25" customHeight="1" thickBot="1" thickTop="1">
      <c r="A156" s="82">
        <v>710</v>
      </c>
      <c r="B156" s="34" t="s">
        <v>48</v>
      </c>
      <c r="C156" s="35">
        <f>C164+C169+C173+C177+C184+C191</f>
        <v>3683600</v>
      </c>
      <c r="D156" s="263">
        <f>D169+D173+D177+D184+D164+D191</f>
        <v>3226000</v>
      </c>
      <c r="E156" s="447">
        <f>E169+E173+E177+E184</f>
        <v>440000</v>
      </c>
      <c r="F156" s="39">
        <f>I156</f>
        <v>17600</v>
      </c>
      <c r="G156" s="36">
        <f>G169+G173+G177+G184+G164+G191</f>
        <v>2826000</v>
      </c>
      <c r="H156" s="263"/>
      <c r="I156" s="447">
        <f>I184</f>
        <v>17600</v>
      </c>
      <c r="J156" s="38">
        <f>J169+J173+J177+J184+J164+J191</f>
        <v>400000</v>
      </c>
      <c r="K156" s="686">
        <f>K169+K173+K177+K184+K164</f>
        <v>440000</v>
      </c>
      <c r="L156" s="39"/>
    </row>
    <row r="157" spans="1:12" s="40" customFormat="1" ht="14.25" customHeight="1" thickTop="1">
      <c r="A157" s="86"/>
      <c r="B157" s="87" t="s">
        <v>14</v>
      </c>
      <c r="C157" s="88">
        <f>D157+E157+F157</f>
        <v>3576600</v>
      </c>
      <c r="D157" s="183">
        <f aca="true" t="shared" si="8" ref="D157:E161">G157+J157</f>
        <v>3126000</v>
      </c>
      <c r="E157" s="454">
        <f t="shared" si="8"/>
        <v>433000</v>
      </c>
      <c r="F157" s="99">
        <f>I157</f>
        <v>17600</v>
      </c>
      <c r="G157" s="196">
        <f>G165+G170+G174+G178+G185</f>
        <v>2726000</v>
      </c>
      <c r="H157" s="272"/>
      <c r="I157" s="454">
        <f>I185</f>
        <v>17600</v>
      </c>
      <c r="J157" s="98">
        <f>J165+J170+J174+J178+J185+J192</f>
        <v>400000</v>
      </c>
      <c r="K157" s="197">
        <f>K165+K170+K174+K178+K185</f>
        <v>433000</v>
      </c>
      <c r="L157" s="91"/>
    </row>
    <row r="158" spans="1:12" s="539" customFormat="1" ht="14.25" customHeight="1">
      <c r="A158" s="537"/>
      <c r="B158" s="426" t="s">
        <v>180</v>
      </c>
      <c r="C158" s="348">
        <f>D158+E158+F158</f>
        <v>3576600</v>
      </c>
      <c r="D158" s="378">
        <f t="shared" si="8"/>
        <v>3126000</v>
      </c>
      <c r="E158" s="455">
        <f t="shared" si="8"/>
        <v>433000</v>
      </c>
      <c r="F158" s="234">
        <f>I158</f>
        <v>17600</v>
      </c>
      <c r="G158" s="430">
        <f>G166+G171+G175+G179+G186+G193</f>
        <v>2726000</v>
      </c>
      <c r="H158" s="461"/>
      <c r="I158" s="461">
        <f>I186</f>
        <v>17600</v>
      </c>
      <c r="J158" s="301">
        <f>J166+J171+J175+J179+J186+J193</f>
        <v>400000</v>
      </c>
      <c r="K158" s="440">
        <f>K166+K171+K175+K179+K186+K193</f>
        <v>433000</v>
      </c>
      <c r="L158" s="538"/>
    </row>
    <row r="159" spans="1:12" s="570" customFormat="1" ht="12" customHeight="1">
      <c r="A159" s="591"/>
      <c r="B159" s="572" t="s">
        <v>185</v>
      </c>
      <c r="C159" s="563">
        <f>D159+E159</f>
        <v>522030</v>
      </c>
      <c r="D159" s="564">
        <f t="shared" si="8"/>
        <v>222200</v>
      </c>
      <c r="E159" s="565">
        <f t="shared" si="8"/>
        <v>299830</v>
      </c>
      <c r="F159" s="566"/>
      <c r="G159" s="567">
        <f>G167+G180</f>
        <v>25000</v>
      </c>
      <c r="H159" s="564"/>
      <c r="I159" s="565"/>
      <c r="J159" s="569">
        <f>J180</f>
        <v>197200</v>
      </c>
      <c r="K159" s="599">
        <f>K180</f>
        <v>299830</v>
      </c>
      <c r="L159" s="566"/>
    </row>
    <row r="160" spans="1:12" s="570" customFormat="1" ht="15" customHeight="1">
      <c r="A160" s="604"/>
      <c r="B160" s="600" t="s">
        <v>179</v>
      </c>
      <c r="C160" s="585">
        <f>D160+E160+F160</f>
        <v>3054570</v>
      </c>
      <c r="D160" s="586">
        <f t="shared" si="8"/>
        <v>2903800</v>
      </c>
      <c r="E160" s="587">
        <f t="shared" si="8"/>
        <v>133170</v>
      </c>
      <c r="F160" s="588">
        <f>I160</f>
        <v>17600</v>
      </c>
      <c r="G160" s="589">
        <f>G168+G172+G176+G181+G187</f>
        <v>2701000</v>
      </c>
      <c r="H160" s="586"/>
      <c r="I160" s="587">
        <f>I187</f>
        <v>17600</v>
      </c>
      <c r="J160" s="590">
        <f>J168+J172+J176+J181+J194</f>
        <v>202800</v>
      </c>
      <c r="K160" s="695">
        <f>K168+K172+K176+K181</f>
        <v>133170</v>
      </c>
      <c r="L160" s="588"/>
    </row>
    <row r="161" spans="1:12" s="40" customFormat="1" ht="12.75">
      <c r="A161" s="86"/>
      <c r="B161" s="97" t="s">
        <v>10</v>
      </c>
      <c r="C161" s="88">
        <f>D161+E161</f>
        <v>107000</v>
      </c>
      <c r="D161" s="183">
        <f t="shared" si="8"/>
        <v>100000</v>
      </c>
      <c r="E161" s="183">
        <f t="shared" si="8"/>
        <v>7000</v>
      </c>
      <c r="F161" s="99"/>
      <c r="G161" s="89">
        <f>SUM(G162:G163)</f>
        <v>100000</v>
      </c>
      <c r="H161" s="183"/>
      <c r="I161" s="454"/>
      <c r="J161" s="98"/>
      <c r="K161" s="201">
        <f>K182</f>
        <v>7000</v>
      </c>
      <c r="L161" s="99"/>
    </row>
    <row r="162" spans="1:12" s="95" customFormat="1" ht="12.75">
      <c r="A162" s="100"/>
      <c r="B162" s="49" t="s">
        <v>24</v>
      </c>
      <c r="C162" s="50">
        <f>D162+E162</f>
        <v>100000</v>
      </c>
      <c r="D162" s="84">
        <f>G162+J162</f>
        <v>100000</v>
      </c>
      <c r="E162" s="266"/>
      <c r="F162" s="74"/>
      <c r="G162" s="51">
        <f>G190</f>
        <v>100000</v>
      </c>
      <c r="H162" s="84"/>
      <c r="I162" s="266"/>
      <c r="J162" s="69"/>
      <c r="K162" s="264"/>
      <c r="L162" s="74"/>
    </row>
    <row r="163" spans="1:12" ht="12.75" customHeight="1" thickBot="1">
      <c r="A163" s="258"/>
      <c r="B163" s="169" t="s">
        <v>11</v>
      </c>
      <c r="C163" s="112">
        <f>SUM(D163:E163)</f>
        <v>7000</v>
      </c>
      <c r="D163" s="366"/>
      <c r="E163" s="465">
        <f>H163+K163</f>
        <v>7000</v>
      </c>
      <c r="F163" s="184"/>
      <c r="G163" s="171"/>
      <c r="H163" s="346"/>
      <c r="I163" s="486"/>
      <c r="J163" s="172"/>
      <c r="K163" s="690">
        <f>K183</f>
        <v>7000</v>
      </c>
      <c r="L163" s="115"/>
    </row>
    <row r="164" spans="1:12" s="63" customFormat="1" ht="16.5" customHeight="1" thickTop="1">
      <c r="A164" s="116">
        <v>71004</v>
      </c>
      <c r="B164" s="160" t="s">
        <v>49</v>
      </c>
      <c r="C164" s="161">
        <f>SUM(C165)</f>
        <v>1026000</v>
      </c>
      <c r="D164" s="371">
        <f>D165+D169</f>
        <v>1026000</v>
      </c>
      <c r="E164" s="463"/>
      <c r="F164" s="164"/>
      <c r="G164" s="162">
        <f>SUM(G165)</f>
        <v>1026000</v>
      </c>
      <c r="H164" s="371"/>
      <c r="I164" s="463"/>
      <c r="J164" s="163"/>
      <c r="K164" s="700"/>
      <c r="L164" s="164"/>
    </row>
    <row r="165" spans="1:12" ht="13.5" customHeight="1">
      <c r="A165" s="175"/>
      <c r="B165" s="176" t="s">
        <v>14</v>
      </c>
      <c r="C165" s="153">
        <f>SUM(C166)</f>
        <v>1026000</v>
      </c>
      <c r="D165" s="232">
        <f>SUM(D166)</f>
        <v>1026000</v>
      </c>
      <c r="E165" s="466"/>
      <c r="F165" s="210"/>
      <c r="G165" s="219">
        <f>SUM(G166)</f>
        <v>1026000</v>
      </c>
      <c r="H165" s="187"/>
      <c r="I165" s="671"/>
      <c r="J165" s="179"/>
      <c r="K165" s="541"/>
      <c r="L165" s="180"/>
    </row>
    <row r="166" spans="1:12" ht="12.75" customHeight="1">
      <c r="A166" s="41"/>
      <c r="B166" s="426" t="s">
        <v>180</v>
      </c>
      <c r="C166" s="348">
        <f>D166+E166</f>
        <v>1026000</v>
      </c>
      <c r="D166" s="378">
        <f>G166+J166</f>
        <v>1026000</v>
      </c>
      <c r="E166" s="455"/>
      <c r="F166" s="234"/>
      <c r="G166" s="217">
        <f>SUM(G167:G168)</f>
        <v>1026000</v>
      </c>
      <c r="H166" s="430"/>
      <c r="I166" s="461"/>
      <c r="J166" s="301"/>
      <c r="K166" s="688"/>
      <c r="L166" s="234"/>
    </row>
    <row r="167" spans="1:12" s="570" customFormat="1" ht="13.5" customHeight="1">
      <c r="A167" s="568"/>
      <c r="B167" s="572" t="s">
        <v>185</v>
      </c>
      <c r="C167" s="563">
        <f>SUM(D167:E167)</f>
        <v>25000</v>
      </c>
      <c r="D167" s="564">
        <f>G167+J167</f>
        <v>25000</v>
      </c>
      <c r="E167" s="565"/>
      <c r="F167" s="566"/>
      <c r="G167" s="567">
        <v>25000</v>
      </c>
      <c r="H167" s="597"/>
      <c r="I167" s="673"/>
      <c r="J167" s="598"/>
      <c r="K167" s="599"/>
      <c r="L167" s="566"/>
    </row>
    <row r="168" spans="1:12" s="570" customFormat="1" ht="15" customHeight="1">
      <c r="A168" s="568"/>
      <c r="B168" s="562" t="s">
        <v>179</v>
      </c>
      <c r="C168" s="563">
        <f>SUM(D168:E168)</f>
        <v>1001000</v>
      </c>
      <c r="D168" s="564">
        <f>G168+J168</f>
        <v>1001000</v>
      </c>
      <c r="E168" s="565"/>
      <c r="F168" s="566"/>
      <c r="G168" s="567">
        <v>1001000</v>
      </c>
      <c r="H168" s="564"/>
      <c r="I168" s="565"/>
      <c r="J168" s="569"/>
      <c r="K168" s="599"/>
      <c r="L168" s="566"/>
    </row>
    <row r="169" spans="1:12" s="63" customFormat="1" ht="14.25" customHeight="1">
      <c r="A169" s="83">
        <v>71013</v>
      </c>
      <c r="B169" s="165" t="s">
        <v>50</v>
      </c>
      <c r="C169" s="70">
        <f>SUM(C170)</f>
        <v>80000</v>
      </c>
      <c r="D169" s="186"/>
      <c r="E169" s="450">
        <f>SUM(E170)</f>
        <v>80000</v>
      </c>
      <c r="F169" s="73"/>
      <c r="G169" s="71"/>
      <c r="H169" s="186"/>
      <c r="I169" s="450"/>
      <c r="J169" s="72"/>
      <c r="K169" s="540">
        <f>SUM(K170)</f>
        <v>80000</v>
      </c>
      <c r="L169" s="73"/>
    </row>
    <row r="170" spans="1:12" ht="14.25" customHeight="1">
      <c r="A170" s="41"/>
      <c r="B170" s="64" t="s">
        <v>14</v>
      </c>
      <c r="C170" s="43">
        <f>C171</f>
        <v>80000</v>
      </c>
      <c r="D170" s="188"/>
      <c r="E170" s="448">
        <f>E171</f>
        <v>80000</v>
      </c>
      <c r="F170" s="66"/>
      <c r="G170" s="159"/>
      <c r="H170" s="395"/>
      <c r="I170" s="669"/>
      <c r="J170" s="139"/>
      <c r="K170" s="276">
        <f>K171</f>
        <v>80000</v>
      </c>
      <c r="L170" s="47"/>
    </row>
    <row r="171" spans="1:12" ht="13.5" customHeight="1">
      <c r="A171" s="41"/>
      <c r="B171" s="426" t="s">
        <v>180</v>
      </c>
      <c r="C171" s="348">
        <f>D171+E171</f>
        <v>80000</v>
      </c>
      <c r="D171" s="378"/>
      <c r="E171" s="455">
        <f>H171+K171</f>
        <v>80000</v>
      </c>
      <c r="F171" s="234"/>
      <c r="G171" s="217"/>
      <c r="H171" s="430"/>
      <c r="I171" s="461"/>
      <c r="J171" s="301"/>
      <c r="K171" s="688">
        <f>SUM(K172)</f>
        <v>80000</v>
      </c>
      <c r="L171" s="234"/>
    </row>
    <row r="172" spans="1:12" s="570" customFormat="1" ht="15" customHeight="1">
      <c r="A172" s="568"/>
      <c r="B172" s="562" t="s">
        <v>179</v>
      </c>
      <c r="C172" s="563">
        <f>SUM(D172:E172)</f>
        <v>80000</v>
      </c>
      <c r="D172" s="564"/>
      <c r="E172" s="565">
        <f>H172+K172</f>
        <v>80000</v>
      </c>
      <c r="F172" s="566"/>
      <c r="G172" s="567"/>
      <c r="H172" s="564"/>
      <c r="I172" s="565"/>
      <c r="J172" s="569"/>
      <c r="K172" s="599">
        <v>80000</v>
      </c>
      <c r="L172" s="566"/>
    </row>
    <row r="173" spans="1:12" s="63" customFormat="1" ht="15" customHeight="1">
      <c r="A173" s="83">
        <v>71014</v>
      </c>
      <c r="B173" s="165" t="s">
        <v>51</v>
      </c>
      <c r="C173" s="70">
        <f>SUM(C176)</f>
        <v>20000</v>
      </c>
      <c r="D173" s="186"/>
      <c r="E173" s="450">
        <f>SUM(E174)</f>
        <v>20000</v>
      </c>
      <c r="F173" s="73"/>
      <c r="G173" s="71"/>
      <c r="H173" s="186"/>
      <c r="I173" s="450"/>
      <c r="J173" s="72"/>
      <c r="K173" s="540">
        <f>SUM(K174)</f>
        <v>20000</v>
      </c>
      <c r="L173" s="73"/>
    </row>
    <row r="174" spans="1:12" ht="14.25" customHeight="1">
      <c r="A174" s="41"/>
      <c r="B174" s="64" t="s">
        <v>14</v>
      </c>
      <c r="C174" s="43">
        <f>SUM(C175)</f>
        <v>20000</v>
      </c>
      <c r="D174" s="188"/>
      <c r="E174" s="448">
        <f>SUM(E175)</f>
        <v>20000</v>
      </c>
      <c r="F174" s="66"/>
      <c r="G174" s="159"/>
      <c r="H174" s="395"/>
      <c r="I174" s="669"/>
      <c r="J174" s="139"/>
      <c r="K174" s="276">
        <f>K175</f>
        <v>20000</v>
      </c>
      <c r="L174" s="47"/>
    </row>
    <row r="175" spans="1:12" ht="15" customHeight="1">
      <c r="A175" s="41"/>
      <c r="B175" s="426" t="s">
        <v>180</v>
      </c>
      <c r="C175" s="348">
        <f>D175+E175</f>
        <v>20000</v>
      </c>
      <c r="D175" s="378"/>
      <c r="E175" s="455">
        <f>H175+K175</f>
        <v>20000</v>
      </c>
      <c r="F175" s="234"/>
      <c r="G175" s="217"/>
      <c r="H175" s="430"/>
      <c r="I175" s="461"/>
      <c r="J175" s="301"/>
      <c r="K175" s="688">
        <f>SUM(K176)</f>
        <v>20000</v>
      </c>
      <c r="L175" s="234"/>
    </row>
    <row r="176" spans="1:12" s="570" customFormat="1" ht="15.75" customHeight="1">
      <c r="A176" s="568"/>
      <c r="B176" s="562" t="s">
        <v>179</v>
      </c>
      <c r="C176" s="563">
        <f>SUM(D176:E176)</f>
        <v>20000</v>
      </c>
      <c r="D176" s="564"/>
      <c r="E176" s="565">
        <f>H176+K176</f>
        <v>20000</v>
      </c>
      <c r="F176" s="566"/>
      <c r="G176" s="567"/>
      <c r="H176" s="564"/>
      <c r="I176" s="565"/>
      <c r="J176" s="569"/>
      <c r="K176" s="599">
        <v>20000</v>
      </c>
      <c r="L176" s="566"/>
    </row>
    <row r="177" spans="1:12" s="63" customFormat="1" ht="13.5" customHeight="1">
      <c r="A177" s="83">
        <v>71015</v>
      </c>
      <c r="B177" s="165" t="s">
        <v>52</v>
      </c>
      <c r="C177" s="70">
        <f>C178+C182</f>
        <v>540000</v>
      </c>
      <c r="D177" s="186">
        <f>D178+D182</f>
        <v>200000</v>
      </c>
      <c r="E177" s="450">
        <f>E178+E182</f>
        <v>340000</v>
      </c>
      <c r="F177" s="73"/>
      <c r="G177" s="71"/>
      <c r="H177" s="186"/>
      <c r="I177" s="450"/>
      <c r="J177" s="72">
        <f>J178+J182</f>
        <v>200000</v>
      </c>
      <c r="K177" s="540">
        <f>K178+K182</f>
        <v>340000</v>
      </c>
      <c r="L177" s="73"/>
    </row>
    <row r="178" spans="1:12" ht="13.5" customHeight="1">
      <c r="A178" s="41"/>
      <c r="B178" s="64" t="s">
        <v>14</v>
      </c>
      <c r="C178" s="43">
        <f>C179</f>
        <v>533000</v>
      </c>
      <c r="D178" s="188">
        <f>D179</f>
        <v>200000</v>
      </c>
      <c r="E178" s="448">
        <f>E179</f>
        <v>333000</v>
      </c>
      <c r="F178" s="66"/>
      <c r="G178" s="44"/>
      <c r="H178" s="188"/>
      <c r="I178" s="448"/>
      <c r="J178" s="65">
        <f>J179</f>
        <v>200000</v>
      </c>
      <c r="K178" s="200">
        <f>K179</f>
        <v>333000</v>
      </c>
      <c r="L178" s="66"/>
    </row>
    <row r="179" spans="1:12" ht="12" customHeight="1">
      <c r="A179" s="41"/>
      <c r="B179" s="426" t="s">
        <v>180</v>
      </c>
      <c r="C179" s="348">
        <f>D179+E179</f>
        <v>533000</v>
      </c>
      <c r="D179" s="378">
        <f aca="true" t="shared" si="9" ref="D179:E181">G179+J179</f>
        <v>200000</v>
      </c>
      <c r="E179" s="455">
        <f t="shared" si="9"/>
        <v>333000</v>
      </c>
      <c r="F179" s="234"/>
      <c r="G179" s="217"/>
      <c r="H179" s="430"/>
      <c r="I179" s="461"/>
      <c r="J179" s="301">
        <f>SUM(J180:J181)</f>
        <v>200000</v>
      </c>
      <c r="K179" s="688">
        <f>SUM(K180:K181)</f>
        <v>333000</v>
      </c>
      <c r="L179" s="234"/>
    </row>
    <row r="180" spans="1:12" s="570" customFormat="1" ht="11.25">
      <c r="A180" s="568"/>
      <c r="B180" s="572" t="s">
        <v>185</v>
      </c>
      <c r="C180" s="563">
        <f>SUM(D180:E180)</f>
        <v>497030</v>
      </c>
      <c r="D180" s="564">
        <f t="shared" si="9"/>
        <v>197200</v>
      </c>
      <c r="E180" s="565">
        <f t="shared" si="9"/>
        <v>299830</v>
      </c>
      <c r="F180" s="566"/>
      <c r="G180" s="567"/>
      <c r="H180" s="564"/>
      <c r="I180" s="565"/>
      <c r="J180" s="569">
        <v>197200</v>
      </c>
      <c r="K180" s="599">
        <v>299830</v>
      </c>
      <c r="L180" s="566"/>
    </row>
    <row r="181" spans="1:12" s="570" customFormat="1" ht="14.25" customHeight="1">
      <c r="A181" s="568"/>
      <c r="B181" s="562" t="s">
        <v>179</v>
      </c>
      <c r="C181" s="563">
        <f>SUM(D181:E181)</f>
        <v>35970</v>
      </c>
      <c r="D181" s="564">
        <f t="shared" si="9"/>
        <v>2800</v>
      </c>
      <c r="E181" s="565">
        <f t="shared" si="9"/>
        <v>33170</v>
      </c>
      <c r="F181" s="566"/>
      <c r="G181" s="567"/>
      <c r="H181" s="564"/>
      <c r="I181" s="565"/>
      <c r="J181" s="569">
        <v>2800</v>
      </c>
      <c r="K181" s="599">
        <v>33170</v>
      </c>
      <c r="L181" s="566"/>
    </row>
    <row r="182" spans="1:12" ht="12" customHeight="1">
      <c r="A182" s="41"/>
      <c r="B182" s="42" t="s">
        <v>10</v>
      </c>
      <c r="C182" s="43">
        <f>SUM(C183)</f>
        <v>7000</v>
      </c>
      <c r="D182" s="84"/>
      <c r="E182" s="448">
        <f>SUM(E183)</f>
        <v>7000</v>
      </c>
      <c r="F182" s="66"/>
      <c r="G182" s="94"/>
      <c r="H182" s="275"/>
      <c r="I182" s="280"/>
      <c r="J182" s="45"/>
      <c r="K182" s="276">
        <f>SUM(K183)</f>
        <v>7000</v>
      </c>
      <c r="L182" s="47"/>
    </row>
    <row r="183" spans="1:12" ht="13.5" customHeight="1">
      <c r="A183" s="130"/>
      <c r="B183" s="85" t="s">
        <v>11</v>
      </c>
      <c r="C183" s="136">
        <f>SUM(D183:E183)</f>
        <v>7000</v>
      </c>
      <c r="D183" s="233"/>
      <c r="E183" s="267">
        <f>H183+K183</f>
        <v>7000</v>
      </c>
      <c r="F183" s="138"/>
      <c r="G183" s="142"/>
      <c r="H183" s="382"/>
      <c r="I183" s="674"/>
      <c r="J183" s="132"/>
      <c r="K183" s="292">
        <v>7000</v>
      </c>
      <c r="L183" s="138"/>
    </row>
    <row r="184" spans="1:12" s="63" customFormat="1" ht="15" customHeight="1">
      <c r="A184" s="83">
        <v>71035</v>
      </c>
      <c r="B184" s="165" t="s">
        <v>53</v>
      </c>
      <c r="C184" s="70">
        <f>C185+C189</f>
        <v>1817600</v>
      </c>
      <c r="D184" s="186">
        <f>G184+J184</f>
        <v>1800000</v>
      </c>
      <c r="E184" s="450"/>
      <c r="F184" s="73">
        <f>I184+L184</f>
        <v>17600</v>
      </c>
      <c r="G184" s="71">
        <f>G185+G189</f>
        <v>1800000</v>
      </c>
      <c r="H184" s="540"/>
      <c r="I184" s="186">
        <f>SUM(I185)</f>
        <v>17600</v>
      </c>
      <c r="J184" s="72"/>
      <c r="K184" s="540"/>
      <c r="L184" s="73"/>
    </row>
    <row r="185" spans="1:12" ht="15.75" customHeight="1">
      <c r="A185" s="175"/>
      <c r="B185" s="176" t="s">
        <v>14</v>
      </c>
      <c r="C185" s="153">
        <f>SUM(D185:F185)</f>
        <v>1717600</v>
      </c>
      <c r="D185" s="232">
        <f>SUM(D186)</f>
        <v>1700000</v>
      </c>
      <c r="E185" s="448"/>
      <c r="F185" s="66">
        <f>I185</f>
        <v>17600</v>
      </c>
      <c r="G185" s="219">
        <f>SUM(G186)</f>
        <v>1700000</v>
      </c>
      <c r="H185" s="541"/>
      <c r="I185" s="365">
        <f>SUM(I186)</f>
        <v>17600</v>
      </c>
      <c r="J185" s="179"/>
      <c r="K185" s="541"/>
      <c r="L185" s="180"/>
    </row>
    <row r="186" spans="1:12" ht="13.5" customHeight="1">
      <c r="A186" s="41"/>
      <c r="B186" s="426" t="s">
        <v>180</v>
      </c>
      <c r="C186" s="348">
        <f>SUM(D186:F186)</f>
        <v>1717600</v>
      </c>
      <c r="D186" s="378">
        <f>G186+J186</f>
        <v>1700000</v>
      </c>
      <c r="E186" s="455"/>
      <c r="F186" s="234">
        <f>I186</f>
        <v>17600</v>
      </c>
      <c r="G186" s="217">
        <f>SUM(G187)</f>
        <v>1700000</v>
      </c>
      <c r="H186" s="440"/>
      <c r="I186" s="430">
        <f>SUM(I187)</f>
        <v>17600</v>
      </c>
      <c r="J186" s="301"/>
      <c r="K186" s="688"/>
      <c r="L186" s="234"/>
    </row>
    <row r="187" spans="1:12" s="570" customFormat="1" ht="13.5" customHeight="1">
      <c r="A187" s="568"/>
      <c r="B187" s="562" t="s">
        <v>179</v>
      </c>
      <c r="C187" s="563">
        <f>SUM(D187:F187)</f>
        <v>1717600</v>
      </c>
      <c r="D187" s="564">
        <f>G187+J187</f>
        <v>1700000</v>
      </c>
      <c r="E187" s="565"/>
      <c r="F187" s="566">
        <f>I187</f>
        <v>17600</v>
      </c>
      <c r="G187" s="567">
        <v>1700000</v>
      </c>
      <c r="H187" s="599"/>
      <c r="I187" s="564">
        <v>17600</v>
      </c>
      <c r="J187" s="569"/>
      <c r="K187" s="599"/>
      <c r="L187" s="566"/>
    </row>
    <row r="188" spans="1:12" s="55" customFormat="1" ht="12" customHeight="1" hidden="1">
      <c r="A188" s="141"/>
      <c r="B188" s="131" t="s">
        <v>23</v>
      </c>
      <c r="C188" s="50">
        <f>SUM(D188:E188)</f>
        <v>0</v>
      </c>
      <c r="D188" s="233">
        <f>G188+J188</f>
        <v>0</v>
      </c>
      <c r="E188" s="266"/>
      <c r="F188" s="74"/>
      <c r="G188" s="142"/>
      <c r="H188" s="292"/>
      <c r="I188" s="233"/>
      <c r="J188" s="132"/>
      <c r="K188" s="292"/>
      <c r="L188" s="138"/>
    </row>
    <row r="189" spans="1:12" ht="12" customHeight="1">
      <c r="A189" s="41"/>
      <c r="B189" s="42" t="s">
        <v>10</v>
      </c>
      <c r="C189" s="43">
        <f>C190</f>
        <v>100000</v>
      </c>
      <c r="D189" s="188">
        <f>G189+J189</f>
        <v>100000</v>
      </c>
      <c r="E189" s="448"/>
      <c r="F189" s="66"/>
      <c r="G189" s="159">
        <f>SUM(G190:G191)</f>
        <v>100000</v>
      </c>
      <c r="H189" s="275"/>
      <c r="I189" s="280"/>
      <c r="J189" s="45"/>
      <c r="K189" s="276"/>
      <c r="L189" s="47"/>
    </row>
    <row r="190" spans="1:12" s="55" customFormat="1" ht="12" customHeight="1">
      <c r="A190" s="141"/>
      <c r="B190" s="85" t="s">
        <v>24</v>
      </c>
      <c r="C190" s="136">
        <f>SUM(D190:E190)</f>
        <v>100000</v>
      </c>
      <c r="D190" s="233">
        <f>G190+J190</f>
        <v>100000</v>
      </c>
      <c r="E190" s="267"/>
      <c r="F190" s="138"/>
      <c r="G190" s="142">
        <v>100000</v>
      </c>
      <c r="H190" s="233"/>
      <c r="I190" s="267"/>
      <c r="J190" s="132"/>
      <c r="K190" s="292"/>
      <c r="L190" s="138"/>
    </row>
    <row r="191" spans="1:12" s="55" customFormat="1" ht="12.75" customHeight="1">
      <c r="A191" s="83">
        <v>71095</v>
      </c>
      <c r="B191" s="57" t="s">
        <v>21</v>
      </c>
      <c r="C191" s="70">
        <f>SUM(C194)</f>
        <v>200000</v>
      </c>
      <c r="D191" s="186">
        <f>D192</f>
        <v>200000</v>
      </c>
      <c r="E191" s="450"/>
      <c r="F191" s="73"/>
      <c r="G191" s="71"/>
      <c r="H191" s="186"/>
      <c r="I191" s="450"/>
      <c r="J191" s="72">
        <f>J192</f>
        <v>200000</v>
      </c>
      <c r="K191" s="540"/>
      <c r="L191" s="73"/>
    </row>
    <row r="192" spans="1:12" s="55" customFormat="1" ht="15.75" customHeight="1">
      <c r="A192" s="48"/>
      <c r="B192" s="64" t="s">
        <v>55</v>
      </c>
      <c r="C192" s="153">
        <f>SUM(C193)</f>
        <v>200000</v>
      </c>
      <c r="D192" s="232">
        <f>SUM(D193)</f>
        <v>200000</v>
      </c>
      <c r="E192" s="266"/>
      <c r="F192" s="74"/>
      <c r="G192" s="188"/>
      <c r="H192" s="744"/>
      <c r="I192" s="266"/>
      <c r="J192" s="339">
        <f>J194</f>
        <v>200000</v>
      </c>
      <c r="K192" s="264"/>
      <c r="L192" s="74"/>
    </row>
    <row r="193" spans="1:12" ht="12" customHeight="1">
      <c r="A193" s="41"/>
      <c r="B193" s="426" t="s">
        <v>180</v>
      </c>
      <c r="C193" s="348">
        <f>D193+E193</f>
        <v>200000</v>
      </c>
      <c r="D193" s="378">
        <f>SUM(D194)</f>
        <v>200000</v>
      </c>
      <c r="E193" s="455"/>
      <c r="F193" s="234"/>
      <c r="G193" s="378"/>
      <c r="H193" s="440"/>
      <c r="I193" s="461"/>
      <c r="J193" s="301">
        <f>SUM(J194)</f>
        <v>200000</v>
      </c>
      <c r="K193" s="688"/>
      <c r="L193" s="234"/>
    </row>
    <row r="194" spans="1:12" s="570" customFormat="1" ht="13.5" customHeight="1" thickBot="1">
      <c r="A194" s="568"/>
      <c r="B194" s="562" t="s">
        <v>179</v>
      </c>
      <c r="C194" s="563">
        <f>SUM(D194:E194)</f>
        <v>200000</v>
      </c>
      <c r="D194" s="564">
        <f>G194+J194</f>
        <v>200000</v>
      </c>
      <c r="E194" s="565"/>
      <c r="F194" s="566"/>
      <c r="G194" s="564"/>
      <c r="H194" s="599"/>
      <c r="I194" s="565"/>
      <c r="J194" s="569">
        <v>200000</v>
      </c>
      <c r="K194" s="599"/>
      <c r="L194" s="566"/>
    </row>
    <row r="195" spans="1:12" s="40" customFormat="1" ht="15" customHeight="1" thickBot="1" thickTop="1">
      <c r="A195" s="82">
        <v>750</v>
      </c>
      <c r="B195" s="34" t="s">
        <v>56</v>
      </c>
      <c r="C195" s="35">
        <f>C208+C223+C230+C259+C213+C241+C251+C246</f>
        <v>44608999</v>
      </c>
      <c r="D195" s="263">
        <f>D208+D223+D230+D259+D213+D241+D251</f>
        <v>43556399</v>
      </c>
      <c r="E195" s="447">
        <f>E208+E223+E230+E259+E213+E241+E251+E246</f>
        <v>1048100</v>
      </c>
      <c r="F195" s="39">
        <f>F241</f>
        <v>4500</v>
      </c>
      <c r="G195" s="263">
        <f>G208+G223+G230+G259+G213+G241+G251</f>
        <v>39746499</v>
      </c>
      <c r="H195" s="686">
        <f>H208+H223+H230+H259+H213+H241+H251+H246</f>
        <v>765500</v>
      </c>
      <c r="I195" s="447"/>
      <c r="J195" s="38">
        <f>J208+J223+J230+J259+J213+J241+J251</f>
        <v>3809900</v>
      </c>
      <c r="K195" s="686">
        <f>K208+K223+K230+K259+K213+K241+K251</f>
        <v>282600</v>
      </c>
      <c r="L195" s="39">
        <f>L241</f>
        <v>4500</v>
      </c>
    </row>
    <row r="196" spans="1:12" s="40" customFormat="1" ht="12.75" customHeight="1" thickTop="1">
      <c r="A196" s="193"/>
      <c r="B196" s="194" t="s">
        <v>14</v>
      </c>
      <c r="C196" s="195">
        <f>D196+E196+F196</f>
        <v>37093699</v>
      </c>
      <c r="D196" s="272">
        <f aca="true" t="shared" si="10" ref="D196:E198">G196+J196</f>
        <v>36041099</v>
      </c>
      <c r="E196" s="469">
        <f t="shared" si="10"/>
        <v>1048100</v>
      </c>
      <c r="F196" s="91">
        <f>F242</f>
        <v>4500</v>
      </c>
      <c r="G196" s="272">
        <f>G197+G200+G201+G202</f>
        <v>33231199</v>
      </c>
      <c r="H196" s="197">
        <f>H209+H214+H224+H231+H242+H252+H260+H247</f>
        <v>765500</v>
      </c>
      <c r="I196" s="469"/>
      <c r="J196" s="90">
        <f>J209+J214+J224+J231+J242+J252+J260</f>
        <v>2809900</v>
      </c>
      <c r="K196" s="197">
        <f>K209+K214+K224+K231+K242+K252+K260</f>
        <v>282600</v>
      </c>
      <c r="L196" s="91">
        <f>L242</f>
        <v>4500</v>
      </c>
    </row>
    <row r="197" spans="1:12" s="63" customFormat="1" ht="12.75" customHeight="1">
      <c r="A197" s="96"/>
      <c r="B197" s="68" t="s">
        <v>180</v>
      </c>
      <c r="C197" s="50">
        <f>D197+E197+F197</f>
        <v>33710967</v>
      </c>
      <c r="D197" s="84">
        <f t="shared" si="10"/>
        <v>32658367</v>
      </c>
      <c r="E197" s="266">
        <f t="shared" si="10"/>
        <v>1048100</v>
      </c>
      <c r="F197" s="74">
        <f>F243</f>
        <v>4500</v>
      </c>
      <c r="G197" s="84">
        <f>SUM(G198:G199)</f>
        <v>29863467</v>
      </c>
      <c r="H197" s="264">
        <f>SUM(H198:H199)</f>
        <v>765500</v>
      </c>
      <c r="I197" s="266"/>
      <c r="J197" s="69">
        <f>SUM(J198:J199)</f>
        <v>2794900</v>
      </c>
      <c r="K197" s="264">
        <f>SUM(K198:K199)</f>
        <v>282600</v>
      </c>
      <c r="L197" s="74">
        <f>L243</f>
        <v>4500</v>
      </c>
    </row>
    <row r="198" spans="1:12" s="570" customFormat="1" ht="12.75" customHeight="1">
      <c r="A198" s="568"/>
      <c r="B198" s="572" t="s">
        <v>185</v>
      </c>
      <c r="C198" s="563">
        <f>D198+E198+F198</f>
        <v>22492467</v>
      </c>
      <c r="D198" s="564">
        <f t="shared" si="10"/>
        <v>21454067</v>
      </c>
      <c r="E198" s="565">
        <f t="shared" si="10"/>
        <v>1037900</v>
      </c>
      <c r="F198" s="566">
        <f>F244</f>
        <v>500</v>
      </c>
      <c r="G198" s="564">
        <f>G211+G216+G233+G244+G254+G262+G225</f>
        <v>20138167</v>
      </c>
      <c r="H198" s="599">
        <f>H211+H216+H233+H244+H254+H262+H248</f>
        <v>765500</v>
      </c>
      <c r="I198" s="565"/>
      <c r="J198" s="569">
        <f>J211+J216+J233+J244+J254+J262</f>
        <v>1315900</v>
      </c>
      <c r="K198" s="599">
        <f>K211+K216+K233+K244+K254+K262</f>
        <v>272400</v>
      </c>
      <c r="L198" s="566">
        <f>L244</f>
        <v>500</v>
      </c>
    </row>
    <row r="199" spans="1:12" s="570" customFormat="1" ht="12.75" customHeight="1">
      <c r="A199" s="568"/>
      <c r="B199" s="562" t="s">
        <v>179</v>
      </c>
      <c r="C199" s="563">
        <f>D199+E199+F199</f>
        <v>11218500</v>
      </c>
      <c r="D199" s="564">
        <f aca="true" t="shared" si="11" ref="D199:D206">G199+J199</f>
        <v>11204300</v>
      </c>
      <c r="E199" s="565">
        <f>H199+K199</f>
        <v>10200</v>
      </c>
      <c r="F199" s="566">
        <f>F245</f>
        <v>4000</v>
      </c>
      <c r="G199" s="564">
        <f>G212+G218+G228+G234+G245+G256+G263</f>
        <v>9725300</v>
      </c>
      <c r="H199" s="599"/>
      <c r="I199" s="565"/>
      <c r="J199" s="569">
        <f>J212+J218+J228+J234+J245+J256+J263</f>
        <v>1479000</v>
      </c>
      <c r="K199" s="599">
        <f>K212+K218+K228+K234+K245+K256+K263</f>
        <v>10200</v>
      </c>
      <c r="L199" s="566">
        <f>L245</f>
        <v>4000</v>
      </c>
    </row>
    <row r="200" spans="1:12" s="192" customFormat="1" ht="12" customHeight="1">
      <c r="A200" s="189"/>
      <c r="B200" s="68" t="s">
        <v>181</v>
      </c>
      <c r="C200" s="104">
        <f>SUM(D200:F200)</f>
        <v>683000</v>
      </c>
      <c r="D200" s="241">
        <f>G200+J200</f>
        <v>683000</v>
      </c>
      <c r="E200" s="344"/>
      <c r="F200" s="191"/>
      <c r="G200" s="84">
        <f>G219+G271</f>
        <v>668000</v>
      </c>
      <c r="H200" s="264"/>
      <c r="I200" s="266"/>
      <c r="J200" s="69">
        <f>J219+J271</f>
        <v>15000</v>
      </c>
      <c r="K200" s="694"/>
      <c r="L200" s="191"/>
    </row>
    <row r="201" spans="1:12" s="338" customFormat="1" ht="12">
      <c r="A201" s="351"/>
      <c r="B201" s="376" t="s">
        <v>182</v>
      </c>
      <c r="C201" s="348">
        <f>D201+E201</f>
        <v>1008000</v>
      </c>
      <c r="D201" s="378">
        <f t="shared" si="11"/>
        <v>1008000</v>
      </c>
      <c r="E201" s="455"/>
      <c r="F201" s="234"/>
      <c r="G201" s="378">
        <f>G229+G235</f>
        <v>1008000</v>
      </c>
      <c r="H201" s="688"/>
      <c r="I201" s="455"/>
      <c r="J201" s="182"/>
      <c r="K201" s="688"/>
      <c r="L201" s="234"/>
    </row>
    <row r="202" spans="1:12" s="338" customFormat="1" ht="44.25" customHeight="1">
      <c r="A202" s="351"/>
      <c r="B202" s="376" t="s">
        <v>202</v>
      </c>
      <c r="C202" s="348">
        <f>SUM(D202:F202)</f>
        <v>1691732</v>
      </c>
      <c r="D202" s="378">
        <f>G202</f>
        <v>1691732</v>
      </c>
      <c r="E202" s="455"/>
      <c r="F202" s="234"/>
      <c r="G202" s="378">
        <f>G236+G258+G272</f>
        <v>1691732</v>
      </c>
      <c r="H202" s="688"/>
      <c r="I202" s="455"/>
      <c r="J202" s="182"/>
      <c r="K202" s="688"/>
      <c r="L202" s="234"/>
    </row>
    <row r="203" spans="1:12" s="40" customFormat="1" ht="12" customHeight="1">
      <c r="A203" s="86"/>
      <c r="B203" s="194" t="s">
        <v>10</v>
      </c>
      <c r="C203" s="88">
        <f>D203+E203</f>
        <v>7515300</v>
      </c>
      <c r="D203" s="183">
        <f t="shared" si="11"/>
        <v>7515300</v>
      </c>
      <c r="E203" s="454"/>
      <c r="F203" s="99"/>
      <c r="G203" s="89">
        <f>G237+G273</f>
        <v>6515300</v>
      </c>
      <c r="H203" s="183"/>
      <c r="I203" s="454"/>
      <c r="J203" s="98">
        <f>J237+J220</f>
        <v>1000000</v>
      </c>
      <c r="K203" s="201"/>
      <c r="L203" s="99"/>
    </row>
    <row r="204" spans="1:12" s="95" customFormat="1" ht="12" customHeight="1">
      <c r="A204" s="92"/>
      <c r="B204" s="49" t="s">
        <v>11</v>
      </c>
      <c r="C204" s="93">
        <f>D204+E204</f>
        <v>6515300</v>
      </c>
      <c r="D204" s="167">
        <f t="shared" si="11"/>
        <v>6515300</v>
      </c>
      <c r="E204" s="199"/>
      <c r="F204" s="54"/>
      <c r="G204" s="94">
        <f>G239+G275</f>
        <v>6515300</v>
      </c>
      <c r="H204" s="167"/>
      <c r="I204" s="199"/>
      <c r="J204" s="52"/>
      <c r="K204" s="198"/>
      <c r="L204" s="54"/>
    </row>
    <row r="205" spans="1:12" s="570" customFormat="1" ht="22.5">
      <c r="A205" s="568"/>
      <c r="B205" s="572" t="s">
        <v>186</v>
      </c>
      <c r="C205" s="563">
        <f>D205+E205</f>
        <v>5876500</v>
      </c>
      <c r="D205" s="564">
        <f t="shared" si="11"/>
        <v>5876500</v>
      </c>
      <c r="E205" s="565"/>
      <c r="F205" s="566"/>
      <c r="G205" s="567">
        <f>G240+G276</f>
        <v>5876500</v>
      </c>
      <c r="H205" s="564"/>
      <c r="I205" s="565"/>
      <c r="J205" s="569"/>
      <c r="K205" s="599"/>
      <c r="L205" s="566"/>
    </row>
    <row r="206" spans="1:12" s="55" customFormat="1" ht="11.25" customHeight="1">
      <c r="A206" s="48"/>
      <c r="B206" s="49" t="s">
        <v>24</v>
      </c>
      <c r="C206" s="93">
        <f>SUM(D206:E206)</f>
        <v>1000000</v>
      </c>
      <c r="D206" s="167">
        <f t="shared" si="11"/>
        <v>1000000</v>
      </c>
      <c r="E206" s="199"/>
      <c r="F206" s="54"/>
      <c r="G206" s="94"/>
      <c r="H206" s="167"/>
      <c r="I206" s="199"/>
      <c r="J206" s="52">
        <f>J221</f>
        <v>1000000</v>
      </c>
      <c r="K206" s="198"/>
      <c r="L206" s="54"/>
    </row>
    <row r="207" spans="1:12" s="109" customFormat="1" ht="11.25" customHeight="1" thickBot="1">
      <c r="A207" s="202"/>
      <c r="B207" s="203" t="s">
        <v>27</v>
      </c>
      <c r="C207" s="204">
        <f>SUM(D207:E207)</f>
        <v>1000000</v>
      </c>
      <c r="D207" s="397">
        <f>G207+J207</f>
        <v>1000000</v>
      </c>
      <c r="E207" s="470"/>
      <c r="F207" s="207"/>
      <c r="G207" s="205"/>
      <c r="H207" s="397"/>
      <c r="I207" s="470"/>
      <c r="J207" s="206">
        <f>J222</f>
        <v>1000000</v>
      </c>
      <c r="K207" s="705"/>
      <c r="L207" s="207"/>
    </row>
    <row r="208" spans="1:12" ht="14.25" customHeight="1" thickTop="1">
      <c r="A208" s="116">
        <v>75011</v>
      </c>
      <c r="B208" s="160" t="s">
        <v>57</v>
      </c>
      <c r="C208" s="161">
        <f>SUM(C209)</f>
        <v>1566700</v>
      </c>
      <c r="D208" s="371">
        <f>SUM(D209)</f>
        <v>557600</v>
      </c>
      <c r="E208" s="463">
        <f>SUM(E209)</f>
        <v>1009100</v>
      </c>
      <c r="F208" s="164"/>
      <c r="G208" s="162">
        <f>SUM(G209)</f>
        <v>557600</v>
      </c>
      <c r="H208" s="371">
        <f>H209</f>
        <v>765500</v>
      </c>
      <c r="I208" s="463"/>
      <c r="J208" s="163"/>
      <c r="K208" s="700">
        <f>K209</f>
        <v>243600</v>
      </c>
      <c r="L208" s="164"/>
    </row>
    <row r="209" spans="1:12" ht="12.75" customHeight="1">
      <c r="A209" s="175"/>
      <c r="B209" s="208" t="s">
        <v>14</v>
      </c>
      <c r="C209" s="153">
        <f>E209+D209</f>
        <v>1566700</v>
      </c>
      <c r="D209" s="232">
        <f>SUM(D211:D212)</f>
        <v>557600</v>
      </c>
      <c r="E209" s="466">
        <f>SUM(E211:E212)</f>
        <v>1009100</v>
      </c>
      <c r="F209" s="210"/>
      <c r="G209" s="177">
        <f>G210</f>
        <v>557600</v>
      </c>
      <c r="H209" s="232">
        <f>H210</f>
        <v>765500</v>
      </c>
      <c r="I209" s="466"/>
      <c r="J209" s="209"/>
      <c r="K209" s="706">
        <f>K210</f>
        <v>243600</v>
      </c>
      <c r="L209" s="210"/>
    </row>
    <row r="210" spans="1:12" ht="14.25" customHeight="1">
      <c r="A210" s="41"/>
      <c r="B210" s="426" t="s">
        <v>180</v>
      </c>
      <c r="C210" s="348">
        <f>C211+C212</f>
        <v>1566700</v>
      </c>
      <c r="D210" s="378">
        <f>G210+J210</f>
        <v>557600</v>
      </c>
      <c r="E210" s="455">
        <f>H210+K210</f>
        <v>1009100</v>
      </c>
      <c r="F210" s="234"/>
      <c r="G210" s="217">
        <f>SUM(G211:G212)</f>
        <v>557600</v>
      </c>
      <c r="H210" s="378">
        <f>H211</f>
        <v>765500</v>
      </c>
      <c r="I210" s="455"/>
      <c r="J210" s="182"/>
      <c r="K210" s="688">
        <f>K211</f>
        <v>243600</v>
      </c>
      <c r="L210" s="522"/>
    </row>
    <row r="211" spans="1:12" s="570" customFormat="1" ht="12" customHeight="1">
      <c r="A211" s="568"/>
      <c r="B211" s="572" t="s">
        <v>185</v>
      </c>
      <c r="C211" s="563">
        <f>SUM(D211:E211)</f>
        <v>1219700</v>
      </c>
      <c r="D211" s="564">
        <f>G211+J211</f>
        <v>210600</v>
      </c>
      <c r="E211" s="565">
        <f>H211+K211</f>
        <v>1009100</v>
      </c>
      <c r="F211" s="566"/>
      <c r="G211" s="567">
        <v>210600</v>
      </c>
      <c r="H211" s="564">
        <v>765500</v>
      </c>
      <c r="I211" s="565"/>
      <c r="J211" s="569"/>
      <c r="K211" s="599">
        <v>243600</v>
      </c>
      <c r="L211" s="566"/>
    </row>
    <row r="212" spans="1:12" s="570" customFormat="1" ht="13.5" customHeight="1">
      <c r="A212" s="584"/>
      <c r="B212" s="562" t="s">
        <v>179</v>
      </c>
      <c r="C212" s="585">
        <f>SUM(D212:E212)</f>
        <v>347000</v>
      </c>
      <c r="D212" s="586">
        <f>G212+J212</f>
        <v>347000</v>
      </c>
      <c r="E212" s="587"/>
      <c r="F212" s="588"/>
      <c r="G212" s="589">
        <v>347000</v>
      </c>
      <c r="H212" s="586"/>
      <c r="I212" s="587"/>
      <c r="J212" s="590"/>
      <c r="K212" s="695"/>
      <c r="L212" s="588"/>
    </row>
    <row r="213" spans="1:12" ht="13.5" customHeight="1">
      <c r="A213" s="83">
        <v>75020</v>
      </c>
      <c r="B213" s="165" t="s">
        <v>58</v>
      </c>
      <c r="C213" s="70">
        <f>SUM(C214+C220)</f>
        <v>3806900</v>
      </c>
      <c r="D213" s="186">
        <f>SUM(D214+D220)</f>
        <v>3806900</v>
      </c>
      <c r="E213" s="463"/>
      <c r="F213" s="164"/>
      <c r="G213" s="497"/>
      <c r="H213" s="398"/>
      <c r="I213" s="543"/>
      <c r="J213" s="72">
        <f>SUM(J214+J220)</f>
        <v>3806900</v>
      </c>
      <c r="K213" s="540"/>
      <c r="L213" s="73"/>
    </row>
    <row r="214" spans="1:12" ht="10.5" customHeight="1">
      <c r="A214" s="41"/>
      <c r="B214" s="42" t="s">
        <v>14</v>
      </c>
      <c r="C214" s="43">
        <f>SUM(C216:C218)+C219</f>
        <v>2806900</v>
      </c>
      <c r="D214" s="188">
        <f>SUM(D216:D218)+D219</f>
        <v>2806900</v>
      </c>
      <c r="E214" s="448"/>
      <c r="F214" s="66"/>
      <c r="G214" s="44"/>
      <c r="H214" s="188"/>
      <c r="I214" s="448"/>
      <c r="J214" s="65">
        <f>SUM(J216:J218)+J219</f>
        <v>2806900</v>
      </c>
      <c r="K214" s="200"/>
      <c r="L214" s="66"/>
    </row>
    <row r="215" spans="1:12" ht="14.25" customHeight="1">
      <c r="A215" s="41"/>
      <c r="B215" s="426" t="s">
        <v>180</v>
      </c>
      <c r="C215" s="43">
        <f>D215+E215</f>
        <v>2791900</v>
      </c>
      <c r="D215" s="188">
        <f>G215+J215</f>
        <v>2791900</v>
      </c>
      <c r="E215" s="448"/>
      <c r="F215" s="66"/>
      <c r="G215" s="44"/>
      <c r="H215" s="188"/>
      <c r="I215" s="448"/>
      <c r="J215" s="65">
        <f>SUM(J216:J218)</f>
        <v>2791900</v>
      </c>
      <c r="K215" s="200"/>
      <c r="L215" s="66"/>
    </row>
    <row r="216" spans="1:12" s="570" customFormat="1" ht="13.5" customHeight="1">
      <c r="A216" s="568"/>
      <c r="B216" s="572" t="s">
        <v>185</v>
      </c>
      <c r="C216" s="563">
        <f>SUM(D216:E216)</f>
        <v>1315900</v>
      </c>
      <c r="D216" s="564">
        <f>G216+J216</f>
        <v>1315900</v>
      </c>
      <c r="E216" s="565"/>
      <c r="F216" s="566"/>
      <c r="G216" s="567"/>
      <c r="H216" s="564"/>
      <c r="I216" s="565"/>
      <c r="J216" s="569">
        <v>1315900</v>
      </c>
      <c r="K216" s="599"/>
      <c r="L216" s="566"/>
    </row>
    <row r="217" spans="1:12" s="349" customFormat="1" ht="12" hidden="1">
      <c r="A217" s="350"/>
      <c r="B217" s="352" t="s">
        <v>26</v>
      </c>
      <c r="C217" s="269">
        <f>SUM(D217:E217)</f>
        <v>0</v>
      </c>
      <c r="D217" s="345">
        <f>G217+J217</f>
        <v>0</v>
      </c>
      <c r="E217" s="471"/>
      <c r="F217" s="522"/>
      <c r="G217" s="270"/>
      <c r="H217" s="345"/>
      <c r="I217" s="471"/>
      <c r="J217" s="271"/>
      <c r="K217" s="707"/>
      <c r="L217" s="522"/>
    </row>
    <row r="218" spans="1:12" s="570" customFormat="1" ht="14.25" customHeight="1">
      <c r="A218" s="584"/>
      <c r="B218" s="600" t="s">
        <v>179</v>
      </c>
      <c r="C218" s="585">
        <f>SUM(D218:E218)</f>
        <v>1476000</v>
      </c>
      <c r="D218" s="586">
        <f>G218+J218</f>
        <v>1476000</v>
      </c>
      <c r="E218" s="605"/>
      <c r="F218" s="606"/>
      <c r="G218" s="589"/>
      <c r="H218" s="586"/>
      <c r="I218" s="587"/>
      <c r="J218" s="590">
        <v>1476000</v>
      </c>
      <c r="K218" s="695"/>
      <c r="L218" s="588"/>
    </row>
    <row r="219" spans="1:12" s="55" customFormat="1" ht="10.5" customHeight="1">
      <c r="A219" s="48"/>
      <c r="B219" s="68" t="s">
        <v>181</v>
      </c>
      <c r="C219" s="50">
        <f>SUM(D219:E219)</f>
        <v>15000</v>
      </c>
      <c r="D219" s="84">
        <f>G219+J219</f>
        <v>15000</v>
      </c>
      <c r="E219" s="448"/>
      <c r="F219" s="66"/>
      <c r="G219" s="51"/>
      <c r="H219" s="84"/>
      <c r="I219" s="266"/>
      <c r="J219" s="69">
        <v>15000</v>
      </c>
      <c r="K219" s="264"/>
      <c r="L219" s="74"/>
    </row>
    <row r="220" spans="1:12" ht="12" customHeight="1">
      <c r="A220" s="41"/>
      <c r="B220" s="42" t="s">
        <v>10</v>
      </c>
      <c r="C220" s="43">
        <f>D220+E220</f>
        <v>1000000</v>
      </c>
      <c r="D220" s="188">
        <f>SUM(D221)</f>
        <v>1000000</v>
      </c>
      <c r="E220" s="448"/>
      <c r="F220" s="66"/>
      <c r="G220" s="159"/>
      <c r="H220" s="275"/>
      <c r="I220" s="280"/>
      <c r="J220" s="45">
        <f>SUM(J221:J221)</f>
        <v>1000000</v>
      </c>
      <c r="K220" s="276"/>
      <c r="L220" s="47"/>
    </row>
    <row r="221" spans="1:12" s="55" customFormat="1" ht="12" customHeight="1">
      <c r="A221" s="48"/>
      <c r="B221" s="49" t="s">
        <v>24</v>
      </c>
      <c r="C221" s="50">
        <f>SUM(D221:E221)</f>
        <v>1000000</v>
      </c>
      <c r="D221" s="84">
        <f>G221+J221</f>
        <v>1000000</v>
      </c>
      <c r="E221" s="266"/>
      <c r="F221" s="74"/>
      <c r="G221" s="51"/>
      <c r="H221" s="167"/>
      <c r="I221" s="199"/>
      <c r="J221" s="69">
        <v>1000000</v>
      </c>
      <c r="K221" s="198"/>
      <c r="L221" s="54"/>
    </row>
    <row r="222" spans="1:12" s="109" customFormat="1" ht="9.75" customHeight="1">
      <c r="A222" s="145"/>
      <c r="B222" s="146" t="s">
        <v>27</v>
      </c>
      <c r="C222" s="173">
        <f>SUM(D222:E222)</f>
        <v>1000000</v>
      </c>
      <c r="D222" s="396">
        <f>G222+J222</f>
        <v>1000000</v>
      </c>
      <c r="E222" s="467"/>
      <c r="F222" s="151"/>
      <c r="G222" s="174"/>
      <c r="H222" s="396"/>
      <c r="I222" s="467"/>
      <c r="J222" s="150">
        <v>1000000</v>
      </c>
      <c r="K222" s="697"/>
      <c r="L222" s="151"/>
    </row>
    <row r="223" spans="1:12" ht="12" customHeight="1">
      <c r="A223" s="83">
        <v>75022</v>
      </c>
      <c r="B223" s="165" t="s">
        <v>59</v>
      </c>
      <c r="C223" s="70">
        <f>C224</f>
        <v>785000</v>
      </c>
      <c r="D223" s="186">
        <f>SUM(D224)</f>
        <v>785000</v>
      </c>
      <c r="E223" s="450"/>
      <c r="F223" s="73"/>
      <c r="G223" s="71">
        <f>SUM(G224)</f>
        <v>785000</v>
      </c>
      <c r="H223" s="186"/>
      <c r="I223" s="450"/>
      <c r="J223" s="72"/>
      <c r="K223" s="540"/>
      <c r="L223" s="73"/>
    </row>
    <row r="224" spans="1:12" ht="12.75">
      <c r="A224" s="41"/>
      <c r="B224" s="64" t="s">
        <v>14</v>
      </c>
      <c r="C224" s="43">
        <f>C227+C229</f>
        <v>785000</v>
      </c>
      <c r="D224" s="188">
        <f>D227+D229</f>
        <v>785000</v>
      </c>
      <c r="E224" s="448"/>
      <c r="F224" s="66"/>
      <c r="G224" s="159">
        <f>G227+G229</f>
        <v>785000</v>
      </c>
      <c r="H224" s="395"/>
      <c r="I224" s="669"/>
      <c r="J224" s="139"/>
      <c r="K224" s="696"/>
      <c r="L224" s="140"/>
    </row>
    <row r="225" spans="1:12" ht="12.75" hidden="1">
      <c r="A225" s="41"/>
      <c r="B225" s="49" t="s">
        <v>40</v>
      </c>
      <c r="C225" s="50">
        <f>SUM(D225:E225)</f>
        <v>0</v>
      </c>
      <c r="D225" s="84">
        <f>G225+J225</f>
        <v>0</v>
      </c>
      <c r="E225" s="448"/>
      <c r="F225" s="66"/>
      <c r="G225" s="51"/>
      <c r="H225" s="395"/>
      <c r="I225" s="669"/>
      <c r="J225" s="139"/>
      <c r="K225" s="696"/>
      <c r="L225" s="140"/>
    </row>
    <row r="226" spans="1:12" ht="12.75" hidden="1">
      <c r="A226" s="41"/>
      <c r="B226" s="49" t="s">
        <v>41</v>
      </c>
      <c r="C226" s="50"/>
      <c r="D226" s="84"/>
      <c r="E226" s="448"/>
      <c r="F226" s="66"/>
      <c r="G226" s="159"/>
      <c r="H226" s="395"/>
      <c r="I226" s="669"/>
      <c r="J226" s="139"/>
      <c r="K226" s="696"/>
      <c r="L226" s="140"/>
    </row>
    <row r="227" spans="1:12" ht="12.75">
      <c r="A227" s="41"/>
      <c r="B227" s="426" t="s">
        <v>180</v>
      </c>
      <c r="C227" s="269">
        <f>SUM(C228)</f>
        <v>30000</v>
      </c>
      <c r="D227" s="345">
        <f>SUM(D228)</f>
        <v>30000</v>
      </c>
      <c r="E227" s="471"/>
      <c r="F227" s="522"/>
      <c r="G227" s="311">
        <f>SUM(G228)</f>
        <v>30000</v>
      </c>
      <c r="H227" s="395"/>
      <c r="I227" s="669"/>
      <c r="J227" s="139"/>
      <c r="K227" s="696"/>
      <c r="L227" s="140"/>
    </row>
    <row r="228" spans="1:12" s="570" customFormat="1" ht="11.25" customHeight="1">
      <c r="A228" s="568"/>
      <c r="B228" s="562" t="s">
        <v>179</v>
      </c>
      <c r="C228" s="563">
        <f>SUM(D228:E228)</f>
        <v>30000</v>
      </c>
      <c r="D228" s="564">
        <f>G228+J228</f>
        <v>30000</v>
      </c>
      <c r="E228" s="565"/>
      <c r="F228" s="566"/>
      <c r="G228" s="567">
        <f>785000-755000</f>
        <v>30000</v>
      </c>
      <c r="H228" s="564"/>
      <c r="I228" s="565"/>
      <c r="J228" s="569"/>
      <c r="K228" s="599"/>
      <c r="L228" s="566"/>
    </row>
    <row r="229" spans="1:12" ht="12.75">
      <c r="A229" s="130"/>
      <c r="B229" s="377" t="s">
        <v>182</v>
      </c>
      <c r="C229" s="136">
        <f>SUM(D229:E229)</f>
        <v>755000</v>
      </c>
      <c r="D229" s="233">
        <f>G229+J229</f>
        <v>755000</v>
      </c>
      <c r="E229" s="267"/>
      <c r="F229" s="138"/>
      <c r="G229" s="142">
        <v>755000</v>
      </c>
      <c r="H229" s="393"/>
      <c r="I229" s="670"/>
      <c r="J229" s="133"/>
      <c r="K229" s="698"/>
      <c r="L229" s="134"/>
    </row>
    <row r="230" spans="1:12" ht="12" customHeight="1">
      <c r="A230" s="83">
        <v>75023</v>
      </c>
      <c r="B230" s="212" t="s">
        <v>60</v>
      </c>
      <c r="C230" s="70">
        <f>E230+D230</f>
        <v>31222257</v>
      </c>
      <c r="D230" s="186">
        <f>D231+D237</f>
        <v>31222257</v>
      </c>
      <c r="E230" s="450"/>
      <c r="F230" s="73"/>
      <c r="G230" s="71">
        <f>G231+G237</f>
        <v>31222257</v>
      </c>
      <c r="H230" s="186"/>
      <c r="I230" s="450"/>
      <c r="J230" s="72"/>
      <c r="K230" s="540"/>
      <c r="L230" s="73"/>
    </row>
    <row r="231" spans="1:12" ht="11.25" customHeight="1">
      <c r="A231" s="41"/>
      <c r="B231" s="42" t="s">
        <v>14</v>
      </c>
      <c r="C231" s="43">
        <f>D231+E231</f>
        <v>25905657</v>
      </c>
      <c r="D231" s="188">
        <f>G231+J231</f>
        <v>25905657</v>
      </c>
      <c r="E231" s="448"/>
      <c r="F231" s="66"/>
      <c r="G231" s="44">
        <f>G232+G235+G236</f>
        <v>25905657</v>
      </c>
      <c r="H231" s="188"/>
      <c r="I231" s="448"/>
      <c r="J231" s="65"/>
      <c r="K231" s="200"/>
      <c r="L231" s="66"/>
    </row>
    <row r="232" spans="1:12" ht="11.25" customHeight="1">
      <c r="A232" s="41"/>
      <c r="B232" s="426" t="s">
        <v>180</v>
      </c>
      <c r="C232" s="43">
        <f>D232+E232</f>
        <v>24722317</v>
      </c>
      <c r="D232" s="188">
        <f>SUM(D233:D234)</f>
        <v>24722317</v>
      </c>
      <c r="E232" s="448"/>
      <c r="F232" s="66"/>
      <c r="G232" s="44">
        <f>SUM(G233:G234)</f>
        <v>24722317</v>
      </c>
      <c r="H232" s="188"/>
      <c r="I232" s="448"/>
      <c r="J232" s="65"/>
      <c r="K232" s="200"/>
      <c r="L232" s="66"/>
    </row>
    <row r="233" spans="1:12" s="192" customFormat="1" ht="13.5" customHeight="1">
      <c r="A233" s="189"/>
      <c r="B233" s="255" t="s">
        <v>185</v>
      </c>
      <c r="C233" s="104">
        <f>SUM(D233:E233)</f>
        <v>19866817</v>
      </c>
      <c r="D233" s="241">
        <f>G233+J233</f>
        <v>19866817</v>
      </c>
      <c r="E233" s="344"/>
      <c r="F233" s="191"/>
      <c r="G233" s="105">
        <f>19866817</f>
        <v>19866817</v>
      </c>
      <c r="H233" s="241"/>
      <c r="I233" s="344"/>
      <c r="J233" s="106"/>
      <c r="K233" s="694"/>
      <c r="L233" s="191"/>
    </row>
    <row r="234" spans="1:12" s="192" customFormat="1" ht="13.5" customHeight="1">
      <c r="A234" s="189"/>
      <c r="B234" s="190" t="s">
        <v>179</v>
      </c>
      <c r="C234" s="104">
        <f>SUM(D234:E234)</f>
        <v>4855500</v>
      </c>
      <c r="D234" s="241">
        <f>G234+J234</f>
        <v>4855500</v>
      </c>
      <c r="E234" s="344"/>
      <c r="F234" s="191"/>
      <c r="G234" s="105">
        <v>4855500</v>
      </c>
      <c r="H234" s="241"/>
      <c r="I234" s="344"/>
      <c r="J234" s="106"/>
      <c r="K234" s="694"/>
      <c r="L234" s="191"/>
    </row>
    <row r="235" spans="1:12" s="55" customFormat="1" ht="13.5" customHeight="1">
      <c r="A235" s="48"/>
      <c r="B235" s="376" t="s">
        <v>182</v>
      </c>
      <c r="C235" s="50">
        <f>SUM(D235:E235)</f>
        <v>253000</v>
      </c>
      <c r="D235" s="84">
        <f>G235+J235</f>
        <v>253000</v>
      </c>
      <c r="E235" s="266"/>
      <c r="F235" s="74"/>
      <c r="G235" s="51">
        <v>253000</v>
      </c>
      <c r="H235" s="167"/>
      <c r="I235" s="199"/>
      <c r="J235" s="52"/>
      <c r="K235" s="198"/>
      <c r="L235" s="54"/>
    </row>
    <row r="236" spans="1:12" s="55" customFormat="1" ht="43.5" customHeight="1">
      <c r="A236" s="48"/>
      <c r="B236" s="376" t="s">
        <v>201</v>
      </c>
      <c r="C236" s="50">
        <f>SUM(D236:E236)</f>
        <v>930340</v>
      </c>
      <c r="D236" s="84">
        <f>G236+J236</f>
        <v>930340</v>
      </c>
      <c r="E236" s="266"/>
      <c r="F236" s="74"/>
      <c r="G236" s="51">
        <v>930340</v>
      </c>
      <c r="H236" s="167"/>
      <c r="I236" s="199"/>
      <c r="J236" s="52"/>
      <c r="K236" s="198"/>
      <c r="L236" s="54"/>
    </row>
    <row r="237" spans="1:12" ht="12" customHeight="1">
      <c r="A237" s="41"/>
      <c r="B237" s="42" t="s">
        <v>10</v>
      </c>
      <c r="C237" s="43">
        <f>SUM(C238:C239)</f>
        <v>5316600</v>
      </c>
      <c r="D237" s="188">
        <f>SUM(D238:D239)</f>
        <v>5316600</v>
      </c>
      <c r="E237" s="448"/>
      <c r="F237" s="66"/>
      <c r="G237" s="159">
        <f>SUM(G238:G239)</f>
        <v>5316600</v>
      </c>
      <c r="H237" s="275"/>
      <c r="I237" s="280"/>
      <c r="J237" s="45"/>
      <c r="K237" s="276"/>
      <c r="L237" s="47"/>
    </row>
    <row r="238" spans="1:12" s="55" customFormat="1" ht="12" customHeight="1">
      <c r="A238" s="48"/>
      <c r="B238" s="49" t="s">
        <v>24</v>
      </c>
      <c r="C238" s="50">
        <f>SUM(D238:E238)</f>
        <v>0</v>
      </c>
      <c r="D238" s="84">
        <f>G238+J238</f>
        <v>0</v>
      </c>
      <c r="E238" s="266"/>
      <c r="F238" s="74"/>
      <c r="G238" s="51"/>
      <c r="H238" s="167"/>
      <c r="I238" s="199"/>
      <c r="J238" s="52"/>
      <c r="K238" s="198"/>
      <c r="L238" s="54"/>
    </row>
    <row r="239" spans="1:12" ht="11.25" customHeight="1">
      <c r="A239" s="41"/>
      <c r="B239" s="49" t="s">
        <v>11</v>
      </c>
      <c r="C239" s="50">
        <f>SUM(D239:E239)</f>
        <v>5316600</v>
      </c>
      <c r="D239" s="84">
        <f>G239+J239</f>
        <v>5316600</v>
      </c>
      <c r="E239" s="266"/>
      <c r="F239" s="74"/>
      <c r="G239" s="51">
        <f>4677800+638800</f>
        <v>5316600</v>
      </c>
      <c r="H239" s="275"/>
      <c r="I239" s="280"/>
      <c r="J239" s="45"/>
      <c r="K239" s="276"/>
      <c r="L239" s="47"/>
    </row>
    <row r="240" spans="1:12" s="570" customFormat="1" ht="21.75" customHeight="1">
      <c r="A240" s="584"/>
      <c r="B240" s="572" t="s">
        <v>186</v>
      </c>
      <c r="C240" s="585">
        <f>SUM(D240:E240)</f>
        <v>4677800</v>
      </c>
      <c r="D240" s="586">
        <f>G240+J240</f>
        <v>4677800</v>
      </c>
      <c r="E240" s="587"/>
      <c r="F240" s="588"/>
      <c r="G240" s="589">
        <v>4677800</v>
      </c>
      <c r="H240" s="586"/>
      <c r="I240" s="587"/>
      <c r="J240" s="590"/>
      <c r="K240" s="695"/>
      <c r="L240" s="588"/>
    </row>
    <row r="241" spans="1:12" ht="14.25" customHeight="1">
      <c r="A241" s="83">
        <v>75045</v>
      </c>
      <c r="B241" s="165" t="s">
        <v>61</v>
      </c>
      <c r="C241" s="70">
        <f>C242</f>
        <v>46500</v>
      </c>
      <c r="D241" s="186">
        <f>SUM(D242)</f>
        <v>3000</v>
      </c>
      <c r="E241" s="450">
        <f>SUM(E242)</f>
        <v>39000</v>
      </c>
      <c r="F241" s="73">
        <f>SUM(F242)</f>
        <v>4500</v>
      </c>
      <c r="G241" s="497"/>
      <c r="H241" s="398"/>
      <c r="I241" s="543"/>
      <c r="J241" s="72">
        <f>SUM(J242)</f>
        <v>3000</v>
      </c>
      <c r="K241" s="540">
        <f>SUM(K242)</f>
        <v>39000</v>
      </c>
      <c r="L241" s="73">
        <f>SUM(L242)</f>
        <v>4500</v>
      </c>
    </row>
    <row r="242" spans="1:12" ht="12.75" customHeight="1">
      <c r="A242" s="41"/>
      <c r="B242" s="42" t="s">
        <v>14</v>
      </c>
      <c r="C242" s="43">
        <f>D242+E242+F242</f>
        <v>46500</v>
      </c>
      <c r="D242" s="188">
        <f>SUM(D244:D245)</f>
        <v>3000</v>
      </c>
      <c r="E242" s="448">
        <f>E244+E245</f>
        <v>39000</v>
      </c>
      <c r="F242" s="66">
        <f>L242</f>
        <v>4500</v>
      </c>
      <c r="G242" s="44"/>
      <c r="H242" s="188"/>
      <c r="I242" s="448"/>
      <c r="J242" s="65">
        <f>SUM(J244:J245)</f>
        <v>3000</v>
      </c>
      <c r="K242" s="200">
        <f>K243</f>
        <v>39000</v>
      </c>
      <c r="L242" s="66">
        <f>L243</f>
        <v>4500</v>
      </c>
    </row>
    <row r="243" spans="1:12" ht="11.25" customHeight="1">
      <c r="A243" s="41"/>
      <c r="B243" s="426" t="s">
        <v>180</v>
      </c>
      <c r="C243" s="348">
        <f>D243+E243+F243</f>
        <v>46500</v>
      </c>
      <c r="D243" s="378">
        <f>G243+J243</f>
        <v>3000</v>
      </c>
      <c r="E243" s="455">
        <f>K243</f>
        <v>39000</v>
      </c>
      <c r="F243" s="234">
        <f>L243</f>
        <v>4500</v>
      </c>
      <c r="G243" s="217"/>
      <c r="H243" s="378"/>
      <c r="I243" s="455"/>
      <c r="J243" s="182">
        <f>J244+J245</f>
        <v>3000</v>
      </c>
      <c r="K243" s="688">
        <f>K244+K245</f>
        <v>39000</v>
      </c>
      <c r="L243" s="234">
        <f>SUM(L244:L245)</f>
        <v>4500</v>
      </c>
    </row>
    <row r="244" spans="1:12" s="570" customFormat="1" ht="10.5" customHeight="1">
      <c r="A244" s="568"/>
      <c r="B244" s="572" t="s">
        <v>185</v>
      </c>
      <c r="C244" s="563">
        <f>SUM(D244:F244)</f>
        <v>29300</v>
      </c>
      <c r="D244" s="564"/>
      <c r="E244" s="565">
        <f>H244+K244</f>
        <v>28800</v>
      </c>
      <c r="F244" s="566">
        <f>I244+L244</f>
        <v>500</v>
      </c>
      <c r="G244" s="567"/>
      <c r="H244" s="564"/>
      <c r="I244" s="565"/>
      <c r="J244" s="569"/>
      <c r="K244" s="599">
        <v>28800</v>
      </c>
      <c r="L244" s="566">
        <v>500</v>
      </c>
    </row>
    <row r="245" spans="1:12" s="570" customFormat="1" ht="11.25" customHeight="1">
      <c r="A245" s="568"/>
      <c r="B245" s="562" t="s">
        <v>179</v>
      </c>
      <c r="C245" s="563">
        <f>SUM(D245:F245)</f>
        <v>17200</v>
      </c>
      <c r="D245" s="564">
        <f>G245+J245</f>
        <v>3000</v>
      </c>
      <c r="E245" s="565">
        <f>H245+K245</f>
        <v>10200</v>
      </c>
      <c r="F245" s="566">
        <f>I245+L245</f>
        <v>4000</v>
      </c>
      <c r="G245" s="567"/>
      <c r="H245" s="564"/>
      <c r="I245" s="565"/>
      <c r="J245" s="569">
        <v>3000</v>
      </c>
      <c r="K245" s="599">
        <v>10200</v>
      </c>
      <c r="L245" s="588">
        <v>4000</v>
      </c>
    </row>
    <row r="246" spans="1:12" ht="12" customHeight="1" hidden="1">
      <c r="A246" s="83">
        <v>75056</v>
      </c>
      <c r="B246" s="165" t="s">
        <v>61</v>
      </c>
      <c r="C246" s="70">
        <f>C247</f>
        <v>0</v>
      </c>
      <c r="D246" s="186">
        <f>SUM(D249)</f>
        <v>0</v>
      </c>
      <c r="E246" s="450">
        <f>E247</f>
        <v>0</v>
      </c>
      <c r="F246" s="73"/>
      <c r="G246" s="497"/>
      <c r="H246" s="399">
        <f>H247</f>
        <v>0</v>
      </c>
      <c r="I246" s="675"/>
      <c r="J246" s="72">
        <f>SUM(J249)</f>
        <v>0</v>
      </c>
      <c r="K246" s="540">
        <f>SUM(K249)</f>
        <v>0</v>
      </c>
      <c r="L246" s="73"/>
    </row>
    <row r="247" spans="1:12" ht="12" customHeight="1" hidden="1">
      <c r="A247" s="96"/>
      <c r="B247" s="42" t="s">
        <v>14</v>
      </c>
      <c r="C247" s="213">
        <f>C248+C250</f>
        <v>0</v>
      </c>
      <c r="D247" s="402"/>
      <c r="E247" s="472">
        <f>E248+E250</f>
        <v>0</v>
      </c>
      <c r="F247" s="216"/>
      <c r="G247" s="44"/>
      <c r="H247" s="188">
        <f>H248+H250</f>
        <v>0</v>
      </c>
      <c r="I247" s="448"/>
      <c r="J247" s="215"/>
      <c r="K247" s="708"/>
      <c r="L247" s="216"/>
    </row>
    <row r="248" spans="1:12" ht="12" customHeight="1" hidden="1">
      <c r="A248" s="96"/>
      <c r="B248" s="49" t="s">
        <v>40</v>
      </c>
      <c r="C248" s="50">
        <f>SUM(D248:E248)</f>
        <v>0</v>
      </c>
      <c r="D248" s="402"/>
      <c r="E248" s="266">
        <f>H248+K248</f>
        <v>0</v>
      </c>
      <c r="F248" s="74"/>
      <c r="G248" s="44"/>
      <c r="H248" s="378"/>
      <c r="I248" s="455"/>
      <c r="J248" s="215"/>
      <c r="K248" s="708"/>
      <c r="L248" s="216"/>
    </row>
    <row r="249" spans="1:12" s="109" customFormat="1" ht="12" hidden="1">
      <c r="A249" s="102"/>
      <c r="B249" s="49" t="s">
        <v>41</v>
      </c>
      <c r="C249" s="50"/>
      <c r="D249" s="241"/>
      <c r="E249" s="266"/>
      <c r="F249" s="74"/>
      <c r="G249" s="105"/>
      <c r="H249" s="400"/>
      <c r="I249" s="464"/>
      <c r="J249" s="106"/>
      <c r="K249" s="694"/>
      <c r="L249" s="191"/>
    </row>
    <row r="250" spans="1:12" s="109" customFormat="1" ht="12" hidden="1">
      <c r="A250" s="102"/>
      <c r="B250" s="68" t="s">
        <v>15</v>
      </c>
      <c r="C250" s="50">
        <f>SUM(D250:E250)</f>
        <v>0</v>
      </c>
      <c r="D250" s="241"/>
      <c r="E250" s="266">
        <f>H250+K250</f>
        <v>0</v>
      </c>
      <c r="F250" s="74"/>
      <c r="G250" s="105"/>
      <c r="H250" s="378"/>
      <c r="I250" s="455"/>
      <c r="J250" s="106"/>
      <c r="K250" s="694"/>
      <c r="L250" s="191"/>
    </row>
    <row r="251" spans="1:12" ht="14.25" customHeight="1">
      <c r="A251" s="83">
        <v>75075</v>
      </c>
      <c r="B251" s="165" t="s">
        <v>62</v>
      </c>
      <c r="C251" s="70">
        <f>C252</f>
        <v>3038689</v>
      </c>
      <c r="D251" s="186">
        <f>SUM(D252)</f>
        <v>3038689</v>
      </c>
      <c r="E251" s="450"/>
      <c r="F251" s="73"/>
      <c r="G251" s="71">
        <f>SUM(G252)</f>
        <v>3038689</v>
      </c>
      <c r="H251" s="186"/>
      <c r="I251" s="450"/>
      <c r="J251" s="72"/>
      <c r="K251" s="540"/>
      <c r="L251" s="73"/>
    </row>
    <row r="252" spans="1:12" s="67" customFormat="1" ht="12" customHeight="1">
      <c r="A252" s="41"/>
      <c r="B252" s="64" t="s">
        <v>14</v>
      </c>
      <c r="C252" s="158">
        <f>D252+E252</f>
        <v>3038689</v>
      </c>
      <c r="D252" s="275">
        <f>G252</f>
        <v>3038689</v>
      </c>
      <c r="E252" s="448"/>
      <c r="F252" s="66"/>
      <c r="G252" s="159">
        <f>G258+G253</f>
        <v>3038689</v>
      </c>
      <c r="H252" s="275"/>
      <c r="I252" s="280"/>
      <c r="J252" s="45"/>
      <c r="K252" s="276"/>
      <c r="L252" s="47"/>
    </row>
    <row r="253" spans="1:12" s="67" customFormat="1" ht="13.5" customHeight="1">
      <c r="A253" s="41"/>
      <c r="B253" s="426" t="s">
        <v>180</v>
      </c>
      <c r="C253" s="158">
        <f>D253+E253</f>
        <v>2919000</v>
      </c>
      <c r="D253" s="275">
        <f>G253</f>
        <v>2919000</v>
      </c>
      <c r="E253" s="448"/>
      <c r="F253" s="66"/>
      <c r="G253" s="159">
        <f>SUM(G254:G256)</f>
        <v>2919000</v>
      </c>
      <c r="H253" s="275"/>
      <c r="I253" s="280"/>
      <c r="J253" s="45"/>
      <c r="K253" s="276"/>
      <c r="L253" s="47"/>
    </row>
    <row r="254" spans="1:12" s="192" customFormat="1" ht="11.25" customHeight="1" hidden="1">
      <c r="A254" s="189"/>
      <c r="B254" s="255" t="s">
        <v>185</v>
      </c>
      <c r="C254" s="104">
        <f>SUM(D254:E254)</f>
        <v>0</v>
      </c>
      <c r="D254" s="241">
        <f>G254+J254</f>
        <v>0</v>
      </c>
      <c r="E254" s="344"/>
      <c r="F254" s="191"/>
      <c r="G254" s="105">
        <v>0</v>
      </c>
      <c r="H254" s="241"/>
      <c r="I254" s="344"/>
      <c r="J254" s="106"/>
      <c r="K254" s="694"/>
      <c r="L254" s="191"/>
    </row>
    <row r="255" spans="1:12" s="192" customFormat="1" ht="11.25" customHeight="1" hidden="1">
      <c r="A255" s="189"/>
      <c r="B255" s="255" t="s">
        <v>176</v>
      </c>
      <c r="C255" s="104"/>
      <c r="D255" s="241"/>
      <c r="E255" s="344"/>
      <c r="F255" s="191"/>
      <c r="G255" s="105"/>
      <c r="H255" s="241"/>
      <c r="I255" s="344"/>
      <c r="J255" s="106"/>
      <c r="K255" s="694"/>
      <c r="L255" s="191"/>
    </row>
    <row r="256" spans="1:12" s="570" customFormat="1" ht="11.25" customHeight="1">
      <c r="A256" s="584"/>
      <c r="B256" s="600" t="s">
        <v>179</v>
      </c>
      <c r="C256" s="585">
        <f>SUM(D256:E256)</f>
        <v>2919000</v>
      </c>
      <c r="D256" s="586">
        <f>G256+J256</f>
        <v>2919000</v>
      </c>
      <c r="E256" s="587"/>
      <c r="F256" s="588"/>
      <c r="G256" s="589">
        <f>3009918-90918</f>
        <v>2919000</v>
      </c>
      <c r="H256" s="586"/>
      <c r="I256" s="587"/>
      <c r="J256" s="590"/>
      <c r="K256" s="695"/>
      <c r="L256" s="588"/>
    </row>
    <row r="257" spans="1:12" ht="9.75" customHeight="1" hidden="1">
      <c r="A257" s="41"/>
      <c r="B257" s="49" t="s">
        <v>43</v>
      </c>
      <c r="C257" s="136">
        <f>E257+H257</f>
        <v>0</v>
      </c>
      <c r="D257" s="233">
        <f>G257+J257</f>
        <v>0</v>
      </c>
      <c r="E257" s="266"/>
      <c r="F257" s="74"/>
      <c r="G257" s="94"/>
      <c r="H257" s="167"/>
      <c r="I257" s="199"/>
      <c r="J257" s="143"/>
      <c r="K257" s="198"/>
      <c r="L257" s="54"/>
    </row>
    <row r="258" spans="1:12" ht="39" customHeight="1">
      <c r="A258" s="130"/>
      <c r="B258" s="376" t="s">
        <v>202</v>
      </c>
      <c r="C258" s="136">
        <f>D258+E258</f>
        <v>119689</v>
      </c>
      <c r="D258" s="233">
        <f>G258</f>
        <v>119689</v>
      </c>
      <c r="E258" s="267"/>
      <c r="F258" s="138"/>
      <c r="G258" s="504">
        <f>90918+28771</f>
        <v>119689</v>
      </c>
      <c r="H258" s="394"/>
      <c r="I258" s="676"/>
      <c r="J258" s="143"/>
      <c r="K258" s="704"/>
      <c r="L258" s="144"/>
    </row>
    <row r="259" spans="1:12" ht="17.25" customHeight="1">
      <c r="A259" s="83">
        <v>75095</v>
      </c>
      <c r="B259" s="165" t="s">
        <v>21</v>
      </c>
      <c r="C259" s="70">
        <f>C260+C273</f>
        <v>4142953</v>
      </c>
      <c r="D259" s="186">
        <f>D260+D273</f>
        <v>4142953</v>
      </c>
      <c r="E259" s="450"/>
      <c r="F259" s="73"/>
      <c r="G259" s="71">
        <f>G260+G273</f>
        <v>4142953</v>
      </c>
      <c r="H259" s="186"/>
      <c r="I259" s="450"/>
      <c r="J259" s="72"/>
      <c r="K259" s="540"/>
      <c r="L259" s="73"/>
    </row>
    <row r="260" spans="1:12" s="67" customFormat="1" ht="12.75" customHeight="1">
      <c r="A260" s="41"/>
      <c r="B260" s="64" t="s">
        <v>14</v>
      </c>
      <c r="C260" s="158">
        <f>E260+D260</f>
        <v>2944253</v>
      </c>
      <c r="D260" s="275">
        <f>G260+J260</f>
        <v>2944253</v>
      </c>
      <c r="E260" s="448"/>
      <c r="F260" s="66"/>
      <c r="G260" s="159">
        <f>G272+G271+G261</f>
        <v>2944253</v>
      </c>
      <c r="H260" s="275"/>
      <c r="I260" s="280"/>
      <c r="J260" s="45"/>
      <c r="K260" s="276"/>
      <c r="L260" s="47"/>
    </row>
    <row r="261" spans="1:12" s="67" customFormat="1" ht="14.25" customHeight="1">
      <c r="A261" s="41"/>
      <c r="B261" s="426" t="s">
        <v>180</v>
      </c>
      <c r="C261" s="348">
        <f>D261+E261</f>
        <v>1634550</v>
      </c>
      <c r="D261" s="378">
        <f>G261+J261</f>
        <v>1634550</v>
      </c>
      <c r="E261" s="455"/>
      <c r="F261" s="234"/>
      <c r="G261" s="217">
        <f>SUM(G262:G263)</f>
        <v>1634550</v>
      </c>
      <c r="H261" s="275"/>
      <c r="I261" s="280"/>
      <c r="J261" s="45"/>
      <c r="K261" s="276"/>
      <c r="L261" s="47"/>
    </row>
    <row r="262" spans="1:12" s="570" customFormat="1" ht="12" customHeight="1">
      <c r="A262" s="568"/>
      <c r="B262" s="572" t="s">
        <v>185</v>
      </c>
      <c r="C262" s="563">
        <f>SUM(D262:E262)</f>
        <v>60750</v>
      </c>
      <c r="D262" s="564">
        <f>G262+J262</f>
        <v>60750</v>
      </c>
      <c r="E262" s="565"/>
      <c r="F262" s="566"/>
      <c r="G262" s="567">
        <f>319550-258800</f>
        <v>60750</v>
      </c>
      <c r="H262" s="564"/>
      <c r="I262" s="565"/>
      <c r="J262" s="569"/>
      <c r="K262" s="599"/>
      <c r="L262" s="566"/>
    </row>
    <row r="263" spans="1:12" s="571" customFormat="1" ht="15" customHeight="1">
      <c r="A263" s="568"/>
      <c r="B263" s="562" t="s">
        <v>179</v>
      </c>
      <c r="C263" s="563">
        <f>SUM(D263:E263)</f>
        <v>1573800</v>
      </c>
      <c r="D263" s="564">
        <f>G263+J263</f>
        <v>1573800</v>
      </c>
      <c r="E263" s="565"/>
      <c r="F263" s="566"/>
      <c r="G263" s="567">
        <f>2926703-1000000-352903</f>
        <v>1573800</v>
      </c>
      <c r="H263" s="564"/>
      <c r="I263" s="565"/>
      <c r="J263" s="569"/>
      <c r="K263" s="599"/>
      <c r="L263" s="566"/>
    </row>
    <row r="264" spans="1:12" s="75" customFormat="1" ht="9.75" customHeight="1" hidden="1">
      <c r="A264" s="48"/>
      <c r="B264" s="49" t="s">
        <v>43</v>
      </c>
      <c r="C264" s="50">
        <f aca="true" t="shared" si="12" ref="C264:C272">SUM(D264:E264)</f>
        <v>0</v>
      </c>
      <c r="D264" s="84">
        <f aca="true" t="shared" si="13" ref="D264:D272">G264+J264</f>
        <v>0</v>
      </c>
      <c r="E264" s="266"/>
      <c r="F264" s="74"/>
      <c r="G264" s="51">
        <v>0</v>
      </c>
      <c r="H264" s="84"/>
      <c r="I264" s="266"/>
      <c r="J264" s="69"/>
      <c r="K264" s="264"/>
      <c r="L264" s="74"/>
    </row>
    <row r="265" spans="1:12" s="40" customFormat="1" ht="10.5" customHeight="1" hidden="1">
      <c r="A265" s="33" t="s">
        <v>63</v>
      </c>
      <c r="B265" s="34" t="s">
        <v>64</v>
      </c>
      <c r="C265" s="50">
        <f t="shared" si="12"/>
        <v>0</v>
      </c>
      <c r="D265" s="84">
        <f t="shared" si="13"/>
        <v>0</v>
      </c>
      <c r="E265" s="447">
        <f>E266</f>
        <v>0</v>
      </c>
      <c r="F265" s="39"/>
      <c r="G265" s="36"/>
      <c r="H265" s="263">
        <f>SUM(H266)</f>
        <v>0</v>
      </c>
      <c r="I265" s="447"/>
      <c r="J265" s="38"/>
      <c r="K265" s="686"/>
      <c r="L265" s="39"/>
    </row>
    <row r="266" spans="1:12" s="63" customFormat="1" ht="10.5" customHeight="1" hidden="1">
      <c r="A266" s="56" t="s">
        <v>65</v>
      </c>
      <c r="B266" s="57" t="s">
        <v>66</v>
      </c>
      <c r="C266" s="50">
        <f t="shared" si="12"/>
        <v>0</v>
      </c>
      <c r="D266" s="84">
        <f t="shared" si="13"/>
        <v>0</v>
      </c>
      <c r="E266" s="450">
        <f>E267</f>
        <v>0</v>
      </c>
      <c r="F266" s="73"/>
      <c r="G266" s="71"/>
      <c r="H266" s="186">
        <f>SUM(H267)</f>
        <v>0</v>
      </c>
      <c r="I266" s="450"/>
      <c r="J266" s="72"/>
      <c r="K266" s="540"/>
      <c r="L266" s="73"/>
    </row>
    <row r="267" spans="1:12" s="67" customFormat="1" ht="12" customHeight="1" hidden="1">
      <c r="A267" s="175"/>
      <c r="B267" s="176" t="s">
        <v>14</v>
      </c>
      <c r="C267" s="50">
        <f t="shared" si="12"/>
        <v>0</v>
      </c>
      <c r="D267" s="84">
        <f t="shared" si="13"/>
        <v>0</v>
      </c>
      <c r="E267" s="466">
        <f>SUM(E268:E270)</f>
        <v>0</v>
      </c>
      <c r="F267" s="210"/>
      <c r="G267" s="219"/>
      <c r="H267" s="365">
        <f>SUM(H268:H270)</f>
        <v>0</v>
      </c>
      <c r="I267" s="474"/>
      <c r="J267" s="178"/>
      <c r="K267" s="541"/>
      <c r="L267" s="180"/>
    </row>
    <row r="268" spans="1:12" s="67" customFormat="1" ht="11.25" customHeight="1" hidden="1">
      <c r="A268" s="41"/>
      <c r="B268" s="49" t="s">
        <v>40</v>
      </c>
      <c r="C268" s="50">
        <f t="shared" si="12"/>
        <v>0</v>
      </c>
      <c r="D268" s="84">
        <f t="shared" si="13"/>
        <v>0</v>
      </c>
      <c r="E268" s="266">
        <f>H268+K268</f>
        <v>0</v>
      </c>
      <c r="F268" s="74"/>
      <c r="G268" s="159"/>
      <c r="H268" s="275"/>
      <c r="I268" s="280"/>
      <c r="J268" s="45"/>
      <c r="K268" s="276"/>
      <c r="L268" s="47"/>
    </row>
    <row r="269" spans="1:12" s="67" customFormat="1" ht="12.75" customHeight="1" hidden="1">
      <c r="A269" s="41"/>
      <c r="B269" s="49" t="s">
        <v>41</v>
      </c>
      <c r="C269" s="50">
        <f t="shared" si="12"/>
        <v>0</v>
      </c>
      <c r="D269" s="84">
        <f t="shared" si="13"/>
        <v>0</v>
      </c>
      <c r="E269" s="448"/>
      <c r="F269" s="66"/>
      <c r="G269" s="159"/>
      <c r="H269" s="275"/>
      <c r="I269" s="280"/>
      <c r="J269" s="45"/>
      <c r="K269" s="276"/>
      <c r="L269" s="47"/>
    </row>
    <row r="270" spans="1:12" s="75" customFormat="1" ht="15" customHeight="1" hidden="1">
      <c r="A270" s="48"/>
      <c r="B270" s="68" t="s">
        <v>15</v>
      </c>
      <c r="C270" s="50">
        <f t="shared" si="12"/>
        <v>0</v>
      </c>
      <c r="D270" s="84">
        <f t="shared" si="13"/>
        <v>0</v>
      </c>
      <c r="E270" s="266">
        <f>H270+K270</f>
        <v>0</v>
      </c>
      <c r="F270" s="74"/>
      <c r="G270" s="51">
        <v>0</v>
      </c>
      <c r="H270" s="84">
        <v>0</v>
      </c>
      <c r="I270" s="266"/>
      <c r="J270" s="69"/>
      <c r="K270" s="264"/>
      <c r="L270" s="74"/>
    </row>
    <row r="271" spans="1:12" s="75" customFormat="1" ht="13.5" customHeight="1">
      <c r="A271" s="48"/>
      <c r="B271" s="68" t="s">
        <v>181</v>
      </c>
      <c r="C271" s="50">
        <f>SUM(D271:E271)</f>
        <v>668000</v>
      </c>
      <c r="D271" s="84">
        <f>G271+J271</f>
        <v>668000</v>
      </c>
      <c r="E271" s="266"/>
      <c r="F271" s="74"/>
      <c r="G271" s="51">
        <f>698000-30000</f>
        <v>668000</v>
      </c>
      <c r="H271" s="84"/>
      <c r="I271" s="266"/>
      <c r="J271" s="69"/>
      <c r="K271" s="264"/>
      <c r="L271" s="74"/>
    </row>
    <row r="272" spans="1:12" s="75" customFormat="1" ht="44.25" customHeight="1">
      <c r="A272" s="48"/>
      <c r="B272" s="376" t="s">
        <v>202</v>
      </c>
      <c r="C272" s="50">
        <f t="shared" si="12"/>
        <v>641703</v>
      </c>
      <c r="D272" s="84">
        <f t="shared" si="13"/>
        <v>641703</v>
      </c>
      <c r="E272" s="266"/>
      <c r="F272" s="74"/>
      <c r="G272" s="51">
        <f>352903+30000+258800</f>
        <v>641703</v>
      </c>
      <c r="H272" s="84"/>
      <c r="I272" s="266"/>
      <c r="J272" s="69"/>
      <c r="K272" s="264"/>
      <c r="L272" s="74"/>
    </row>
    <row r="273" spans="1:12" s="75" customFormat="1" ht="12" customHeight="1">
      <c r="A273" s="48"/>
      <c r="B273" s="42" t="s">
        <v>10</v>
      </c>
      <c r="C273" s="43">
        <f>SUM(D273:E273)</f>
        <v>1198700</v>
      </c>
      <c r="D273" s="188">
        <f>SUM(D274:D275)</f>
        <v>1198700</v>
      </c>
      <c r="E273" s="448"/>
      <c r="F273" s="66"/>
      <c r="G273" s="44">
        <f>SUM(G274:G275)</f>
        <v>1198700</v>
      </c>
      <c r="H273" s="84"/>
      <c r="I273" s="266"/>
      <c r="J273" s="69"/>
      <c r="K273" s="264"/>
      <c r="L273" s="74"/>
    </row>
    <row r="274" spans="1:12" s="75" customFormat="1" ht="11.25" customHeight="1" hidden="1">
      <c r="A274" s="48"/>
      <c r="B274" s="49" t="s">
        <v>24</v>
      </c>
      <c r="C274" s="50">
        <f>SUM(D274:E274)</f>
        <v>0</v>
      </c>
      <c r="D274" s="84">
        <f>G274+J274</f>
        <v>0</v>
      </c>
      <c r="E274" s="448"/>
      <c r="F274" s="66"/>
      <c r="G274" s="217"/>
      <c r="H274" s="84"/>
      <c r="I274" s="266"/>
      <c r="J274" s="69"/>
      <c r="K274" s="264"/>
      <c r="L274" s="74"/>
    </row>
    <row r="275" spans="1:12" s="75" customFormat="1" ht="12" customHeight="1">
      <c r="A275" s="48"/>
      <c r="B275" s="49" t="s">
        <v>11</v>
      </c>
      <c r="C275" s="50">
        <f>SUM(D275:E275)</f>
        <v>1198700</v>
      </c>
      <c r="D275" s="84">
        <f>G275+J275</f>
        <v>1198700</v>
      </c>
      <c r="E275" s="266"/>
      <c r="F275" s="74"/>
      <c r="G275" s="51">
        <v>1198700</v>
      </c>
      <c r="H275" s="84"/>
      <c r="I275" s="266"/>
      <c r="J275" s="69"/>
      <c r="K275" s="264"/>
      <c r="L275" s="74"/>
    </row>
    <row r="276" spans="1:12" s="601" customFormat="1" ht="24" customHeight="1" thickBot="1">
      <c r="A276" s="350"/>
      <c r="B276" s="572" t="s">
        <v>186</v>
      </c>
      <c r="C276" s="563">
        <f>SUM(D276:E276)</f>
        <v>1198700</v>
      </c>
      <c r="D276" s="564">
        <f>G276+J276</f>
        <v>1198700</v>
      </c>
      <c r="E276" s="565"/>
      <c r="F276" s="566"/>
      <c r="G276" s="567">
        <v>1198700</v>
      </c>
      <c r="H276" s="564"/>
      <c r="I276" s="471"/>
      <c r="J276" s="271"/>
      <c r="K276" s="707"/>
      <c r="L276" s="522"/>
    </row>
    <row r="277" spans="1:12" s="75" customFormat="1" ht="43.5" customHeight="1" thickBot="1" thickTop="1">
      <c r="A277" s="218">
        <v>751</v>
      </c>
      <c r="B277" s="356" t="s">
        <v>64</v>
      </c>
      <c r="C277" s="35">
        <f>C278+C288</f>
        <v>18042</v>
      </c>
      <c r="D277" s="263"/>
      <c r="E277" s="447">
        <f>E278+E288</f>
        <v>18042</v>
      </c>
      <c r="F277" s="39"/>
      <c r="G277" s="36"/>
      <c r="H277" s="263">
        <f>H278+H288</f>
        <v>18042</v>
      </c>
      <c r="I277" s="447"/>
      <c r="J277" s="38"/>
      <c r="K277" s="686"/>
      <c r="L277" s="39"/>
    </row>
    <row r="278" spans="1:12" s="75" customFormat="1" ht="29.25" customHeight="1" thickTop="1">
      <c r="A278" s="116">
        <v>75101</v>
      </c>
      <c r="B278" s="117" t="s">
        <v>188</v>
      </c>
      <c r="C278" s="161">
        <f>C279</f>
        <v>18042</v>
      </c>
      <c r="D278" s="371"/>
      <c r="E278" s="463">
        <f>SUM(E279)</f>
        <v>18042</v>
      </c>
      <c r="F278" s="164"/>
      <c r="G278" s="162"/>
      <c r="H278" s="371">
        <f>SUM(H279)</f>
        <v>18042</v>
      </c>
      <c r="I278" s="463"/>
      <c r="J278" s="163"/>
      <c r="K278" s="700"/>
      <c r="L278" s="164"/>
    </row>
    <row r="279" spans="1:12" s="75" customFormat="1" ht="15" customHeight="1">
      <c r="A279" s="357"/>
      <c r="B279" s="176" t="s">
        <v>55</v>
      </c>
      <c r="C279" s="153">
        <f>SUM(C283+C281)</f>
        <v>18042</v>
      </c>
      <c r="D279" s="232"/>
      <c r="E279" s="474">
        <f>SUM(E283)+E281</f>
        <v>18042</v>
      </c>
      <c r="F279" s="180"/>
      <c r="G279" s="219"/>
      <c r="H279" s="365">
        <f>SUM(H283)+H281</f>
        <v>18042</v>
      </c>
      <c r="I279" s="474"/>
      <c r="J279" s="179"/>
      <c r="K279" s="703"/>
      <c r="L279" s="220"/>
    </row>
    <row r="280" spans="1:12" s="75" customFormat="1" ht="12.75" customHeight="1">
      <c r="A280" s="48"/>
      <c r="B280" s="426" t="s">
        <v>180</v>
      </c>
      <c r="C280" s="348">
        <f>D280+E280</f>
        <v>18042</v>
      </c>
      <c r="D280" s="378"/>
      <c r="E280" s="455">
        <f>H280</f>
        <v>18042</v>
      </c>
      <c r="F280" s="234"/>
      <c r="G280" s="217"/>
      <c r="H280" s="378">
        <f>SUM(H281:H283)</f>
        <v>18042</v>
      </c>
      <c r="I280" s="280"/>
      <c r="J280" s="139"/>
      <c r="K280" s="696"/>
      <c r="L280" s="140"/>
    </row>
    <row r="281" spans="1:12" s="570" customFormat="1" ht="12" customHeight="1" thickBot="1">
      <c r="A281" s="568"/>
      <c r="B281" s="572" t="s">
        <v>185</v>
      </c>
      <c r="C281" s="563">
        <f>SUM(D281:E281)</f>
        <v>18042</v>
      </c>
      <c r="D281" s="564"/>
      <c r="E281" s="565">
        <f>H281+K281</f>
        <v>18042</v>
      </c>
      <c r="F281" s="566"/>
      <c r="G281" s="567"/>
      <c r="H281" s="564">
        <v>18042</v>
      </c>
      <c r="I281" s="565"/>
      <c r="J281" s="569"/>
      <c r="K281" s="599"/>
      <c r="L281" s="566"/>
    </row>
    <row r="282" spans="1:12" s="192" customFormat="1" ht="11.25" customHeight="1" hidden="1">
      <c r="A282" s="189"/>
      <c r="B282" s="255" t="s">
        <v>176</v>
      </c>
      <c r="C282" s="104"/>
      <c r="D282" s="241"/>
      <c r="E282" s="344"/>
      <c r="F282" s="191"/>
      <c r="G282" s="105"/>
      <c r="H282" s="241"/>
      <c r="I282" s="344"/>
      <c r="J282" s="106"/>
      <c r="K282" s="694"/>
      <c r="L282" s="191"/>
    </row>
    <row r="283" spans="1:12" s="428" customFormat="1" ht="19.5" customHeight="1" hidden="1" thickBot="1">
      <c r="A283" s="441"/>
      <c r="B283" s="190" t="s">
        <v>179</v>
      </c>
      <c r="C283" s="227">
        <f>SUM(D283:E283)</f>
        <v>0</v>
      </c>
      <c r="D283" s="243"/>
      <c r="E283" s="475"/>
      <c r="F283" s="244"/>
      <c r="G283" s="228"/>
      <c r="H283" s="243"/>
      <c r="I283" s="475"/>
      <c r="J283" s="229"/>
      <c r="K283" s="709"/>
      <c r="L283" s="244"/>
    </row>
    <row r="284" spans="1:12" s="75" customFormat="1" ht="12" customHeight="1" hidden="1">
      <c r="A284" s="361">
        <v>752</v>
      </c>
      <c r="B284" s="362" t="s">
        <v>67</v>
      </c>
      <c r="C284" s="363">
        <f>C285</f>
        <v>0</v>
      </c>
      <c r="D284" s="370"/>
      <c r="E284" s="473">
        <f>E285</f>
        <v>0</v>
      </c>
      <c r="F284" s="523"/>
      <c r="G284" s="498"/>
      <c r="H284" s="370"/>
      <c r="I284" s="473"/>
      <c r="J284" s="364"/>
      <c r="K284" s="710">
        <f>K285</f>
        <v>0</v>
      </c>
      <c r="L284" s="523"/>
    </row>
    <row r="285" spans="1:12" s="75" customFormat="1" ht="11.25" customHeight="1" hidden="1">
      <c r="A285" s="116">
        <v>75212</v>
      </c>
      <c r="B285" s="117" t="s">
        <v>68</v>
      </c>
      <c r="C285" s="161">
        <f>D285+E285</f>
        <v>0</v>
      </c>
      <c r="D285" s="371"/>
      <c r="E285" s="463">
        <f>K285+H285</f>
        <v>0</v>
      </c>
      <c r="F285" s="164"/>
      <c r="G285" s="162"/>
      <c r="H285" s="371"/>
      <c r="I285" s="463"/>
      <c r="J285" s="163"/>
      <c r="K285" s="700">
        <f>K286</f>
        <v>0</v>
      </c>
      <c r="L285" s="164"/>
    </row>
    <row r="286" spans="1:12" s="75" customFormat="1" ht="11.25" customHeight="1" hidden="1">
      <c r="A286" s="48"/>
      <c r="B286" s="64" t="s">
        <v>55</v>
      </c>
      <c r="C286" s="153">
        <f>D286+E286</f>
        <v>0</v>
      </c>
      <c r="D286" s="416"/>
      <c r="E286" s="466">
        <f>K286+H286</f>
        <v>0</v>
      </c>
      <c r="F286" s="66"/>
      <c r="G286" s="51"/>
      <c r="H286" s="84"/>
      <c r="I286" s="266"/>
      <c r="J286" s="69"/>
      <c r="K286" s="200">
        <f>SUM(K287)</f>
        <v>0</v>
      </c>
      <c r="L286" s="66"/>
    </row>
    <row r="287" spans="1:12" s="75" customFormat="1" ht="12" customHeight="1" hidden="1">
      <c r="A287" s="48"/>
      <c r="B287" s="68" t="s">
        <v>15</v>
      </c>
      <c r="C287" s="50">
        <f>D287+E287</f>
        <v>0</v>
      </c>
      <c r="D287" s="84"/>
      <c r="E287" s="266">
        <f>K287+H287</f>
        <v>0</v>
      </c>
      <c r="F287" s="74"/>
      <c r="G287" s="51"/>
      <c r="H287" s="84"/>
      <c r="I287" s="266"/>
      <c r="J287" s="69"/>
      <c r="K287" s="264"/>
      <c r="L287" s="74"/>
    </row>
    <row r="288" spans="1:12" s="75" customFormat="1" ht="12.75" hidden="1" thickTop="1">
      <c r="A288" s="116">
        <v>75107</v>
      </c>
      <c r="B288" s="117" t="s">
        <v>69</v>
      </c>
      <c r="C288" s="161">
        <f>C289</f>
        <v>0</v>
      </c>
      <c r="D288" s="371"/>
      <c r="E288" s="463">
        <f>SUM(E289)</f>
        <v>0</v>
      </c>
      <c r="F288" s="164"/>
      <c r="G288" s="162"/>
      <c r="H288" s="371">
        <f>SUM(H289)</f>
        <v>0</v>
      </c>
      <c r="I288" s="463"/>
      <c r="J288" s="163"/>
      <c r="K288" s="700"/>
      <c r="L288" s="164"/>
    </row>
    <row r="289" spans="1:12" s="75" customFormat="1" ht="9.75" customHeight="1" hidden="1">
      <c r="A289" s="357"/>
      <c r="B289" s="176" t="s">
        <v>55</v>
      </c>
      <c r="C289" s="153">
        <f>SUM(C292+C290)</f>
        <v>0</v>
      </c>
      <c r="D289" s="232"/>
      <c r="E289" s="474">
        <f>SUM(E292)+E290</f>
        <v>0</v>
      </c>
      <c r="F289" s="180"/>
      <c r="G289" s="219"/>
      <c r="H289" s="365">
        <f>SUM(H292)+H290</f>
        <v>0</v>
      </c>
      <c r="I289" s="474"/>
      <c r="J289" s="179"/>
      <c r="K289" s="703"/>
      <c r="L289" s="220"/>
    </row>
    <row r="290" spans="1:12" s="55" customFormat="1" ht="12" customHeight="1" hidden="1">
      <c r="A290" s="48"/>
      <c r="B290" s="49" t="s">
        <v>40</v>
      </c>
      <c r="C290" s="50">
        <f>SUM(D290:E290)</f>
        <v>0</v>
      </c>
      <c r="D290" s="84"/>
      <c r="E290" s="266">
        <f>H290+K290</f>
        <v>0</v>
      </c>
      <c r="F290" s="74"/>
      <c r="G290" s="51"/>
      <c r="H290" s="84"/>
      <c r="I290" s="266"/>
      <c r="J290" s="69"/>
      <c r="K290" s="264"/>
      <c r="L290" s="74"/>
    </row>
    <row r="291" spans="1:12" s="55" customFormat="1" ht="11.25" customHeight="1" hidden="1">
      <c r="A291" s="48"/>
      <c r="B291" s="49" t="s">
        <v>41</v>
      </c>
      <c r="C291" s="50"/>
      <c r="D291" s="84"/>
      <c r="E291" s="266"/>
      <c r="F291" s="74"/>
      <c r="G291" s="51"/>
      <c r="H291" s="84"/>
      <c r="I291" s="266"/>
      <c r="J291" s="69"/>
      <c r="K291" s="264"/>
      <c r="L291" s="74"/>
    </row>
    <row r="292" spans="1:12" s="75" customFormat="1" ht="12" customHeight="1" hidden="1">
      <c r="A292" s="48"/>
      <c r="B292" s="68" t="s">
        <v>15</v>
      </c>
      <c r="C292" s="50">
        <f>SUM(D292:E292)</f>
        <v>0</v>
      </c>
      <c r="D292" s="84"/>
      <c r="E292" s="266">
        <f>H292+K292</f>
        <v>0</v>
      </c>
      <c r="F292" s="74"/>
      <c r="G292" s="51"/>
      <c r="H292" s="84"/>
      <c r="I292" s="266"/>
      <c r="J292" s="69"/>
      <c r="K292" s="264"/>
      <c r="L292" s="74"/>
    </row>
    <row r="293" spans="1:12" s="226" customFormat="1" ht="27" customHeight="1" thickBot="1" thickTop="1">
      <c r="A293" s="82">
        <v>754</v>
      </c>
      <c r="B293" s="235" t="s">
        <v>70</v>
      </c>
      <c r="C293" s="35">
        <f>C304+C313+C324+C327+C344+C337+C340</f>
        <v>8244000</v>
      </c>
      <c r="D293" s="263">
        <f>D304+D313+D324+D327+D344+D337++D340</f>
        <v>55000</v>
      </c>
      <c r="E293" s="447">
        <f>E304+E313+E324+E327+E337+E344+E340</f>
        <v>8189000</v>
      </c>
      <c r="F293" s="39"/>
      <c r="G293" s="36">
        <f>G304+G313+G324+G327+G344+G337+G340</f>
        <v>55000</v>
      </c>
      <c r="H293" s="263"/>
      <c r="I293" s="447"/>
      <c r="J293" s="38"/>
      <c r="K293" s="686">
        <f>K304+K313+K324+K327+K340</f>
        <v>8189000</v>
      </c>
      <c r="L293" s="39"/>
    </row>
    <row r="294" spans="1:12" s="40" customFormat="1" ht="14.25" customHeight="1" thickTop="1">
      <c r="A294" s="193"/>
      <c r="B294" s="610" t="s">
        <v>14</v>
      </c>
      <c r="C294" s="195">
        <f>D294+E294</f>
        <v>7944000</v>
      </c>
      <c r="D294" s="272">
        <f>G294+J294</f>
        <v>55000</v>
      </c>
      <c r="E294" s="469">
        <f>H294+K294</f>
        <v>7889000</v>
      </c>
      <c r="F294" s="91"/>
      <c r="G294" s="196">
        <f>G295+G298+G299</f>
        <v>55000</v>
      </c>
      <c r="H294" s="272"/>
      <c r="I294" s="469"/>
      <c r="J294" s="90"/>
      <c r="K294" s="197">
        <f>K295+K298+K299</f>
        <v>7889000</v>
      </c>
      <c r="L294" s="91"/>
    </row>
    <row r="295" spans="1:12" s="40" customFormat="1" ht="18" customHeight="1">
      <c r="A295" s="611"/>
      <c r="B295" s="545" t="s">
        <v>180</v>
      </c>
      <c r="C295" s="381">
        <f>D295+E295</f>
        <v>7530000</v>
      </c>
      <c r="D295" s="405">
        <f>G295+J295</f>
        <v>33000</v>
      </c>
      <c r="E295" s="481">
        <f>K295</f>
        <v>7497000</v>
      </c>
      <c r="F295" s="526"/>
      <c r="G295" s="405">
        <f>G315+G329</f>
        <v>33000</v>
      </c>
      <c r="H295" s="612"/>
      <c r="I295" s="612"/>
      <c r="J295" s="613"/>
      <c r="K295" s="711">
        <f>K315+K329+K329</f>
        <v>7497000</v>
      </c>
      <c r="L295" s="614"/>
    </row>
    <row r="296" spans="1:12" s="596" customFormat="1" ht="11.25" customHeight="1">
      <c r="A296" s="591"/>
      <c r="B296" s="572" t="s">
        <v>185</v>
      </c>
      <c r="C296" s="563">
        <f>D296+E296</f>
        <v>6721179</v>
      </c>
      <c r="D296" s="564"/>
      <c r="E296" s="565">
        <f>H296+K296</f>
        <v>6721179</v>
      </c>
      <c r="F296" s="566"/>
      <c r="G296" s="567"/>
      <c r="H296" s="564"/>
      <c r="I296" s="565"/>
      <c r="J296" s="569"/>
      <c r="K296" s="599">
        <f>K316</f>
        <v>6721179</v>
      </c>
      <c r="L296" s="566"/>
    </row>
    <row r="297" spans="1:12" s="596" customFormat="1" ht="14.25" customHeight="1">
      <c r="A297" s="591"/>
      <c r="B297" s="562" t="s">
        <v>179</v>
      </c>
      <c r="C297" s="563">
        <f>D297+E297</f>
        <v>808821</v>
      </c>
      <c r="D297" s="564">
        <f>G297+J297</f>
        <v>33000</v>
      </c>
      <c r="E297" s="565">
        <f>H297+K297</f>
        <v>775821</v>
      </c>
      <c r="F297" s="566"/>
      <c r="G297" s="567">
        <f>G318+G332+G348+G339</f>
        <v>33000</v>
      </c>
      <c r="H297" s="564"/>
      <c r="I297" s="565"/>
      <c r="J297" s="569"/>
      <c r="K297" s="599">
        <f>K318+K332+K343</f>
        <v>775821</v>
      </c>
      <c r="L297" s="566"/>
    </row>
    <row r="298" spans="1:12" s="157" customFormat="1" ht="13.5" customHeight="1">
      <c r="A298" s="154"/>
      <c r="B298" s="68" t="s">
        <v>181</v>
      </c>
      <c r="C298" s="50">
        <f>D298+E298</f>
        <v>22000</v>
      </c>
      <c r="D298" s="84">
        <f>G298+J298</f>
        <v>22000</v>
      </c>
      <c r="E298" s="266"/>
      <c r="F298" s="74"/>
      <c r="G298" s="51">
        <f>G326</f>
        <v>22000</v>
      </c>
      <c r="H298" s="84"/>
      <c r="I298" s="266"/>
      <c r="J298" s="69"/>
      <c r="K298" s="264"/>
      <c r="L298" s="54"/>
    </row>
    <row r="299" spans="1:12" s="63" customFormat="1" ht="13.5" customHeight="1">
      <c r="A299" s="351"/>
      <c r="B299" s="360" t="s">
        <v>182</v>
      </c>
      <c r="C299" s="348">
        <f>C319</f>
        <v>392000</v>
      </c>
      <c r="D299" s="378"/>
      <c r="E299" s="455">
        <f>E319</f>
        <v>392000</v>
      </c>
      <c r="F299" s="234"/>
      <c r="G299" s="217"/>
      <c r="H299" s="378"/>
      <c r="I299" s="455"/>
      <c r="J299" s="182"/>
      <c r="K299" s="688">
        <f>K319</f>
        <v>392000</v>
      </c>
      <c r="L299" s="234"/>
    </row>
    <row r="300" spans="1:12" s="40" customFormat="1" ht="12.75" customHeight="1">
      <c r="A300" s="86"/>
      <c r="B300" s="97" t="s">
        <v>10</v>
      </c>
      <c r="C300" s="88">
        <f>D300+E300</f>
        <v>300000</v>
      </c>
      <c r="D300" s="183"/>
      <c r="E300" s="477">
        <f>H300+K300</f>
        <v>300000</v>
      </c>
      <c r="F300" s="524"/>
      <c r="G300" s="89"/>
      <c r="H300" s="183"/>
      <c r="I300" s="454"/>
      <c r="J300" s="98"/>
      <c r="K300" s="201">
        <f>K320</f>
        <v>300000</v>
      </c>
      <c r="L300" s="99"/>
    </row>
    <row r="301" spans="1:12" s="157" customFormat="1" ht="12.75" customHeight="1" thickBot="1">
      <c r="A301" s="298"/>
      <c r="B301" s="169" t="s">
        <v>24</v>
      </c>
      <c r="C301" s="112">
        <f>D301+E301</f>
        <v>300000</v>
      </c>
      <c r="D301" s="366"/>
      <c r="E301" s="465">
        <f>H301+K301</f>
        <v>300000</v>
      </c>
      <c r="F301" s="184"/>
      <c r="G301" s="113"/>
      <c r="H301" s="366"/>
      <c r="I301" s="465"/>
      <c r="J301" s="114"/>
      <c r="K301" s="702">
        <f>K311+K321</f>
        <v>300000</v>
      </c>
      <c r="L301" s="184"/>
    </row>
    <row r="302" spans="1:12" ht="12.75" customHeight="1" hidden="1">
      <c r="A302" s="41"/>
      <c r="B302" s="49" t="s">
        <v>11</v>
      </c>
      <c r="C302" s="50">
        <f>SUM(D302:E302)</f>
        <v>0</v>
      </c>
      <c r="D302" s="84"/>
      <c r="E302" s="266"/>
      <c r="F302" s="74"/>
      <c r="G302" s="51">
        <f>G336</f>
        <v>0</v>
      </c>
      <c r="H302" s="275"/>
      <c r="I302" s="280"/>
      <c r="J302" s="69"/>
      <c r="K302" s="276"/>
      <c r="L302" s="47"/>
    </row>
    <row r="303" spans="1:12" s="109" customFormat="1" ht="12" customHeight="1" hidden="1" thickBot="1">
      <c r="A303" s="202"/>
      <c r="B303" s="203" t="s">
        <v>27</v>
      </c>
      <c r="C303" s="227">
        <f>C323</f>
        <v>0</v>
      </c>
      <c r="D303" s="243"/>
      <c r="E303" s="475"/>
      <c r="F303" s="244"/>
      <c r="G303" s="228"/>
      <c r="H303" s="397"/>
      <c r="I303" s="470"/>
      <c r="J303" s="229"/>
      <c r="K303" s="705"/>
      <c r="L303" s="207"/>
    </row>
    <row r="304" spans="1:12" s="63" customFormat="1" ht="12" hidden="1">
      <c r="A304" s="116">
        <v>75405</v>
      </c>
      <c r="B304" s="160" t="s">
        <v>71</v>
      </c>
      <c r="C304" s="161">
        <f>C305+C310</f>
        <v>0</v>
      </c>
      <c r="D304" s="371"/>
      <c r="E304" s="463"/>
      <c r="F304" s="164"/>
      <c r="G304" s="162"/>
      <c r="H304" s="371"/>
      <c r="I304" s="463"/>
      <c r="J304" s="163"/>
      <c r="K304" s="700"/>
      <c r="L304" s="164"/>
    </row>
    <row r="305" spans="1:12" s="63" customFormat="1" ht="12.75" customHeight="1" hidden="1">
      <c r="A305" s="41"/>
      <c r="B305" s="42" t="s">
        <v>14</v>
      </c>
      <c r="C305" s="43">
        <f>SUM(C306:C308)</f>
        <v>0</v>
      </c>
      <c r="D305" s="188"/>
      <c r="E305" s="448">
        <f>SUM(E306:E308)</f>
        <v>0</v>
      </c>
      <c r="F305" s="66"/>
      <c r="G305" s="214"/>
      <c r="H305" s="402"/>
      <c r="I305" s="472"/>
      <c r="J305" s="65"/>
      <c r="K305" s="200">
        <f>SUM(K306:K308)</f>
        <v>0</v>
      </c>
      <c r="L305" s="66"/>
    </row>
    <row r="306" spans="1:12" s="55" customFormat="1" ht="11.25" customHeight="1" hidden="1">
      <c r="A306" s="48"/>
      <c r="B306" s="49" t="s">
        <v>40</v>
      </c>
      <c r="C306" s="50">
        <f>SUM(D306:E306)</f>
        <v>0</v>
      </c>
      <c r="D306" s="84"/>
      <c r="E306" s="266">
        <f>H306+K306</f>
        <v>0</v>
      </c>
      <c r="F306" s="74"/>
      <c r="G306" s="51"/>
      <c r="H306" s="84"/>
      <c r="I306" s="266"/>
      <c r="J306" s="69"/>
      <c r="K306" s="264"/>
      <c r="L306" s="74"/>
    </row>
    <row r="307" spans="1:12" s="55" customFormat="1" ht="12" customHeight="1" hidden="1">
      <c r="A307" s="48"/>
      <c r="B307" s="49" t="s">
        <v>41</v>
      </c>
      <c r="C307" s="50"/>
      <c r="D307" s="84"/>
      <c r="E307" s="266"/>
      <c r="F307" s="74"/>
      <c r="G307" s="51"/>
      <c r="H307" s="84"/>
      <c r="I307" s="266"/>
      <c r="J307" s="69"/>
      <c r="K307" s="264"/>
      <c r="L307" s="74"/>
    </row>
    <row r="308" spans="1:12" s="55" customFormat="1" ht="12.75" customHeight="1" hidden="1">
      <c r="A308" s="48"/>
      <c r="B308" s="49" t="s">
        <v>15</v>
      </c>
      <c r="C308" s="50">
        <f>SUM(D308:E308)</f>
        <v>0</v>
      </c>
      <c r="D308" s="84"/>
      <c r="E308" s="266">
        <f>H308+K308</f>
        <v>0</v>
      </c>
      <c r="F308" s="74"/>
      <c r="G308" s="51"/>
      <c r="H308" s="84"/>
      <c r="I308" s="266"/>
      <c r="J308" s="69"/>
      <c r="K308" s="264"/>
      <c r="L308" s="74"/>
    </row>
    <row r="309" spans="1:12" s="55" customFormat="1" ht="12" customHeight="1" hidden="1">
      <c r="A309" s="141"/>
      <c r="B309" s="85" t="s">
        <v>43</v>
      </c>
      <c r="C309" s="136">
        <f>SUM(D309:E309)</f>
        <v>0</v>
      </c>
      <c r="D309" s="233"/>
      <c r="E309" s="267"/>
      <c r="F309" s="138"/>
      <c r="G309" s="142"/>
      <c r="H309" s="233"/>
      <c r="I309" s="267"/>
      <c r="J309" s="132"/>
      <c r="K309" s="292"/>
      <c r="L309" s="138"/>
    </row>
    <row r="310" spans="1:12" ht="11.25" customHeight="1" hidden="1">
      <c r="A310" s="175"/>
      <c r="B310" s="208" t="s">
        <v>10</v>
      </c>
      <c r="C310" s="153">
        <f>SUM(C311:C312)</f>
        <v>0</v>
      </c>
      <c r="D310" s="232"/>
      <c r="E310" s="466"/>
      <c r="F310" s="210"/>
      <c r="G310" s="177"/>
      <c r="H310" s="232"/>
      <c r="I310" s="466"/>
      <c r="J310" s="209"/>
      <c r="K310" s="706"/>
      <c r="L310" s="210"/>
    </row>
    <row r="311" spans="1:12" ht="12" customHeight="1" hidden="1">
      <c r="A311" s="41"/>
      <c r="B311" s="49" t="s">
        <v>24</v>
      </c>
      <c r="C311" s="50">
        <f>SUM(D311:E311)</f>
        <v>0</v>
      </c>
      <c r="D311" s="84"/>
      <c r="E311" s="266"/>
      <c r="F311" s="74"/>
      <c r="G311" s="51"/>
      <c r="H311" s="188"/>
      <c r="I311" s="448"/>
      <c r="J311" s="69"/>
      <c r="K311" s="264"/>
      <c r="L311" s="74"/>
    </row>
    <row r="312" spans="1:12" ht="13.5" customHeight="1" hidden="1">
      <c r="A312" s="130"/>
      <c r="B312" s="49" t="s">
        <v>11</v>
      </c>
      <c r="C312" s="50">
        <f>SUM(D312:E312)</f>
        <v>0</v>
      </c>
      <c r="D312" s="84"/>
      <c r="E312" s="267"/>
      <c r="F312" s="138"/>
      <c r="G312" s="142"/>
      <c r="H312" s="382"/>
      <c r="I312" s="674"/>
      <c r="J312" s="132"/>
      <c r="K312" s="292"/>
      <c r="L312" s="138"/>
    </row>
    <row r="313" spans="1:12" s="63" customFormat="1" ht="19.5" customHeight="1" thickTop="1">
      <c r="A313" s="83">
        <v>75411</v>
      </c>
      <c r="B313" s="165" t="s">
        <v>72</v>
      </c>
      <c r="C313" s="70">
        <f>C314+C320</f>
        <v>8189000</v>
      </c>
      <c r="D313" s="186"/>
      <c r="E313" s="450">
        <f>SUM(E314+E320)</f>
        <v>8189000</v>
      </c>
      <c r="F313" s="73"/>
      <c r="G313" s="71"/>
      <c r="H313" s="186"/>
      <c r="I313" s="450"/>
      <c r="J313" s="72"/>
      <c r="K313" s="540">
        <f>SUM(K314+K320)</f>
        <v>8189000</v>
      </c>
      <c r="L313" s="73"/>
    </row>
    <row r="314" spans="1:12" s="63" customFormat="1" ht="15" customHeight="1">
      <c r="A314" s="41"/>
      <c r="B314" s="42" t="s">
        <v>14</v>
      </c>
      <c r="C314" s="43">
        <f>C316+C318+C319</f>
        <v>7889000</v>
      </c>
      <c r="D314" s="188"/>
      <c r="E314" s="448">
        <f>E316+E318+E319</f>
        <v>7889000</v>
      </c>
      <c r="F314" s="66"/>
      <c r="G314" s="214"/>
      <c r="H314" s="402"/>
      <c r="I314" s="472"/>
      <c r="J314" s="65"/>
      <c r="K314" s="200">
        <f>K315+K319</f>
        <v>7889000</v>
      </c>
      <c r="L314" s="66"/>
    </row>
    <row r="315" spans="1:12" s="63" customFormat="1" ht="15" customHeight="1">
      <c r="A315" s="41"/>
      <c r="B315" s="426" t="s">
        <v>180</v>
      </c>
      <c r="C315" s="348">
        <f>D315+E315</f>
        <v>7497000</v>
      </c>
      <c r="D315" s="378"/>
      <c r="E315" s="455">
        <f>H315+K315</f>
        <v>7497000</v>
      </c>
      <c r="F315" s="234"/>
      <c r="G315" s="560"/>
      <c r="H315" s="442"/>
      <c r="I315" s="478"/>
      <c r="J315" s="182"/>
      <c r="K315" s="688">
        <f>SUM(K316:K318)</f>
        <v>7497000</v>
      </c>
      <c r="L315" s="66"/>
    </row>
    <row r="316" spans="1:12" s="570" customFormat="1" ht="12" customHeight="1">
      <c r="A316" s="568"/>
      <c r="B316" s="572" t="s">
        <v>185</v>
      </c>
      <c r="C316" s="563">
        <f>SUM(D316:E316)</f>
        <v>6721179</v>
      </c>
      <c r="D316" s="564"/>
      <c r="E316" s="565">
        <f>H316+K316</f>
        <v>6721179</v>
      </c>
      <c r="F316" s="566"/>
      <c r="G316" s="567"/>
      <c r="H316" s="564"/>
      <c r="I316" s="565"/>
      <c r="J316" s="569"/>
      <c r="K316" s="599">
        <v>6721179</v>
      </c>
      <c r="L316" s="566"/>
    </row>
    <row r="317" spans="1:12" s="570" customFormat="1" ht="10.5" customHeight="1" hidden="1">
      <c r="A317" s="568"/>
      <c r="B317" s="562" t="s">
        <v>26</v>
      </c>
      <c r="C317" s="563"/>
      <c r="D317" s="564"/>
      <c r="E317" s="565"/>
      <c r="F317" s="566"/>
      <c r="G317" s="567"/>
      <c r="H317" s="564"/>
      <c r="I317" s="565"/>
      <c r="J317" s="569"/>
      <c r="K317" s="599"/>
      <c r="L317" s="566"/>
    </row>
    <row r="318" spans="1:12" s="570" customFormat="1" ht="12" customHeight="1">
      <c r="A318" s="568"/>
      <c r="B318" s="562" t="s">
        <v>179</v>
      </c>
      <c r="C318" s="563">
        <f>D318+E318</f>
        <v>775821</v>
      </c>
      <c r="D318" s="564"/>
      <c r="E318" s="565">
        <f aca="true" t="shared" si="14" ref="E318:E323">H318+K318</f>
        <v>775821</v>
      </c>
      <c r="F318" s="566"/>
      <c r="G318" s="567"/>
      <c r="H318" s="564"/>
      <c r="I318" s="565"/>
      <c r="J318" s="569"/>
      <c r="K318" s="599">
        <f>1167821-392000</f>
        <v>775821</v>
      </c>
      <c r="L318" s="566"/>
    </row>
    <row r="319" spans="1:12" s="55" customFormat="1" ht="12">
      <c r="A319" s="48"/>
      <c r="B319" s="360" t="s">
        <v>182</v>
      </c>
      <c r="C319" s="50">
        <f>SUM(D319:E319)</f>
        <v>392000</v>
      </c>
      <c r="D319" s="84"/>
      <c r="E319" s="266">
        <f t="shared" si="14"/>
        <v>392000</v>
      </c>
      <c r="F319" s="74"/>
      <c r="G319" s="51"/>
      <c r="H319" s="84"/>
      <c r="I319" s="266"/>
      <c r="J319" s="69"/>
      <c r="K319" s="264">
        <v>392000</v>
      </c>
      <c r="L319" s="74"/>
    </row>
    <row r="320" spans="1:12" ht="12.75" customHeight="1">
      <c r="A320" s="41"/>
      <c r="B320" s="42" t="s">
        <v>10</v>
      </c>
      <c r="C320" s="340">
        <f>SUM(D320:E320)</f>
        <v>300000</v>
      </c>
      <c r="D320" s="375"/>
      <c r="E320" s="478">
        <f t="shared" si="14"/>
        <v>300000</v>
      </c>
      <c r="F320" s="525"/>
      <c r="G320" s="44"/>
      <c r="H320" s="188"/>
      <c r="I320" s="448"/>
      <c r="J320" s="65"/>
      <c r="K320" s="200">
        <f>SUM(K321:K322)</f>
        <v>300000</v>
      </c>
      <c r="L320" s="66"/>
    </row>
    <row r="321" spans="1:12" ht="11.25" customHeight="1">
      <c r="A321" s="41"/>
      <c r="B321" s="49" t="s">
        <v>24</v>
      </c>
      <c r="C321" s="50">
        <f>SUM(D321:E321)</f>
        <v>300000</v>
      </c>
      <c r="D321" s="84"/>
      <c r="E321" s="266">
        <f t="shared" si="14"/>
        <v>300000</v>
      </c>
      <c r="F321" s="74"/>
      <c r="G321" s="51"/>
      <c r="H321" s="188"/>
      <c r="I321" s="448"/>
      <c r="J321" s="69"/>
      <c r="K321" s="264">
        <v>300000</v>
      </c>
      <c r="L321" s="74"/>
    </row>
    <row r="322" spans="1:12" ht="12" customHeight="1" hidden="1">
      <c r="A322" s="41"/>
      <c r="B322" s="49" t="s">
        <v>11</v>
      </c>
      <c r="C322" s="50">
        <f>SUM(D322:E322)</f>
        <v>0</v>
      </c>
      <c r="D322" s="84">
        <f>G322+J322</f>
        <v>0</v>
      </c>
      <c r="E322" s="266">
        <f t="shared" si="14"/>
        <v>0</v>
      </c>
      <c r="F322" s="74"/>
      <c r="G322" s="51"/>
      <c r="H322" s="275"/>
      <c r="I322" s="280"/>
      <c r="J322" s="69"/>
      <c r="K322" s="276"/>
      <c r="L322" s="47"/>
    </row>
    <row r="323" spans="1:12" ht="12" customHeight="1" hidden="1">
      <c r="A323" s="130"/>
      <c r="B323" s="230" t="s">
        <v>27</v>
      </c>
      <c r="C323" s="50">
        <f>SUM(D323:E323)</f>
        <v>0</v>
      </c>
      <c r="D323" s="188">
        <f>G323+J323</f>
        <v>0</v>
      </c>
      <c r="E323" s="266">
        <f t="shared" si="14"/>
        <v>0</v>
      </c>
      <c r="F323" s="74"/>
      <c r="G323" s="499"/>
      <c r="H323" s="393"/>
      <c r="I323" s="670"/>
      <c r="J323" s="185"/>
      <c r="K323" s="698"/>
      <c r="L323" s="134"/>
    </row>
    <row r="324" spans="1:12" ht="15" customHeight="1">
      <c r="A324" s="83">
        <v>75412</v>
      </c>
      <c r="B324" s="165" t="s">
        <v>73</v>
      </c>
      <c r="C324" s="70">
        <f>SUM(C326)</f>
        <v>22000</v>
      </c>
      <c r="D324" s="186">
        <f>SUM(D326)</f>
        <v>22000</v>
      </c>
      <c r="E324" s="450"/>
      <c r="F324" s="73"/>
      <c r="G324" s="71">
        <f>SUM(G326)</f>
        <v>22000</v>
      </c>
      <c r="H324" s="186"/>
      <c r="I324" s="450"/>
      <c r="J324" s="72"/>
      <c r="K324" s="540"/>
      <c r="L324" s="73"/>
    </row>
    <row r="325" spans="1:12" ht="13.5" customHeight="1">
      <c r="A325" s="41"/>
      <c r="B325" s="64" t="s">
        <v>14</v>
      </c>
      <c r="C325" s="43">
        <f>SUM(C326)</f>
        <v>22000</v>
      </c>
      <c r="D325" s="188">
        <f>SUM(D326)</f>
        <v>22000</v>
      </c>
      <c r="E325" s="448"/>
      <c r="F325" s="66"/>
      <c r="G325" s="159">
        <f>SUM(G326)</f>
        <v>22000</v>
      </c>
      <c r="H325" s="395"/>
      <c r="I325" s="669"/>
      <c r="J325" s="139"/>
      <c r="K325" s="696"/>
      <c r="L325" s="140"/>
    </row>
    <row r="326" spans="1:12" ht="12.75" customHeight="1">
      <c r="A326" s="41"/>
      <c r="B326" s="68" t="s">
        <v>181</v>
      </c>
      <c r="C326" s="50">
        <f>SUM(D326:E326)</f>
        <v>22000</v>
      </c>
      <c r="D326" s="84">
        <f>G326+J326</f>
        <v>22000</v>
      </c>
      <c r="E326" s="266"/>
      <c r="F326" s="74"/>
      <c r="G326" s="51">
        <v>22000</v>
      </c>
      <c r="H326" s="275"/>
      <c r="I326" s="280"/>
      <c r="J326" s="45"/>
      <c r="K326" s="276"/>
      <c r="L326" s="47"/>
    </row>
    <row r="327" spans="1:12" ht="14.25" customHeight="1">
      <c r="A327" s="83">
        <v>75414</v>
      </c>
      <c r="B327" s="165" t="s">
        <v>74</v>
      </c>
      <c r="C327" s="70">
        <f>SUM(C328+C334)</f>
        <v>33000</v>
      </c>
      <c r="D327" s="186">
        <f>SUM(D328+D334)</f>
        <v>33000</v>
      </c>
      <c r="E327" s="450"/>
      <c r="F327" s="73"/>
      <c r="G327" s="71">
        <f>G328+G334</f>
        <v>33000</v>
      </c>
      <c r="H327" s="186"/>
      <c r="I327" s="450"/>
      <c r="J327" s="72"/>
      <c r="K327" s="540"/>
      <c r="L327" s="73"/>
    </row>
    <row r="328" spans="1:12" ht="15" customHeight="1">
      <c r="A328" s="175"/>
      <c r="B328" s="176" t="s">
        <v>55</v>
      </c>
      <c r="C328" s="231">
        <f>SUM(C330:C332)</f>
        <v>33000</v>
      </c>
      <c r="D328" s="232">
        <f>G328+J328</f>
        <v>33000</v>
      </c>
      <c r="E328" s="466"/>
      <c r="F328" s="210"/>
      <c r="G328" s="500">
        <f>SUM(G330:G332)</f>
        <v>33000</v>
      </c>
      <c r="H328" s="187"/>
      <c r="I328" s="671"/>
      <c r="J328" s="179"/>
      <c r="K328" s="703"/>
      <c r="L328" s="220"/>
    </row>
    <row r="329" spans="1:12" ht="12.75" customHeight="1">
      <c r="A329" s="41"/>
      <c r="B329" s="426" t="s">
        <v>180</v>
      </c>
      <c r="C329" s="122">
        <f>D329+E329</f>
        <v>33000</v>
      </c>
      <c r="D329" s="188">
        <f>G329</f>
        <v>33000</v>
      </c>
      <c r="E329" s="448"/>
      <c r="F329" s="66"/>
      <c r="G329" s="501">
        <f>SUM(G330:G332)</f>
        <v>33000</v>
      </c>
      <c r="H329" s="395"/>
      <c r="I329" s="669"/>
      <c r="J329" s="139"/>
      <c r="K329" s="696"/>
      <c r="L329" s="140"/>
    </row>
    <row r="330" spans="1:12" s="192" customFormat="1" ht="11.25" hidden="1">
      <c r="A330" s="189" t="s">
        <v>75</v>
      </c>
      <c r="B330" s="255" t="s">
        <v>40</v>
      </c>
      <c r="C330" s="104">
        <f>D330+E330</f>
        <v>0</v>
      </c>
      <c r="D330" s="241">
        <f>G330+J330</f>
        <v>0</v>
      </c>
      <c r="E330" s="344"/>
      <c r="F330" s="191"/>
      <c r="G330" s="105"/>
      <c r="H330" s="241"/>
      <c r="I330" s="344"/>
      <c r="J330" s="106"/>
      <c r="K330" s="694"/>
      <c r="L330" s="191"/>
    </row>
    <row r="331" spans="1:12" s="192" customFormat="1" ht="11.25" hidden="1">
      <c r="A331" s="189"/>
      <c r="B331" s="255" t="s">
        <v>41</v>
      </c>
      <c r="C331" s="104"/>
      <c r="D331" s="241"/>
      <c r="E331" s="344"/>
      <c r="F331" s="191"/>
      <c r="G331" s="105"/>
      <c r="H331" s="241"/>
      <c r="I331" s="344"/>
      <c r="J331" s="106"/>
      <c r="K331" s="694"/>
      <c r="L331" s="191"/>
    </row>
    <row r="332" spans="1:12" s="570" customFormat="1" ht="12" customHeight="1" thickBot="1">
      <c r="A332" s="584"/>
      <c r="B332" s="562" t="s">
        <v>179</v>
      </c>
      <c r="C332" s="585">
        <f>D332+E332</f>
        <v>33000</v>
      </c>
      <c r="D332" s="586">
        <f>G332+J332</f>
        <v>33000</v>
      </c>
      <c r="E332" s="587"/>
      <c r="F332" s="588"/>
      <c r="G332" s="589">
        <v>33000</v>
      </c>
      <c r="H332" s="586"/>
      <c r="I332" s="587"/>
      <c r="J332" s="590"/>
      <c r="K332" s="695"/>
      <c r="L332" s="588"/>
    </row>
    <row r="333" spans="1:12" s="55" customFormat="1" ht="12.75" customHeight="1" hidden="1">
      <c r="A333" s="48"/>
      <c r="B333" s="68" t="s">
        <v>23</v>
      </c>
      <c r="C333" s="50">
        <f>SUM(D333:E333)</f>
        <v>0</v>
      </c>
      <c r="D333" s="84">
        <f>G333+J333</f>
        <v>0</v>
      </c>
      <c r="E333" s="479">
        <f>H333+K333</f>
        <v>0</v>
      </c>
      <c r="F333" s="74"/>
      <c r="G333" s="51"/>
      <c r="H333" s="84"/>
      <c r="I333" s="266"/>
      <c r="J333" s="69"/>
      <c r="K333" s="264"/>
      <c r="L333" s="74"/>
    </row>
    <row r="334" spans="1:12" ht="11.25" customHeight="1" hidden="1">
      <c r="A334" s="41"/>
      <c r="B334" s="42" t="s">
        <v>10</v>
      </c>
      <c r="C334" s="43">
        <f>SUM(C335:C336)</f>
        <v>0</v>
      </c>
      <c r="D334" s="188">
        <f>D336</f>
        <v>0</v>
      </c>
      <c r="E334" s="448">
        <f>SUM(E335:E336)</f>
        <v>0</v>
      </c>
      <c r="F334" s="66"/>
      <c r="G334" s="159">
        <f>G335+G336</f>
        <v>0</v>
      </c>
      <c r="H334" s="275"/>
      <c r="I334" s="280"/>
      <c r="J334" s="45"/>
      <c r="K334" s="276">
        <f>SUM(K335:K336)</f>
        <v>0</v>
      </c>
      <c r="L334" s="47"/>
    </row>
    <row r="335" spans="1:12" s="55" customFormat="1" ht="11.25" customHeight="1" hidden="1">
      <c r="A335" s="48"/>
      <c r="B335" s="49" t="s">
        <v>24</v>
      </c>
      <c r="C335" s="50">
        <f>SUM(D335:E335)</f>
        <v>0</v>
      </c>
      <c r="D335" s="84"/>
      <c r="E335" s="266"/>
      <c r="F335" s="74"/>
      <c r="G335" s="51"/>
      <c r="H335" s="84"/>
      <c r="I335" s="266"/>
      <c r="J335" s="69"/>
      <c r="K335" s="264"/>
      <c r="L335" s="74"/>
    </row>
    <row r="336" spans="1:12" ht="11.25" customHeight="1" hidden="1">
      <c r="A336" s="130"/>
      <c r="B336" s="85" t="s">
        <v>11</v>
      </c>
      <c r="C336" s="136">
        <f>SUM(D336:E336)</f>
        <v>0</v>
      </c>
      <c r="D336" s="233">
        <f>G336+J336</f>
        <v>0</v>
      </c>
      <c r="E336" s="267">
        <v>0</v>
      </c>
      <c r="F336" s="138"/>
      <c r="G336" s="142"/>
      <c r="H336" s="382"/>
      <c r="I336" s="674"/>
      <c r="J336" s="185"/>
      <c r="K336" s="292">
        <v>0</v>
      </c>
      <c r="L336" s="138"/>
    </row>
    <row r="337" spans="1:12" ht="10.5" customHeight="1" hidden="1">
      <c r="A337" s="116">
        <v>75421</v>
      </c>
      <c r="B337" s="160" t="s">
        <v>76</v>
      </c>
      <c r="C337" s="161">
        <f>SUM(C339)</f>
        <v>0</v>
      </c>
      <c r="D337" s="371">
        <f>SUM(D339)</f>
        <v>0</v>
      </c>
      <c r="E337" s="463"/>
      <c r="F337" s="164"/>
      <c r="G337" s="162">
        <f>SUM(G339)</f>
        <v>0</v>
      </c>
      <c r="H337" s="371"/>
      <c r="I337" s="463"/>
      <c r="J337" s="163"/>
      <c r="K337" s="700"/>
      <c r="L337" s="164"/>
    </row>
    <row r="338" spans="1:12" ht="10.5" customHeight="1" hidden="1">
      <c r="A338" s="41"/>
      <c r="B338" s="64" t="s">
        <v>14</v>
      </c>
      <c r="C338" s="43">
        <f>SUM(C339)</f>
        <v>0</v>
      </c>
      <c r="D338" s="188">
        <f>SUM(D339)</f>
        <v>0</v>
      </c>
      <c r="E338" s="448"/>
      <c r="F338" s="66"/>
      <c r="G338" s="159">
        <f>SUM(G339)</f>
        <v>0</v>
      </c>
      <c r="H338" s="395"/>
      <c r="I338" s="669"/>
      <c r="J338" s="139"/>
      <c r="K338" s="696"/>
      <c r="L338" s="140"/>
    </row>
    <row r="339" spans="1:12" ht="11.25" customHeight="1" hidden="1">
      <c r="A339" s="41"/>
      <c r="B339" s="68" t="s">
        <v>15</v>
      </c>
      <c r="C339" s="50">
        <f>SUM(D339:E339)</f>
        <v>0</v>
      </c>
      <c r="D339" s="84">
        <f>G339+J339</f>
        <v>0</v>
      </c>
      <c r="E339" s="266"/>
      <c r="F339" s="74"/>
      <c r="G339" s="51"/>
      <c r="H339" s="275"/>
      <c r="I339" s="280"/>
      <c r="J339" s="45"/>
      <c r="K339" s="276"/>
      <c r="L339" s="47"/>
    </row>
    <row r="340" spans="1:12" ht="12.75" hidden="1" thickBot="1">
      <c r="A340" s="83">
        <v>75478</v>
      </c>
      <c r="B340" s="165" t="s">
        <v>36</v>
      </c>
      <c r="C340" s="70">
        <f>SUM(C341+C347)</f>
        <v>0</v>
      </c>
      <c r="D340" s="186">
        <f>SUM(D341+D347)</f>
        <v>0</v>
      </c>
      <c r="E340" s="450">
        <f>SUM(E341+E347)</f>
        <v>0</v>
      </c>
      <c r="F340" s="73"/>
      <c r="G340" s="71">
        <f>G341+G347</f>
        <v>0</v>
      </c>
      <c r="H340" s="186">
        <f>H341+H347</f>
        <v>0</v>
      </c>
      <c r="I340" s="450"/>
      <c r="J340" s="72"/>
      <c r="K340" s="540">
        <f>K341</f>
        <v>0</v>
      </c>
      <c r="L340" s="73"/>
    </row>
    <row r="341" spans="1:12" ht="12" customHeight="1" hidden="1">
      <c r="A341" s="41"/>
      <c r="B341" s="176" t="s">
        <v>55</v>
      </c>
      <c r="C341" s="50">
        <f>C342+C343</f>
        <v>0</v>
      </c>
      <c r="D341" s="84">
        <f>D342</f>
        <v>0</v>
      </c>
      <c r="E341" s="266">
        <f>E343</f>
        <v>0</v>
      </c>
      <c r="F341" s="74"/>
      <c r="G341" s="51">
        <f>G342</f>
        <v>0</v>
      </c>
      <c r="H341" s="275"/>
      <c r="I341" s="280"/>
      <c r="J341" s="45"/>
      <c r="K341" s="200">
        <f>K343</f>
        <v>0</v>
      </c>
      <c r="L341" s="66"/>
    </row>
    <row r="342" spans="1:12" ht="12" customHeight="1" hidden="1">
      <c r="A342" s="41"/>
      <c r="B342" s="68" t="s">
        <v>26</v>
      </c>
      <c r="C342" s="50">
        <f>D342+E342</f>
        <v>0</v>
      </c>
      <c r="D342" s="84">
        <f>G342+J342</f>
        <v>0</v>
      </c>
      <c r="E342" s="266"/>
      <c r="F342" s="74"/>
      <c r="G342" s="51"/>
      <c r="H342" s="275"/>
      <c r="I342" s="280"/>
      <c r="J342" s="45"/>
      <c r="K342" s="276"/>
      <c r="L342" s="47"/>
    </row>
    <row r="343" spans="1:12" ht="12" customHeight="1" hidden="1">
      <c r="A343" s="41"/>
      <c r="B343" s="49" t="s">
        <v>15</v>
      </c>
      <c r="C343" s="50">
        <f>D343+E343</f>
        <v>0</v>
      </c>
      <c r="D343" s="233"/>
      <c r="E343" s="266">
        <f>H343+K343</f>
        <v>0</v>
      </c>
      <c r="F343" s="74"/>
      <c r="G343" s="51"/>
      <c r="H343" s="275"/>
      <c r="I343" s="280"/>
      <c r="J343" s="45"/>
      <c r="K343" s="688"/>
      <c r="L343" s="234"/>
    </row>
    <row r="344" spans="1:12" ht="12.75" customHeight="1" hidden="1">
      <c r="A344" s="83">
        <v>75495</v>
      </c>
      <c r="B344" s="165" t="s">
        <v>21</v>
      </c>
      <c r="C344" s="70">
        <f>C345+C349</f>
        <v>0</v>
      </c>
      <c r="D344" s="186">
        <f>SUM(D348+D349)</f>
        <v>0</v>
      </c>
      <c r="E344" s="450">
        <f>E345</f>
        <v>0</v>
      </c>
      <c r="F344" s="73"/>
      <c r="G344" s="71">
        <f>SUM(G348+G349)</f>
        <v>0</v>
      </c>
      <c r="H344" s="186">
        <f>H345</f>
        <v>0</v>
      </c>
      <c r="I344" s="450"/>
      <c r="J344" s="72"/>
      <c r="K344" s="540"/>
      <c r="L344" s="73"/>
    </row>
    <row r="345" spans="1:12" ht="12" customHeight="1" hidden="1">
      <c r="A345" s="41"/>
      <c r="B345" s="64" t="s">
        <v>14</v>
      </c>
      <c r="C345" s="43">
        <f>SUM(C346:C348)</f>
        <v>0</v>
      </c>
      <c r="D345" s="188">
        <f>SUM(D348)</f>
        <v>0</v>
      </c>
      <c r="E345" s="448">
        <f>SUM(E346:E348)</f>
        <v>0</v>
      </c>
      <c r="F345" s="66"/>
      <c r="G345" s="44">
        <f>SUM(G348)</f>
        <v>0</v>
      </c>
      <c r="H345" s="391">
        <f>SUM(H346:H348)</f>
        <v>0</v>
      </c>
      <c r="I345" s="459"/>
      <c r="J345" s="139"/>
      <c r="K345" s="696"/>
      <c r="L345" s="140"/>
    </row>
    <row r="346" spans="1:12" ht="12" customHeight="1" hidden="1">
      <c r="A346" s="41"/>
      <c r="B346" s="49" t="s">
        <v>40</v>
      </c>
      <c r="C346" s="50">
        <f>SUM(D346:E346)</f>
        <v>0</v>
      </c>
      <c r="D346" s="188"/>
      <c r="E346" s="266">
        <f>H346+K346</f>
        <v>0</v>
      </c>
      <c r="F346" s="74"/>
      <c r="G346" s="159"/>
      <c r="H346" s="392"/>
      <c r="I346" s="460"/>
      <c r="J346" s="139"/>
      <c r="K346" s="696"/>
      <c r="L346" s="140"/>
    </row>
    <row r="347" spans="1:12" ht="12" customHeight="1" hidden="1">
      <c r="A347" s="41"/>
      <c r="B347" s="49" t="s">
        <v>41</v>
      </c>
      <c r="C347" s="50"/>
      <c r="D347" s="188"/>
      <c r="E347" s="266"/>
      <c r="F347" s="74"/>
      <c r="G347" s="159"/>
      <c r="H347" s="392"/>
      <c r="I347" s="460"/>
      <c r="J347" s="139"/>
      <c r="K347" s="696"/>
      <c r="L347" s="140"/>
    </row>
    <row r="348" spans="1:12" ht="12" customHeight="1" hidden="1">
      <c r="A348" s="41"/>
      <c r="B348" s="49" t="s">
        <v>15</v>
      </c>
      <c r="C348" s="50">
        <f>SUM(D348:E348)</f>
        <v>0</v>
      </c>
      <c r="D348" s="84">
        <f>G348+J348</f>
        <v>0</v>
      </c>
      <c r="E348" s="266">
        <f>H348+K348</f>
        <v>0</v>
      </c>
      <c r="F348" s="74"/>
      <c r="G348" s="51"/>
      <c r="H348" s="84"/>
      <c r="I348" s="266"/>
      <c r="J348" s="45"/>
      <c r="K348" s="276"/>
      <c r="L348" s="47"/>
    </row>
    <row r="349" spans="1:12" ht="12.75" customHeight="1" hidden="1">
      <c r="A349" s="41"/>
      <c r="B349" s="42" t="s">
        <v>10</v>
      </c>
      <c r="C349" s="43">
        <f>SUM(C350)</f>
        <v>0</v>
      </c>
      <c r="D349" s="188">
        <f>G349+J349</f>
        <v>0</v>
      </c>
      <c r="E349" s="448"/>
      <c r="F349" s="66"/>
      <c r="G349" s="44">
        <f>SUM(G350)</f>
        <v>0</v>
      </c>
      <c r="H349" s="188"/>
      <c r="I349" s="448"/>
      <c r="J349" s="65"/>
      <c r="K349" s="200"/>
      <c r="L349" s="66"/>
    </row>
    <row r="350" spans="1:12" ht="17.25" customHeight="1" hidden="1" thickBot="1">
      <c r="A350" s="41"/>
      <c r="B350" s="49" t="s">
        <v>24</v>
      </c>
      <c r="C350" s="50">
        <f>SUM(D350:E350)</f>
        <v>0</v>
      </c>
      <c r="D350" s="84">
        <f>G350+J350</f>
        <v>0</v>
      </c>
      <c r="E350" s="266"/>
      <c r="F350" s="74"/>
      <c r="G350" s="51">
        <v>0</v>
      </c>
      <c r="H350" s="188"/>
      <c r="I350" s="448"/>
      <c r="J350" s="69"/>
      <c r="K350" s="264"/>
      <c r="L350" s="74"/>
    </row>
    <row r="351" spans="1:12" s="40" customFormat="1" ht="63" customHeight="1" thickBot="1" thickTop="1">
      <c r="A351" s="82">
        <v>756</v>
      </c>
      <c r="B351" s="34" t="s">
        <v>77</v>
      </c>
      <c r="C351" s="35">
        <f aca="true" t="shared" si="15" ref="C351:G352">SUM(C352)</f>
        <v>629900</v>
      </c>
      <c r="D351" s="263">
        <f t="shared" si="15"/>
        <v>629900</v>
      </c>
      <c r="E351" s="447"/>
      <c r="F351" s="39"/>
      <c r="G351" s="36">
        <f t="shared" si="15"/>
        <v>629900</v>
      </c>
      <c r="H351" s="263"/>
      <c r="I351" s="447"/>
      <c r="J351" s="38"/>
      <c r="K351" s="686"/>
      <c r="L351" s="39"/>
    </row>
    <row r="352" spans="1:12" ht="27.75" customHeight="1" thickTop="1">
      <c r="A352" s="116">
        <v>75647</v>
      </c>
      <c r="B352" s="160" t="s">
        <v>78</v>
      </c>
      <c r="C352" s="161">
        <f t="shared" si="15"/>
        <v>629900</v>
      </c>
      <c r="D352" s="371">
        <f t="shared" si="15"/>
        <v>629900</v>
      </c>
      <c r="E352" s="463"/>
      <c r="F352" s="164"/>
      <c r="G352" s="162">
        <f t="shared" si="15"/>
        <v>629900</v>
      </c>
      <c r="H352" s="371"/>
      <c r="I352" s="463"/>
      <c r="J352" s="163"/>
      <c r="K352" s="700"/>
      <c r="L352" s="164"/>
    </row>
    <row r="353" spans="1:12" s="63" customFormat="1" ht="12.75" customHeight="1">
      <c r="A353" s="385"/>
      <c r="B353" s="615" t="s">
        <v>14</v>
      </c>
      <c r="C353" s="542">
        <f>SUM(C355:C356)</f>
        <v>629900</v>
      </c>
      <c r="D353" s="398">
        <f>SUM(D355:D356)</f>
        <v>629900</v>
      </c>
      <c r="E353" s="543"/>
      <c r="F353" s="282"/>
      <c r="G353" s="497">
        <f>SUM(G355:G356)</f>
        <v>629900</v>
      </c>
      <c r="H353" s="186"/>
      <c r="I353" s="450"/>
      <c r="J353" s="211"/>
      <c r="K353" s="712"/>
      <c r="L353" s="282"/>
    </row>
    <row r="354" spans="1:12" s="63" customFormat="1" ht="12.75" customHeight="1">
      <c r="A354" s="41"/>
      <c r="B354" s="426" t="s">
        <v>180</v>
      </c>
      <c r="C354" s="348">
        <f>D354+E354</f>
        <v>629900</v>
      </c>
      <c r="D354" s="378">
        <f>G354</f>
        <v>629900</v>
      </c>
      <c r="E354" s="455"/>
      <c r="F354" s="234"/>
      <c r="G354" s="217">
        <f>SUM(G355:G356)</f>
        <v>629900</v>
      </c>
      <c r="H354" s="402"/>
      <c r="I354" s="472"/>
      <c r="J354" s="65"/>
      <c r="K354" s="200"/>
      <c r="L354" s="66"/>
    </row>
    <row r="355" spans="1:12" s="570" customFormat="1" ht="13.5" customHeight="1">
      <c r="A355" s="568"/>
      <c r="B355" s="572" t="s">
        <v>185</v>
      </c>
      <c r="C355" s="563">
        <f>SUM(D355:E355)</f>
        <v>217900</v>
      </c>
      <c r="D355" s="564">
        <f>G355+J355</f>
        <v>217900</v>
      </c>
      <c r="E355" s="565"/>
      <c r="F355" s="566"/>
      <c r="G355" s="567">
        <v>217900</v>
      </c>
      <c r="H355" s="564"/>
      <c r="I355" s="565"/>
      <c r="J355" s="569"/>
      <c r="K355" s="599"/>
      <c r="L355" s="566"/>
    </row>
    <row r="356" spans="1:12" s="570" customFormat="1" ht="18.75" customHeight="1" thickBot="1">
      <c r="A356" s="568"/>
      <c r="B356" s="562" t="s">
        <v>179</v>
      </c>
      <c r="C356" s="563">
        <f>SUM(D356:E356)</f>
        <v>412000</v>
      </c>
      <c r="D356" s="564">
        <f>G356+J356</f>
        <v>412000</v>
      </c>
      <c r="E356" s="565"/>
      <c r="F356" s="566"/>
      <c r="G356" s="567">
        <v>412000</v>
      </c>
      <c r="H356" s="564"/>
      <c r="I356" s="565"/>
      <c r="J356" s="569"/>
      <c r="K356" s="599"/>
      <c r="L356" s="566"/>
    </row>
    <row r="357" spans="1:12" s="40" customFormat="1" ht="14.25" customHeight="1" thickBot="1" thickTop="1">
      <c r="A357" s="82">
        <v>757</v>
      </c>
      <c r="B357" s="34" t="s">
        <v>79</v>
      </c>
      <c r="C357" s="35">
        <f aca="true" t="shared" si="16" ref="C357:G358">SUM(C358)</f>
        <v>7133600</v>
      </c>
      <c r="D357" s="263">
        <f t="shared" si="16"/>
        <v>7133600</v>
      </c>
      <c r="E357" s="447"/>
      <c r="F357" s="39"/>
      <c r="G357" s="36">
        <f t="shared" si="16"/>
        <v>7133600</v>
      </c>
      <c r="H357" s="263"/>
      <c r="I357" s="447"/>
      <c r="J357" s="38"/>
      <c r="K357" s="686"/>
      <c r="L357" s="39"/>
    </row>
    <row r="358" spans="1:12" ht="29.25" customHeight="1" thickTop="1">
      <c r="A358" s="83">
        <v>75702</v>
      </c>
      <c r="B358" s="165" t="s">
        <v>80</v>
      </c>
      <c r="C358" s="70">
        <f t="shared" si="16"/>
        <v>7133600</v>
      </c>
      <c r="D358" s="186">
        <f t="shared" si="16"/>
        <v>7133600</v>
      </c>
      <c r="E358" s="450"/>
      <c r="F358" s="73"/>
      <c r="G358" s="71">
        <f t="shared" si="16"/>
        <v>7133600</v>
      </c>
      <c r="H358" s="186"/>
      <c r="I358" s="450"/>
      <c r="J358" s="72"/>
      <c r="K358" s="540"/>
      <c r="L358" s="73"/>
    </row>
    <row r="359" spans="1:12" ht="12" customHeight="1">
      <c r="A359" s="41"/>
      <c r="B359" s="64" t="s">
        <v>14</v>
      </c>
      <c r="C359" s="43">
        <f>SUM(C361:C362)</f>
        <v>7133600</v>
      </c>
      <c r="D359" s="188">
        <f>SUM(D361:D362)</f>
        <v>7133600</v>
      </c>
      <c r="E359" s="448"/>
      <c r="F359" s="66"/>
      <c r="G359" s="159">
        <f>G360+G362</f>
        <v>7133600</v>
      </c>
      <c r="H359" s="395"/>
      <c r="I359" s="669"/>
      <c r="J359" s="139"/>
      <c r="K359" s="696"/>
      <c r="L359" s="140"/>
    </row>
    <row r="360" spans="1:12" ht="12" customHeight="1">
      <c r="A360" s="41"/>
      <c r="B360" s="426" t="s">
        <v>180</v>
      </c>
      <c r="C360" s="348">
        <f>SUM(D360:E360)</f>
        <v>30000</v>
      </c>
      <c r="D360" s="378">
        <f>SUM(G360)</f>
        <v>30000</v>
      </c>
      <c r="E360" s="455"/>
      <c r="F360" s="234"/>
      <c r="G360" s="494">
        <f>G361</f>
        <v>30000</v>
      </c>
      <c r="H360" s="395"/>
      <c r="I360" s="669"/>
      <c r="J360" s="139"/>
      <c r="K360" s="696"/>
      <c r="L360" s="140"/>
    </row>
    <row r="361" spans="1:12" s="349" customFormat="1" ht="13.5" customHeight="1">
      <c r="A361" s="350"/>
      <c r="B361" s="562" t="s">
        <v>179</v>
      </c>
      <c r="C361" s="563">
        <f>SUM(D361:E361)</f>
        <v>30000</v>
      </c>
      <c r="D361" s="564">
        <f>G361+J361</f>
        <v>30000</v>
      </c>
      <c r="E361" s="565"/>
      <c r="F361" s="566"/>
      <c r="G361" s="567">
        <v>30000</v>
      </c>
      <c r="H361" s="420"/>
      <c r="I361" s="678"/>
      <c r="J361" s="312"/>
      <c r="K361" s="714"/>
      <c r="L361" s="521"/>
    </row>
    <row r="362" spans="1:12" ht="15" customHeight="1" thickBot="1">
      <c r="A362" s="41"/>
      <c r="B362" s="68" t="s">
        <v>184</v>
      </c>
      <c r="C362" s="50">
        <f>SUM(D362:E362)</f>
        <v>7103600</v>
      </c>
      <c r="D362" s="84">
        <f>G362+J362</f>
        <v>7103600</v>
      </c>
      <c r="E362" s="266"/>
      <c r="F362" s="74"/>
      <c r="G362" s="51">
        <v>7103600</v>
      </c>
      <c r="H362" s="275"/>
      <c r="I362" s="280"/>
      <c r="J362" s="45"/>
      <c r="K362" s="276"/>
      <c r="L362" s="47"/>
    </row>
    <row r="363" spans="1:12" s="166" customFormat="1" ht="18.75" customHeight="1" thickBot="1" thickTop="1">
      <c r="A363" s="82">
        <v>758</v>
      </c>
      <c r="B363" s="34" t="s">
        <v>81</v>
      </c>
      <c r="C363" s="35">
        <f>C364+C367+C370+C376</f>
        <v>8179672</v>
      </c>
      <c r="D363" s="263">
        <f>D364+D367+D370+D376</f>
        <v>8179672</v>
      </c>
      <c r="E363" s="447"/>
      <c r="F363" s="39"/>
      <c r="G363" s="36">
        <f>G367+G364+G370+G376</f>
        <v>5450000</v>
      </c>
      <c r="H363" s="263"/>
      <c r="I363" s="447"/>
      <c r="J363" s="38">
        <f>J370+J376+J364</f>
        <v>2729672</v>
      </c>
      <c r="K363" s="686"/>
      <c r="L363" s="39"/>
    </row>
    <row r="364" spans="1:12" s="166" customFormat="1" ht="24.75" hidden="1" thickTop="1">
      <c r="A364" s="83">
        <v>75801</v>
      </c>
      <c r="B364" s="165" t="s">
        <v>82</v>
      </c>
      <c r="C364" s="236">
        <f>C365</f>
        <v>0</v>
      </c>
      <c r="D364" s="417">
        <f>D365</f>
        <v>0</v>
      </c>
      <c r="E364" s="480"/>
      <c r="F364" s="238"/>
      <c r="G364" s="502"/>
      <c r="H364" s="404"/>
      <c r="I364" s="480"/>
      <c r="J364" s="237">
        <f>J365</f>
        <v>0</v>
      </c>
      <c r="K364" s="715"/>
      <c r="L364" s="238"/>
    </row>
    <row r="365" spans="1:12" s="166" customFormat="1" ht="12.75" customHeight="1" hidden="1">
      <c r="A365" s="86"/>
      <c r="B365" s="64" t="s">
        <v>14</v>
      </c>
      <c r="C365" s="43">
        <f>C366</f>
        <v>0</v>
      </c>
      <c r="D365" s="188">
        <f>D366</f>
        <v>0</v>
      </c>
      <c r="E365" s="454"/>
      <c r="F365" s="99"/>
      <c r="G365" s="89"/>
      <c r="H365" s="183"/>
      <c r="I365" s="454"/>
      <c r="J365" s="65">
        <f>J366</f>
        <v>0</v>
      </c>
      <c r="K365" s="201"/>
      <c r="L365" s="99"/>
    </row>
    <row r="366" spans="1:12" s="166" customFormat="1" ht="11.25" customHeight="1" hidden="1">
      <c r="A366" s="86"/>
      <c r="B366" s="68" t="s">
        <v>15</v>
      </c>
      <c r="C366" s="50">
        <f>SUM(D366:E366)</f>
        <v>0</v>
      </c>
      <c r="D366" s="84">
        <f>G366+J366</f>
        <v>0</v>
      </c>
      <c r="E366" s="454"/>
      <c r="F366" s="99"/>
      <c r="G366" s="89"/>
      <c r="H366" s="183"/>
      <c r="I366" s="454"/>
      <c r="J366" s="69"/>
      <c r="K366" s="201"/>
      <c r="L366" s="99"/>
    </row>
    <row r="367" spans="1:12" ht="12.75" hidden="1" thickTop="1">
      <c r="A367" s="83">
        <v>75814</v>
      </c>
      <c r="B367" s="165" t="s">
        <v>83</v>
      </c>
      <c r="C367" s="70">
        <f>C368</f>
        <v>0</v>
      </c>
      <c r="D367" s="186">
        <f>D368</f>
        <v>0</v>
      </c>
      <c r="E367" s="450"/>
      <c r="F367" s="73"/>
      <c r="G367" s="71">
        <f>G368</f>
        <v>0</v>
      </c>
      <c r="H367" s="186"/>
      <c r="I367" s="450"/>
      <c r="J367" s="72"/>
      <c r="K367" s="540"/>
      <c r="L367" s="73"/>
    </row>
    <row r="368" spans="1:12" s="166" customFormat="1" ht="11.25" customHeight="1" hidden="1">
      <c r="A368" s="86"/>
      <c r="B368" s="64" t="s">
        <v>14</v>
      </c>
      <c r="C368" s="50">
        <f>C369</f>
        <v>0</v>
      </c>
      <c r="D368" s="84">
        <f>D369</f>
        <v>0</v>
      </c>
      <c r="E368" s="454"/>
      <c r="F368" s="99"/>
      <c r="G368" s="44">
        <f>G369</f>
        <v>0</v>
      </c>
      <c r="H368" s="183"/>
      <c r="I368" s="454"/>
      <c r="J368" s="69"/>
      <c r="K368" s="201"/>
      <c r="L368" s="99"/>
    </row>
    <row r="369" spans="1:12" s="166" customFormat="1" ht="11.25" customHeight="1" hidden="1">
      <c r="A369" s="86"/>
      <c r="B369" s="68" t="s">
        <v>15</v>
      </c>
      <c r="C369" s="50">
        <f>SUM(D369:E369)</f>
        <v>0</v>
      </c>
      <c r="D369" s="84">
        <f>G369+J369</f>
        <v>0</v>
      </c>
      <c r="E369" s="454"/>
      <c r="F369" s="99"/>
      <c r="G369" s="51"/>
      <c r="H369" s="183"/>
      <c r="I369" s="454"/>
      <c r="J369" s="69"/>
      <c r="K369" s="201"/>
      <c r="L369" s="99"/>
    </row>
    <row r="370" spans="1:12" ht="12.75" thickTop="1">
      <c r="A370" s="83">
        <v>75818</v>
      </c>
      <c r="B370" s="165" t="s">
        <v>84</v>
      </c>
      <c r="C370" s="70">
        <f>SUM(C373+C374)</f>
        <v>5450000</v>
      </c>
      <c r="D370" s="186">
        <f>SUM(D373+D374)</f>
        <v>5450000</v>
      </c>
      <c r="E370" s="450"/>
      <c r="F370" s="73"/>
      <c r="G370" s="71">
        <f>SUM(G373+G374)</f>
        <v>5450000</v>
      </c>
      <c r="H370" s="186"/>
      <c r="I370" s="450"/>
      <c r="J370" s="72"/>
      <c r="K370" s="540"/>
      <c r="L370" s="73"/>
    </row>
    <row r="371" spans="1:12" ht="10.5" customHeight="1">
      <c r="A371" s="41"/>
      <c r="B371" s="64" t="s">
        <v>14</v>
      </c>
      <c r="C371" s="43">
        <f>SUM(C372)</f>
        <v>5300000</v>
      </c>
      <c r="D371" s="188">
        <f>SUM(D372)</f>
        <v>5300000</v>
      </c>
      <c r="E371" s="448"/>
      <c r="F371" s="66"/>
      <c r="G371" s="44">
        <f>G372</f>
        <v>5300000</v>
      </c>
      <c r="H371" s="395"/>
      <c r="I371" s="669"/>
      <c r="J371" s="45"/>
      <c r="K371" s="696"/>
      <c r="L371" s="140"/>
    </row>
    <row r="372" spans="1:12" ht="13.5" customHeight="1">
      <c r="A372" s="41"/>
      <c r="B372" s="426" t="s">
        <v>180</v>
      </c>
      <c r="C372" s="348">
        <f>C373</f>
        <v>5300000</v>
      </c>
      <c r="D372" s="378">
        <f>D373</f>
        <v>5300000</v>
      </c>
      <c r="E372" s="455"/>
      <c r="F372" s="234"/>
      <c r="G372" s="217">
        <f>G373</f>
        <v>5300000</v>
      </c>
      <c r="H372" s="395"/>
      <c r="I372" s="669"/>
      <c r="J372" s="45"/>
      <c r="K372" s="696"/>
      <c r="L372" s="140"/>
    </row>
    <row r="373" spans="1:12" s="570" customFormat="1" ht="12" customHeight="1">
      <c r="A373" s="568"/>
      <c r="B373" s="562" t="s">
        <v>179</v>
      </c>
      <c r="C373" s="563">
        <f>SUM(D373:E373)</f>
        <v>5300000</v>
      </c>
      <c r="D373" s="564">
        <f>G373+J373</f>
        <v>5300000</v>
      </c>
      <c r="E373" s="565"/>
      <c r="F373" s="566"/>
      <c r="G373" s="567">
        <v>5300000</v>
      </c>
      <c r="H373" s="564"/>
      <c r="I373" s="565"/>
      <c r="J373" s="569"/>
      <c r="K373" s="599"/>
      <c r="L373" s="566"/>
    </row>
    <row r="374" spans="1:12" ht="12" customHeight="1">
      <c r="A374" s="41"/>
      <c r="B374" s="42" t="s">
        <v>10</v>
      </c>
      <c r="C374" s="43">
        <f>SUM(C375)</f>
        <v>150000</v>
      </c>
      <c r="D374" s="188">
        <f>G374+J374</f>
        <v>150000</v>
      </c>
      <c r="E374" s="448"/>
      <c r="F374" s="66"/>
      <c r="G374" s="44">
        <f>SUM(G375:G376)</f>
        <v>150000</v>
      </c>
      <c r="H374" s="188"/>
      <c r="I374" s="448"/>
      <c r="J374" s="65"/>
      <c r="K374" s="200"/>
      <c r="L374" s="66"/>
    </row>
    <row r="375" spans="1:12" ht="15" customHeight="1">
      <c r="A375" s="130"/>
      <c r="B375" s="85" t="s">
        <v>24</v>
      </c>
      <c r="C375" s="136">
        <f>SUM(D375:E375)</f>
        <v>150000</v>
      </c>
      <c r="D375" s="233">
        <f>G375+J375</f>
        <v>150000</v>
      </c>
      <c r="E375" s="267"/>
      <c r="F375" s="138"/>
      <c r="G375" s="142">
        <v>150000</v>
      </c>
      <c r="H375" s="382"/>
      <c r="I375" s="674"/>
      <c r="J375" s="132"/>
      <c r="K375" s="292"/>
      <c r="L375" s="138"/>
    </row>
    <row r="376" spans="1:12" ht="26.25" customHeight="1">
      <c r="A376" s="83">
        <v>75832</v>
      </c>
      <c r="B376" s="165" t="s">
        <v>85</v>
      </c>
      <c r="C376" s="70">
        <f>SUM(C379:C379)</f>
        <v>2729672</v>
      </c>
      <c r="D376" s="186">
        <f>SUM(D379:D379)</f>
        <v>2729672</v>
      </c>
      <c r="E376" s="450"/>
      <c r="F376" s="73"/>
      <c r="G376" s="71"/>
      <c r="H376" s="186"/>
      <c r="I376" s="450"/>
      <c r="J376" s="72">
        <f>SUM(J379:J379)</f>
        <v>2729672</v>
      </c>
      <c r="K376" s="540"/>
      <c r="L376" s="73"/>
    </row>
    <row r="377" spans="1:12" ht="12.75">
      <c r="A377" s="41"/>
      <c r="B377" s="64" t="s">
        <v>14</v>
      </c>
      <c r="C377" s="43">
        <f>SUM(C379)</f>
        <v>2729672</v>
      </c>
      <c r="D377" s="188">
        <f>SUM(D379)</f>
        <v>2729672</v>
      </c>
      <c r="E377" s="448"/>
      <c r="F377" s="66"/>
      <c r="G377" s="159"/>
      <c r="H377" s="395"/>
      <c r="I377" s="669"/>
      <c r="J377" s="45">
        <f>SUM(J379)</f>
        <v>2729672</v>
      </c>
      <c r="K377" s="696"/>
      <c r="L377" s="140"/>
    </row>
    <row r="378" spans="1:12" ht="12.75">
      <c r="A378" s="41"/>
      <c r="B378" s="426" t="s">
        <v>180</v>
      </c>
      <c r="C378" s="348">
        <f>SUM(D378:E378)</f>
        <v>2729672</v>
      </c>
      <c r="D378" s="378">
        <f>SUM(D379)</f>
        <v>2729672</v>
      </c>
      <c r="E378" s="455"/>
      <c r="F378" s="234"/>
      <c r="G378" s="217"/>
      <c r="H378" s="430"/>
      <c r="I378" s="461"/>
      <c r="J378" s="182">
        <f>SUM(J379)</f>
        <v>2729672</v>
      </c>
      <c r="K378" s="696"/>
      <c r="L378" s="140"/>
    </row>
    <row r="379" spans="1:12" s="570" customFormat="1" ht="13.5" customHeight="1" thickBot="1">
      <c r="A379" s="568"/>
      <c r="B379" s="562" t="s">
        <v>179</v>
      </c>
      <c r="C379" s="563">
        <f>SUM(D379:E379)</f>
        <v>2729672</v>
      </c>
      <c r="D379" s="564">
        <f>G379+J379</f>
        <v>2729672</v>
      </c>
      <c r="E379" s="565"/>
      <c r="F379" s="566"/>
      <c r="G379" s="567"/>
      <c r="H379" s="564"/>
      <c r="I379" s="565"/>
      <c r="J379" s="569">
        <v>2729672</v>
      </c>
      <c r="K379" s="599"/>
      <c r="L379" s="566"/>
    </row>
    <row r="380" spans="1:12" s="40" customFormat="1" ht="15.75" customHeight="1" thickBot="1" thickTop="1">
      <c r="A380" s="82">
        <v>801</v>
      </c>
      <c r="B380" s="34" t="s">
        <v>86</v>
      </c>
      <c r="C380" s="35">
        <f>C394+C404+C413+C420+C438+C441+C452+C458+C464+C475+C485+C491+C517+C525+C537+C543</f>
        <v>154480181</v>
      </c>
      <c r="D380" s="263">
        <f>D394+D404+D413+D420+D438+D441+D452+D458+D464+D475+D485+D491+D517+D525+D537+D543</f>
        <v>154480181</v>
      </c>
      <c r="E380" s="447"/>
      <c r="F380" s="39"/>
      <c r="G380" s="36">
        <f>G394+G404+G413+G420+G438+G441+G452+G458+G464+G475+G485+G491+G517+G525+G537+G543</f>
        <v>95008634</v>
      </c>
      <c r="H380" s="263"/>
      <c r="I380" s="447"/>
      <c r="J380" s="38">
        <f>J394+J404+J420+J441+J452+J475+J491+J501+J507+J517+J525+J543+J513+J485+J534+J537+J432+J413+J464</f>
        <v>59471547</v>
      </c>
      <c r="K380" s="686"/>
      <c r="L380" s="39"/>
    </row>
    <row r="381" spans="1:12" s="40" customFormat="1" ht="13.5" thickTop="1">
      <c r="A381" s="86"/>
      <c r="B381" s="87" t="s">
        <v>14</v>
      </c>
      <c r="C381" s="88">
        <f aca="true" t="shared" si="17" ref="C381:C387">D381+E381</f>
        <v>144983000</v>
      </c>
      <c r="D381" s="183">
        <f>D395+D405+D414+D421+D439+D442+D453+D459+D465+D476+D486+D492+D518+D526+D538+D544</f>
        <v>144983000</v>
      </c>
      <c r="E381" s="454"/>
      <c r="F381" s="99"/>
      <c r="G381" s="89">
        <f>G395+G405+G414+G421+G439+G442+G453+G459+G465+G476+G486+G492+G518+G526+G538+G544</f>
        <v>91015334</v>
      </c>
      <c r="H381" s="183"/>
      <c r="I381" s="454"/>
      <c r="J381" s="98">
        <f>J382+J386+J385+J387</f>
        <v>53967666</v>
      </c>
      <c r="K381" s="197"/>
      <c r="L381" s="91"/>
    </row>
    <row r="382" spans="1:12" s="338" customFormat="1" ht="12">
      <c r="A382" s="351"/>
      <c r="B382" s="426" t="s">
        <v>180</v>
      </c>
      <c r="C382" s="348">
        <f>D382+E382+F382</f>
        <v>133190558</v>
      </c>
      <c r="D382" s="378">
        <f>G382+J382</f>
        <v>133190558</v>
      </c>
      <c r="E382" s="455"/>
      <c r="F382" s="234"/>
      <c r="G382" s="217">
        <f>SUM(G383:G384)</f>
        <v>88414958</v>
      </c>
      <c r="H382" s="378"/>
      <c r="I382" s="455"/>
      <c r="J382" s="182">
        <f>SUM(J383:J384)</f>
        <v>44775600</v>
      </c>
      <c r="K382" s="688"/>
      <c r="L382" s="234"/>
    </row>
    <row r="383" spans="1:12" s="596" customFormat="1" ht="12" customHeight="1">
      <c r="A383" s="591"/>
      <c r="B383" s="572" t="s">
        <v>185</v>
      </c>
      <c r="C383" s="563">
        <f t="shared" si="17"/>
        <v>108542730</v>
      </c>
      <c r="D383" s="564">
        <f aca="true" t="shared" si="18" ref="D383:D388">G383+J383</f>
        <v>108542730</v>
      </c>
      <c r="E383" s="565"/>
      <c r="F383" s="566"/>
      <c r="G383" s="567">
        <f>G397+G407+G416+G423+G444+G455+G461+G467+G478+G488+G494+G520+G528+G540+G546</f>
        <v>71406830</v>
      </c>
      <c r="H383" s="564"/>
      <c r="I383" s="565"/>
      <c r="J383" s="569">
        <f>J397+J407+J416+J423+J444+J455+J461+J467+J478+J488+J494+J520+J528+J540+J546</f>
        <v>37135900</v>
      </c>
      <c r="K383" s="599"/>
      <c r="L383" s="566"/>
    </row>
    <row r="384" spans="1:12" s="596" customFormat="1" ht="12" customHeight="1">
      <c r="A384" s="591"/>
      <c r="B384" s="562" t="s">
        <v>179</v>
      </c>
      <c r="C384" s="563">
        <f t="shared" si="17"/>
        <v>24647828</v>
      </c>
      <c r="D384" s="564">
        <f t="shared" si="18"/>
        <v>24647828</v>
      </c>
      <c r="E384" s="565"/>
      <c r="F384" s="566"/>
      <c r="G384" s="567">
        <f>G398+G408+G417+G424+G445+G456+G462+G469+G479+G489+G495+G521+G529+G542+G547</f>
        <v>17008128</v>
      </c>
      <c r="H384" s="564"/>
      <c r="I384" s="565"/>
      <c r="J384" s="569">
        <f>J398+J408+J417+J424+J445+J456+J462+J469+J479+J489+J495+J521+J529+J542+J547</f>
        <v>7639700</v>
      </c>
      <c r="K384" s="599"/>
      <c r="L384" s="566"/>
    </row>
    <row r="385" spans="1:12" s="338" customFormat="1" ht="12" customHeight="1">
      <c r="A385" s="351"/>
      <c r="B385" s="426" t="s">
        <v>181</v>
      </c>
      <c r="C385" s="348">
        <f>SUM(D385:F385)</f>
        <v>10780000</v>
      </c>
      <c r="D385" s="378">
        <f>G385+J385</f>
        <v>10780000</v>
      </c>
      <c r="E385" s="455"/>
      <c r="F385" s="234"/>
      <c r="G385" s="603">
        <f>G399+G418+G425+G440+G446+G480+G496+G548</f>
        <v>2238400</v>
      </c>
      <c r="H385" s="378"/>
      <c r="I385" s="455"/>
      <c r="J385" s="182">
        <f>J399+J418+J425+J440+J446+J480+J496+J548</f>
        <v>8541600</v>
      </c>
      <c r="K385" s="688"/>
      <c r="L385" s="234"/>
    </row>
    <row r="386" spans="1:12" s="338" customFormat="1" ht="12">
      <c r="A386" s="379"/>
      <c r="B386" s="380" t="s">
        <v>182</v>
      </c>
      <c r="C386" s="381">
        <f t="shared" si="17"/>
        <v>398920</v>
      </c>
      <c r="D386" s="405">
        <f t="shared" si="18"/>
        <v>398920</v>
      </c>
      <c r="E386" s="481"/>
      <c r="F386" s="526"/>
      <c r="G386" s="607">
        <f>G400+G409+G419+G426+G447+G457+G463+G470+G481+G490+G497+G524+G530+G549</f>
        <v>236820</v>
      </c>
      <c r="H386" s="405"/>
      <c r="I386" s="481"/>
      <c r="J386" s="410">
        <f>J400+J409+J419+J426+J447+J457+J463+J470+J481+J490+J497+J524+J530+J549</f>
        <v>162100</v>
      </c>
      <c r="K386" s="711"/>
      <c r="L386" s="526"/>
    </row>
    <row r="387" spans="1:12" s="338" customFormat="1" ht="42.75" customHeight="1">
      <c r="A387" s="351"/>
      <c r="B387" s="376" t="s">
        <v>202</v>
      </c>
      <c r="C387" s="348">
        <f t="shared" si="17"/>
        <v>613522</v>
      </c>
      <c r="D387" s="378">
        <f>G387+J387</f>
        <v>613522</v>
      </c>
      <c r="E387" s="455"/>
      <c r="F387" s="234"/>
      <c r="G387" s="603">
        <f>G550</f>
        <v>125156</v>
      </c>
      <c r="H387" s="378"/>
      <c r="I387" s="455"/>
      <c r="J387" s="182">
        <f>J550</f>
        <v>488366</v>
      </c>
      <c r="K387" s="688"/>
      <c r="L387" s="234"/>
    </row>
    <row r="388" spans="1:12" s="40" customFormat="1" ht="12.75" customHeight="1">
      <c r="A388" s="86"/>
      <c r="B388" s="97" t="s">
        <v>87</v>
      </c>
      <c r="C388" s="88">
        <f>C401+C448+C551+C498+C531+C482+C471+C427+C410</f>
        <v>9497181</v>
      </c>
      <c r="D388" s="183">
        <f t="shared" si="18"/>
        <v>9497181</v>
      </c>
      <c r="E388" s="454"/>
      <c r="F388" s="99"/>
      <c r="G388" s="89">
        <f>G401+G448+G551+G498+G531+G482+G471+G427</f>
        <v>3993300</v>
      </c>
      <c r="H388" s="183"/>
      <c r="I388" s="454"/>
      <c r="J388" s="98">
        <f>J401+J448+J551+J498+J531+J482+J471+J522+J410</f>
        <v>5503881</v>
      </c>
      <c r="K388" s="201"/>
      <c r="L388" s="99"/>
    </row>
    <row r="389" spans="1:12" s="157" customFormat="1" ht="12.75">
      <c r="A389" s="154"/>
      <c r="B389" s="239" t="s">
        <v>24</v>
      </c>
      <c r="C389" s="93">
        <f>C402+C449+C552+C499+C483+C532+C472+C428</f>
        <v>9303881</v>
      </c>
      <c r="D389" s="167">
        <f>D402+D449+D552+D499+D483+D472+D532+D428</f>
        <v>9303881</v>
      </c>
      <c r="E389" s="199"/>
      <c r="F389" s="54"/>
      <c r="G389" s="94">
        <f>G402+G449+G552+G499+G483+G472+G532+G428</f>
        <v>3800000</v>
      </c>
      <c r="H389" s="167"/>
      <c r="I389" s="199"/>
      <c r="J389" s="52">
        <f>J402+J449+J552+J499+J483+J472+J532</f>
        <v>5503881</v>
      </c>
      <c r="K389" s="198"/>
      <c r="L389" s="54"/>
    </row>
    <row r="390" spans="1:12" s="349" customFormat="1" ht="21" customHeight="1">
      <c r="A390" s="350"/>
      <c r="B390" s="572" t="s">
        <v>186</v>
      </c>
      <c r="C390" s="269">
        <f>C403+C450+C553+C500+C484+C533+C473+C429</f>
        <v>9303881</v>
      </c>
      <c r="D390" s="345">
        <f>D403+D450+D553+D500+D484+D473+D533+D429</f>
        <v>9303881</v>
      </c>
      <c r="E390" s="471"/>
      <c r="F390" s="522"/>
      <c r="G390" s="270">
        <f>G450+G553</f>
        <v>3800000</v>
      </c>
      <c r="H390" s="345"/>
      <c r="I390" s="471"/>
      <c r="J390" s="271">
        <f>J450+J553</f>
        <v>5503881</v>
      </c>
      <c r="K390" s="707"/>
      <c r="L390" s="522"/>
    </row>
    <row r="391" spans="1:12" s="242" customFormat="1" ht="12.75" customHeight="1" hidden="1">
      <c r="A391" s="240"/>
      <c r="B391" s="103" t="s">
        <v>27</v>
      </c>
      <c r="C391" s="104">
        <f>C429</f>
        <v>0</v>
      </c>
      <c r="D391" s="241">
        <f>D429</f>
        <v>0</v>
      </c>
      <c r="E391" s="344"/>
      <c r="F391" s="191"/>
      <c r="G391" s="105">
        <f>G429</f>
        <v>0</v>
      </c>
      <c r="H391" s="241"/>
      <c r="I391" s="344"/>
      <c r="J391" s="106"/>
      <c r="K391" s="694"/>
      <c r="L391" s="191"/>
    </row>
    <row r="392" spans="1:12" s="157" customFormat="1" ht="12" customHeight="1" thickBot="1">
      <c r="A392" s="298"/>
      <c r="B392" s="169" t="s">
        <v>11</v>
      </c>
      <c r="C392" s="170">
        <f>D392+E392</f>
        <v>193300</v>
      </c>
      <c r="D392" s="346">
        <f>D554+D403+D451+D484+D500+D533+D473+D412+D430+D516</f>
        <v>193300</v>
      </c>
      <c r="E392" s="486"/>
      <c r="F392" s="115"/>
      <c r="G392" s="171">
        <f>G554+G403+G451+G484+G500+G533+G473+G412+G430</f>
        <v>193300</v>
      </c>
      <c r="H392" s="346"/>
      <c r="I392" s="486"/>
      <c r="J392" s="172"/>
      <c r="K392" s="690"/>
      <c r="L392" s="115"/>
    </row>
    <row r="393" spans="1:12" s="242" customFormat="1" ht="11.25" hidden="1">
      <c r="A393" s="240"/>
      <c r="B393" s="103" t="s">
        <v>27</v>
      </c>
      <c r="C393" s="104">
        <f>C431</f>
        <v>0</v>
      </c>
      <c r="D393" s="241">
        <f>G393+J393</f>
        <v>0</v>
      </c>
      <c r="E393" s="344"/>
      <c r="F393" s="191"/>
      <c r="G393" s="105"/>
      <c r="H393" s="241"/>
      <c r="I393" s="344"/>
      <c r="J393" s="106"/>
      <c r="K393" s="694"/>
      <c r="L393" s="191"/>
    </row>
    <row r="394" spans="1:12" ht="13.5" customHeight="1" thickTop="1">
      <c r="A394" s="83">
        <v>80101</v>
      </c>
      <c r="B394" s="165" t="s">
        <v>88</v>
      </c>
      <c r="C394" s="70">
        <f>C395+C401</f>
        <v>37209200</v>
      </c>
      <c r="D394" s="186">
        <f>D395+D401</f>
        <v>37209200</v>
      </c>
      <c r="E394" s="450"/>
      <c r="F394" s="73"/>
      <c r="G394" s="71">
        <f>G395+G401</f>
        <v>37209200</v>
      </c>
      <c r="H394" s="186"/>
      <c r="I394" s="450"/>
      <c r="J394" s="72"/>
      <c r="K394" s="540"/>
      <c r="L394" s="73"/>
    </row>
    <row r="395" spans="1:12" ht="11.25" customHeight="1">
      <c r="A395" s="41"/>
      <c r="B395" s="64" t="s">
        <v>14</v>
      </c>
      <c r="C395" s="43">
        <f>D395</f>
        <v>37209200</v>
      </c>
      <c r="D395" s="188">
        <f>G395</f>
        <v>37209200</v>
      </c>
      <c r="E395" s="448"/>
      <c r="F395" s="66"/>
      <c r="G395" s="159">
        <f>G400+G399+G396</f>
        <v>37209200</v>
      </c>
      <c r="H395" s="395"/>
      <c r="I395" s="669"/>
      <c r="J395" s="45"/>
      <c r="K395" s="696"/>
      <c r="L395" s="140"/>
    </row>
    <row r="396" spans="1:12" s="338" customFormat="1" ht="12.75" customHeight="1">
      <c r="A396" s="351"/>
      <c r="B396" s="426" t="s">
        <v>180</v>
      </c>
      <c r="C396" s="348">
        <f>SUM(D396:F396)</f>
        <v>36211600</v>
      </c>
      <c r="D396" s="378">
        <f>SUM(D397:D398)</f>
        <v>36211600</v>
      </c>
      <c r="E396" s="455"/>
      <c r="F396" s="234"/>
      <c r="G396" s="217">
        <f>SUM(G397:G398)</f>
        <v>36211600</v>
      </c>
      <c r="H396" s="430"/>
      <c r="I396" s="461"/>
      <c r="J396" s="182"/>
      <c r="K396" s="440"/>
      <c r="L396" s="439"/>
    </row>
    <row r="397" spans="1:12" s="432" customFormat="1" ht="10.5" customHeight="1">
      <c r="A397" s="581"/>
      <c r="B397" s="434" t="s">
        <v>185</v>
      </c>
      <c r="C397" s="435">
        <f>SUM(D397:E397)</f>
        <v>30889600</v>
      </c>
      <c r="D397" s="400">
        <f>G397+J397</f>
        <v>30889600</v>
      </c>
      <c r="E397" s="464"/>
      <c r="F397" s="520"/>
      <c r="G397" s="496">
        <v>30889600</v>
      </c>
      <c r="H397" s="400"/>
      <c r="I397" s="464"/>
      <c r="J397" s="436"/>
      <c r="K397" s="692"/>
      <c r="L397" s="520"/>
    </row>
    <row r="398" spans="1:12" s="432" customFormat="1" ht="10.5" customHeight="1">
      <c r="A398" s="581"/>
      <c r="B398" s="561" t="s">
        <v>179</v>
      </c>
      <c r="C398" s="435">
        <f>SUM(D398:E398)</f>
        <v>5322000</v>
      </c>
      <c r="D398" s="400">
        <f aca="true" t="shared" si="19" ref="D398:D403">G398+J398</f>
        <v>5322000</v>
      </c>
      <c r="E398" s="464"/>
      <c r="F398" s="520"/>
      <c r="G398" s="496">
        <v>5322000</v>
      </c>
      <c r="H398" s="400"/>
      <c r="I398" s="464"/>
      <c r="J398" s="436"/>
      <c r="K398" s="692"/>
      <c r="L398" s="520"/>
    </row>
    <row r="399" spans="1:12" ht="14.25" customHeight="1">
      <c r="A399" s="41"/>
      <c r="B399" s="68" t="s">
        <v>181</v>
      </c>
      <c r="C399" s="50">
        <f>SUM(D399:E399)</f>
        <v>900000</v>
      </c>
      <c r="D399" s="84">
        <f>G399+J399</f>
        <v>900000</v>
      </c>
      <c r="E399" s="266"/>
      <c r="F399" s="74"/>
      <c r="G399" s="51">
        <v>900000</v>
      </c>
      <c r="H399" s="275"/>
      <c r="I399" s="280"/>
      <c r="J399" s="52"/>
      <c r="K399" s="276"/>
      <c r="L399" s="47"/>
    </row>
    <row r="400" spans="1:12" ht="11.25" customHeight="1">
      <c r="A400" s="130"/>
      <c r="B400" s="380" t="s">
        <v>182</v>
      </c>
      <c r="C400" s="136">
        <f>SUM(D400:E400)</f>
        <v>97600</v>
      </c>
      <c r="D400" s="233">
        <f t="shared" si="19"/>
        <v>97600</v>
      </c>
      <c r="E400" s="267"/>
      <c r="F400" s="138"/>
      <c r="G400" s="142">
        <v>97600</v>
      </c>
      <c r="H400" s="393"/>
      <c r="I400" s="670"/>
      <c r="J400" s="143"/>
      <c r="K400" s="698"/>
      <c r="L400" s="134"/>
    </row>
    <row r="401" spans="1:12" ht="12.75" customHeight="1" hidden="1">
      <c r="A401" s="41"/>
      <c r="B401" s="42" t="s">
        <v>87</v>
      </c>
      <c r="C401" s="43">
        <f>SUM(C402:C403)</f>
        <v>0</v>
      </c>
      <c r="D401" s="188">
        <f t="shared" si="19"/>
        <v>0</v>
      </c>
      <c r="E401" s="448"/>
      <c r="F401" s="66"/>
      <c r="G401" s="159">
        <f>SUM(G402:G403)</f>
        <v>0</v>
      </c>
      <c r="H401" s="275"/>
      <c r="I401" s="280"/>
      <c r="J401" s="45"/>
      <c r="K401" s="276"/>
      <c r="L401" s="47"/>
    </row>
    <row r="402" spans="1:12" s="55" customFormat="1" ht="12" customHeight="1" hidden="1">
      <c r="A402" s="48"/>
      <c r="B402" s="49" t="s">
        <v>24</v>
      </c>
      <c r="C402" s="50">
        <f>SUM(D402:E402)</f>
        <v>0</v>
      </c>
      <c r="D402" s="84">
        <f t="shared" si="19"/>
        <v>0</v>
      </c>
      <c r="E402" s="266"/>
      <c r="F402" s="74"/>
      <c r="G402" s="51"/>
      <c r="H402" s="167"/>
      <c r="I402" s="199"/>
      <c r="J402" s="69"/>
      <c r="K402" s="198"/>
      <c r="L402" s="54"/>
    </row>
    <row r="403" spans="1:12" s="157" customFormat="1" ht="12" hidden="1">
      <c r="A403" s="245"/>
      <c r="B403" s="85" t="s">
        <v>11</v>
      </c>
      <c r="C403" s="136">
        <f>D403+E403</f>
        <v>0</v>
      </c>
      <c r="D403" s="233">
        <f t="shared" si="19"/>
        <v>0</v>
      </c>
      <c r="E403" s="267"/>
      <c r="F403" s="138"/>
      <c r="G403" s="142"/>
      <c r="H403" s="233"/>
      <c r="I403" s="267"/>
      <c r="J403" s="132"/>
      <c r="K403" s="292"/>
      <c r="L403" s="138"/>
    </row>
    <row r="404" spans="1:12" s="63" customFormat="1" ht="15" customHeight="1">
      <c r="A404" s="116">
        <v>80102</v>
      </c>
      <c r="B404" s="160" t="s">
        <v>89</v>
      </c>
      <c r="C404" s="161">
        <f>SUM(C405+C410)</f>
        <v>1398200</v>
      </c>
      <c r="D404" s="371">
        <f>SUM(D405+D410)</f>
        <v>1398200</v>
      </c>
      <c r="E404" s="463"/>
      <c r="F404" s="164"/>
      <c r="G404" s="162"/>
      <c r="H404" s="371"/>
      <c r="I404" s="463"/>
      <c r="J404" s="163">
        <f>SUM(J405+J410)</f>
        <v>1398200</v>
      </c>
      <c r="K404" s="716"/>
      <c r="L404" s="247"/>
    </row>
    <row r="405" spans="1:12" ht="9.75" customHeight="1">
      <c r="A405" s="41"/>
      <c r="B405" s="64" t="s">
        <v>14</v>
      </c>
      <c r="C405" s="43">
        <f>C407+C408+C409</f>
        <v>1398200</v>
      </c>
      <c r="D405" s="188">
        <f>D407+D408+D409</f>
        <v>1398200</v>
      </c>
      <c r="E405" s="448"/>
      <c r="F405" s="66"/>
      <c r="G405" s="159"/>
      <c r="H405" s="395"/>
      <c r="I405" s="669"/>
      <c r="J405" s="45">
        <f>J407+J408+J409</f>
        <v>1398200</v>
      </c>
      <c r="K405" s="696"/>
      <c r="L405" s="140"/>
    </row>
    <row r="406" spans="1:12" ht="13.5" customHeight="1">
      <c r="A406" s="41"/>
      <c r="B406" s="426" t="s">
        <v>180</v>
      </c>
      <c r="C406" s="348">
        <f>D406</f>
        <v>1396200</v>
      </c>
      <c r="D406" s="378">
        <f>J406</f>
        <v>1396200</v>
      </c>
      <c r="E406" s="455"/>
      <c r="F406" s="234"/>
      <c r="G406" s="217"/>
      <c r="H406" s="430"/>
      <c r="I406" s="461"/>
      <c r="J406" s="182">
        <f>J407+J408</f>
        <v>1396200</v>
      </c>
      <c r="K406" s="696"/>
      <c r="L406" s="140"/>
    </row>
    <row r="407" spans="1:12" s="570" customFormat="1" ht="10.5" customHeight="1">
      <c r="A407" s="568"/>
      <c r="B407" s="572" t="s">
        <v>185</v>
      </c>
      <c r="C407" s="563">
        <f>SUM(D407:E407)</f>
        <v>1173300</v>
      </c>
      <c r="D407" s="564">
        <f aca="true" t="shared" si="20" ref="D407:D412">G407+J407</f>
        <v>1173300</v>
      </c>
      <c r="E407" s="565"/>
      <c r="F407" s="566"/>
      <c r="G407" s="567"/>
      <c r="H407" s="564"/>
      <c r="I407" s="565"/>
      <c r="J407" s="569">
        <v>1173300</v>
      </c>
      <c r="K407" s="599"/>
      <c r="L407" s="566"/>
    </row>
    <row r="408" spans="1:12" s="570" customFormat="1" ht="11.25" customHeight="1">
      <c r="A408" s="568"/>
      <c r="B408" s="562" t="s">
        <v>179</v>
      </c>
      <c r="C408" s="563">
        <f>SUM(D408:E408)</f>
        <v>222900</v>
      </c>
      <c r="D408" s="564">
        <f t="shared" si="20"/>
        <v>222900</v>
      </c>
      <c r="E408" s="565"/>
      <c r="F408" s="566"/>
      <c r="G408" s="567"/>
      <c r="H408" s="564"/>
      <c r="I408" s="565"/>
      <c r="J408" s="569">
        <v>222900</v>
      </c>
      <c r="K408" s="599"/>
      <c r="L408" s="566"/>
    </row>
    <row r="409" spans="1:12" ht="12">
      <c r="A409" s="41"/>
      <c r="B409" s="380" t="s">
        <v>182</v>
      </c>
      <c r="C409" s="136">
        <f>SUM(D409:E409)</f>
        <v>2000</v>
      </c>
      <c r="D409" s="233">
        <f t="shared" si="20"/>
        <v>2000</v>
      </c>
      <c r="E409" s="266"/>
      <c r="F409" s="74"/>
      <c r="G409" s="51"/>
      <c r="H409" s="188"/>
      <c r="I409" s="448"/>
      <c r="J409" s="69">
        <v>2000</v>
      </c>
      <c r="K409" s="200"/>
      <c r="L409" s="66"/>
    </row>
    <row r="410" spans="1:12" ht="12.75" hidden="1">
      <c r="A410" s="41"/>
      <c r="B410" s="42" t="s">
        <v>87</v>
      </c>
      <c r="C410" s="43">
        <f>SUM(C411:C412)</f>
        <v>0</v>
      </c>
      <c r="D410" s="188">
        <f t="shared" si="20"/>
        <v>0</v>
      </c>
      <c r="E410" s="448"/>
      <c r="F410" s="66"/>
      <c r="G410" s="159"/>
      <c r="H410" s="275"/>
      <c r="I410" s="280"/>
      <c r="J410" s="45">
        <f>SUM(J411:J412)</f>
        <v>0</v>
      </c>
      <c r="K410" s="276"/>
      <c r="L410" s="47"/>
    </row>
    <row r="411" spans="1:12" s="55" customFormat="1" ht="12" hidden="1">
      <c r="A411" s="48"/>
      <c r="B411" s="49" t="s">
        <v>24</v>
      </c>
      <c r="C411" s="50">
        <f>SUM(D411:E411)</f>
        <v>0</v>
      </c>
      <c r="D411" s="84">
        <f t="shared" si="20"/>
        <v>0</v>
      </c>
      <c r="E411" s="266"/>
      <c r="F411" s="74"/>
      <c r="G411" s="51"/>
      <c r="H411" s="84"/>
      <c r="I411" s="266"/>
      <c r="J411" s="69"/>
      <c r="K411" s="264"/>
      <c r="L411" s="74"/>
    </row>
    <row r="412" spans="1:12" s="157" customFormat="1" ht="12" customHeight="1" hidden="1">
      <c r="A412" s="245"/>
      <c r="B412" s="85" t="s">
        <v>11</v>
      </c>
      <c r="C412" s="136">
        <f>D412+E412</f>
        <v>0</v>
      </c>
      <c r="D412" s="233">
        <f t="shared" si="20"/>
        <v>0</v>
      </c>
      <c r="E412" s="267"/>
      <c r="F412" s="138"/>
      <c r="G412" s="142"/>
      <c r="H412" s="233"/>
      <c r="I412" s="267"/>
      <c r="J412" s="132"/>
      <c r="K412" s="292"/>
      <c r="L412" s="138"/>
    </row>
    <row r="413" spans="1:12" s="63" customFormat="1" ht="19.5" customHeight="1">
      <c r="A413" s="83">
        <v>80103</v>
      </c>
      <c r="B413" s="165" t="s">
        <v>90</v>
      </c>
      <c r="C413" s="70">
        <f>SUM(D413:F413)</f>
        <v>1232900</v>
      </c>
      <c r="D413" s="186">
        <f>SUM(D414)</f>
        <v>1232900</v>
      </c>
      <c r="E413" s="450"/>
      <c r="F413" s="73"/>
      <c r="G413" s="71">
        <f>SUM(G414)</f>
        <v>1232900</v>
      </c>
      <c r="H413" s="406"/>
      <c r="I413" s="482"/>
      <c r="J413" s="251"/>
      <c r="K413" s="717"/>
      <c r="L413" s="252"/>
    </row>
    <row r="414" spans="1:12" ht="12" customHeight="1">
      <c r="A414" s="41"/>
      <c r="B414" s="64" t="s">
        <v>14</v>
      </c>
      <c r="C414" s="43">
        <f>SUM(D415:F415)</f>
        <v>1112800</v>
      </c>
      <c r="D414" s="188">
        <f>D415+D418+D419</f>
        <v>1232900</v>
      </c>
      <c r="E414" s="448"/>
      <c r="F414" s="66"/>
      <c r="G414" s="159">
        <f>G415+G418+G419</f>
        <v>1232900</v>
      </c>
      <c r="H414" s="395"/>
      <c r="I414" s="669"/>
      <c r="J414" s="45"/>
      <c r="K414" s="696"/>
      <c r="L414" s="140"/>
    </row>
    <row r="415" spans="1:12" ht="12.75">
      <c r="A415" s="41"/>
      <c r="B415" s="426" t="s">
        <v>180</v>
      </c>
      <c r="C415" s="348">
        <f>D415</f>
        <v>1112800</v>
      </c>
      <c r="D415" s="378">
        <f>G415</f>
        <v>1112800</v>
      </c>
      <c r="E415" s="455"/>
      <c r="F415" s="234"/>
      <c r="G415" s="217">
        <f>SUM(G416:G417)</f>
        <v>1112800</v>
      </c>
      <c r="H415" s="395"/>
      <c r="I415" s="669"/>
      <c r="J415" s="45"/>
      <c r="K415" s="696"/>
      <c r="L415" s="140"/>
    </row>
    <row r="416" spans="1:12" s="570" customFormat="1" ht="9.75" customHeight="1">
      <c r="A416" s="568"/>
      <c r="B416" s="572" t="s">
        <v>185</v>
      </c>
      <c r="C416" s="563">
        <f>SUM(D416:E416)</f>
        <v>1052200</v>
      </c>
      <c r="D416" s="564">
        <f>G416+J416</f>
        <v>1052200</v>
      </c>
      <c r="E416" s="565"/>
      <c r="F416" s="566"/>
      <c r="G416" s="567">
        <v>1052200</v>
      </c>
      <c r="H416" s="564"/>
      <c r="I416" s="565"/>
      <c r="J416" s="569"/>
      <c r="K416" s="599"/>
      <c r="L416" s="566"/>
    </row>
    <row r="417" spans="1:12" s="570" customFormat="1" ht="9.75" customHeight="1">
      <c r="A417" s="568"/>
      <c r="B417" s="562" t="s">
        <v>179</v>
      </c>
      <c r="C417" s="563">
        <f>SUM(D417:E417)</f>
        <v>60600</v>
      </c>
      <c r="D417" s="564">
        <f>G417+J417</f>
        <v>60600</v>
      </c>
      <c r="E417" s="565"/>
      <c r="F417" s="566"/>
      <c r="G417" s="567">
        <v>60600</v>
      </c>
      <c r="H417" s="564"/>
      <c r="I417" s="565"/>
      <c r="J417" s="569"/>
      <c r="K417" s="599"/>
      <c r="L417" s="566"/>
    </row>
    <row r="418" spans="1:12" ht="11.25" customHeight="1">
      <c r="A418" s="41"/>
      <c r="B418" s="68" t="s">
        <v>181</v>
      </c>
      <c r="C418" s="50">
        <f>SUM(D418:E418)</f>
        <v>117600</v>
      </c>
      <c r="D418" s="84">
        <f>G418+J418</f>
        <v>117600</v>
      </c>
      <c r="E418" s="266"/>
      <c r="F418" s="74"/>
      <c r="G418" s="51">
        <v>117600</v>
      </c>
      <c r="H418" s="188"/>
      <c r="I418" s="448"/>
      <c r="J418" s="69"/>
      <c r="K418" s="200"/>
      <c r="L418" s="66"/>
    </row>
    <row r="419" spans="1:12" ht="12">
      <c r="A419" s="130"/>
      <c r="B419" s="380" t="s">
        <v>182</v>
      </c>
      <c r="C419" s="136">
        <f>SUM(D419:E419)</f>
        <v>2500</v>
      </c>
      <c r="D419" s="233">
        <f>G419+J419</f>
        <v>2500</v>
      </c>
      <c r="E419" s="267"/>
      <c r="F419" s="138"/>
      <c r="G419" s="142">
        <v>2500</v>
      </c>
      <c r="H419" s="382"/>
      <c r="I419" s="674"/>
      <c r="J419" s="132"/>
      <c r="K419" s="718"/>
      <c r="L419" s="248"/>
    </row>
    <row r="420" spans="1:12" ht="14.25" customHeight="1">
      <c r="A420" s="253">
        <v>80104</v>
      </c>
      <c r="B420" s="165" t="s">
        <v>91</v>
      </c>
      <c r="C420" s="70">
        <f>C421+C427</f>
        <v>23967400</v>
      </c>
      <c r="D420" s="186">
        <f>D421+D427</f>
        <v>23967400</v>
      </c>
      <c r="E420" s="450"/>
      <c r="F420" s="73"/>
      <c r="G420" s="71">
        <f>G421+G427</f>
        <v>23967400</v>
      </c>
      <c r="H420" s="186"/>
      <c r="I420" s="450"/>
      <c r="J420" s="72"/>
      <c r="K420" s="540"/>
      <c r="L420" s="73"/>
    </row>
    <row r="421" spans="1:12" ht="11.25" customHeight="1">
      <c r="A421" s="175"/>
      <c r="B421" s="64" t="s">
        <v>14</v>
      </c>
      <c r="C421" s="43">
        <f>SUM(D421:F421)</f>
        <v>23789100</v>
      </c>
      <c r="D421" s="188">
        <f>SUM(G421)</f>
        <v>23789100</v>
      </c>
      <c r="E421" s="448"/>
      <c r="F421" s="66"/>
      <c r="G421" s="159">
        <f>G426+G425+G422</f>
        <v>23789100</v>
      </c>
      <c r="H421" s="395"/>
      <c r="I421" s="669"/>
      <c r="J421" s="45"/>
      <c r="K421" s="696"/>
      <c r="L421" s="140"/>
    </row>
    <row r="422" spans="1:12" ht="16.5" customHeight="1">
      <c r="A422" s="130"/>
      <c r="B422" s="545" t="s">
        <v>180</v>
      </c>
      <c r="C422" s="381">
        <f>SUM(D422:F422)</f>
        <v>23217000</v>
      </c>
      <c r="D422" s="405">
        <f>SUM(G422)</f>
        <v>23217000</v>
      </c>
      <c r="E422" s="481"/>
      <c r="F422" s="526"/>
      <c r="G422" s="503">
        <f>SUM(G423:G424)</f>
        <v>23217000</v>
      </c>
      <c r="H422" s="546"/>
      <c r="I422" s="677"/>
      <c r="J422" s="133"/>
      <c r="K422" s="713"/>
      <c r="L422" s="547"/>
    </row>
    <row r="423" spans="1:12" s="570" customFormat="1" ht="12.75" customHeight="1">
      <c r="A423" s="568"/>
      <c r="B423" s="572" t="s">
        <v>185</v>
      </c>
      <c r="C423" s="563">
        <f>SUM(D423:E423)</f>
        <v>17645400</v>
      </c>
      <c r="D423" s="564">
        <f>G423+J423</f>
        <v>17645400</v>
      </c>
      <c r="E423" s="565"/>
      <c r="F423" s="566"/>
      <c r="G423" s="567">
        <v>17645400</v>
      </c>
      <c r="H423" s="564"/>
      <c r="I423" s="565"/>
      <c r="J423" s="569"/>
      <c r="K423" s="599"/>
      <c r="L423" s="566"/>
    </row>
    <row r="424" spans="1:12" s="570" customFormat="1" ht="11.25" customHeight="1">
      <c r="A424" s="568"/>
      <c r="B424" s="562" t="s">
        <v>179</v>
      </c>
      <c r="C424" s="563">
        <f>SUM(D424:E424)</f>
        <v>5571600</v>
      </c>
      <c r="D424" s="564">
        <f aca="true" t="shared" si="21" ref="D424:D431">G424+J424</f>
        <v>5571600</v>
      </c>
      <c r="E424" s="565"/>
      <c r="F424" s="566"/>
      <c r="G424" s="567">
        <v>5571600</v>
      </c>
      <c r="H424" s="564"/>
      <c r="I424" s="565"/>
      <c r="J424" s="569"/>
      <c r="K424" s="599"/>
      <c r="L424" s="566"/>
    </row>
    <row r="425" spans="1:12" ht="12">
      <c r="A425" s="41"/>
      <c r="B425" s="68" t="s">
        <v>181</v>
      </c>
      <c r="C425" s="50">
        <f>SUM(D425:E425)</f>
        <v>520800</v>
      </c>
      <c r="D425" s="84">
        <f>G425+J425</f>
        <v>520800</v>
      </c>
      <c r="E425" s="266"/>
      <c r="F425" s="74"/>
      <c r="G425" s="51">
        <v>520800</v>
      </c>
      <c r="H425" s="188"/>
      <c r="I425" s="448"/>
      <c r="J425" s="69"/>
      <c r="K425" s="200"/>
      <c r="L425" s="66"/>
    </row>
    <row r="426" spans="1:12" ht="12">
      <c r="A426" s="41"/>
      <c r="B426" s="359" t="s">
        <v>182</v>
      </c>
      <c r="C426" s="50">
        <f>SUM(D426:E426)</f>
        <v>51300</v>
      </c>
      <c r="D426" s="84">
        <f t="shared" si="21"/>
        <v>51300</v>
      </c>
      <c r="E426" s="266"/>
      <c r="F426" s="74"/>
      <c r="G426" s="51">
        <v>51300</v>
      </c>
      <c r="H426" s="188"/>
      <c r="I426" s="448"/>
      <c r="J426" s="69"/>
      <c r="K426" s="200"/>
      <c r="L426" s="66"/>
    </row>
    <row r="427" spans="1:12" ht="10.5" customHeight="1">
      <c r="A427" s="41"/>
      <c r="B427" s="42" t="s">
        <v>10</v>
      </c>
      <c r="C427" s="43">
        <f>D427+E427</f>
        <v>178300</v>
      </c>
      <c r="D427" s="188">
        <f t="shared" si="21"/>
        <v>178300</v>
      </c>
      <c r="E427" s="266"/>
      <c r="F427" s="74"/>
      <c r="G427" s="44">
        <f>G428+G430</f>
        <v>178300</v>
      </c>
      <c r="H427" s="188"/>
      <c r="I427" s="448"/>
      <c r="J427" s="69"/>
      <c r="K427" s="200"/>
      <c r="L427" s="66"/>
    </row>
    <row r="428" spans="1:12" ht="12" customHeight="1" hidden="1">
      <c r="A428" s="41"/>
      <c r="B428" s="49" t="s">
        <v>24</v>
      </c>
      <c r="C428" s="50">
        <f>SUM(D428:E428)</f>
        <v>0</v>
      </c>
      <c r="D428" s="84">
        <f t="shared" si="21"/>
        <v>0</v>
      </c>
      <c r="E428" s="266"/>
      <c r="F428" s="74"/>
      <c r="G428" s="51"/>
      <c r="H428" s="188"/>
      <c r="I428" s="448"/>
      <c r="J428" s="69"/>
      <c r="K428" s="200"/>
      <c r="L428" s="66"/>
    </row>
    <row r="429" spans="1:12" s="109" customFormat="1" ht="13.5" customHeight="1" hidden="1">
      <c r="A429" s="102"/>
      <c r="B429" s="103" t="s">
        <v>27</v>
      </c>
      <c r="C429" s="104">
        <f>SUM(D429:E429)</f>
        <v>0</v>
      </c>
      <c r="D429" s="241">
        <f t="shared" si="21"/>
        <v>0</v>
      </c>
      <c r="E429" s="344"/>
      <c r="F429" s="191"/>
      <c r="G429" s="105"/>
      <c r="H429" s="390"/>
      <c r="I429" s="468"/>
      <c r="J429" s="106"/>
      <c r="K429" s="689"/>
      <c r="L429" s="108"/>
    </row>
    <row r="430" spans="1:12" ht="12" customHeight="1">
      <c r="A430" s="41"/>
      <c r="B430" s="49" t="s">
        <v>11</v>
      </c>
      <c r="C430" s="50">
        <f>SUM(D430:E430)</f>
        <v>178300</v>
      </c>
      <c r="D430" s="84">
        <f t="shared" si="21"/>
        <v>178300</v>
      </c>
      <c r="E430" s="266"/>
      <c r="F430" s="74"/>
      <c r="G430" s="51">
        <v>178300</v>
      </c>
      <c r="H430" s="188"/>
      <c r="I430" s="448"/>
      <c r="J430" s="69"/>
      <c r="K430" s="200"/>
      <c r="L430" s="66"/>
    </row>
    <row r="431" spans="1:12" s="109" customFormat="1" ht="12.75" customHeight="1" hidden="1">
      <c r="A431" s="145"/>
      <c r="B431" s="103" t="s">
        <v>27</v>
      </c>
      <c r="C431" s="104">
        <f>SUM(D431:E431)</f>
        <v>0</v>
      </c>
      <c r="D431" s="241">
        <f t="shared" si="21"/>
        <v>0</v>
      </c>
      <c r="E431" s="462"/>
      <c r="F431" s="519"/>
      <c r="G431" s="148"/>
      <c r="H431" s="396"/>
      <c r="I431" s="467"/>
      <c r="J431" s="149"/>
      <c r="K431" s="697"/>
      <c r="L431" s="151"/>
    </row>
    <row r="432" spans="1:12" s="63" customFormat="1" ht="12.75" hidden="1">
      <c r="A432" s="83">
        <v>80105</v>
      </c>
      <c r="B432" s="165" t="s">
        <v>92</v>
      </c>
      <c r="C432" s="249">
        <f>SUM(C433)</f>
        <v>0</v>
      </c>
      <c r="D432" s="406">
        <f>SUM(D433)</f>
        <v>0</v>
      </c>
      <c r="E432" s="482"/>
      <c r="F432" s="252"/>
      <c r="G432" s="250"/>
      <c r="H432" s="406"/>
      <c r="I432" s="482"/>
      <c r="J432" s="251">
        <f>SUM(J433)</f>
        <v>0</v>
      </c>
      <c r="K432" s="717"/>
      <c r="L432" s="252"/>
    </row>
    <row r="433" spans="1:12" ht="11.25" customHeight="1" hidden="1">
      <c r="A433" s="41"/>
      <c r="B433" s="64" t="s">
        <v>14</v>
      </c>
      <c r="C433" s="43">
        <f>SUM(C434:C436)</f>
        <v>0</v>
      </c>
      <c r="D433" s="188">
        <f>SUM(D434:D436)</f>
        <v>0</v>
      </c>
      <c r="E433" s="448"/>
      <c r="F433" s="66"/>
      <c r="G433" s="159"/>
      <c r="H433" s="395"/>
      <c r="I433" s="669"/>
      <c r="J433" s="45">
        <f>SUM(J434:J436)</f>
        <v>0</v>
      </c>
      <c r="K433" s="696"/>
      <c r="L433" s="140"/>
    </row>
    <row r="434" spans="1:12" ht="12" hidden="1">
      <c r="A434" s="41"/>
      <c r="B434" s="49" t="s">
        <v>40</v>
      </c>
      <c r="C434" s="50">
        <f>SUM(D434:E434)</f>
        <v>0</v>
      </c>
      <c r="D434" s="84">
        <f>G434+J434</f>
        <v>0</v>
      </c>
      <c r="E434" s="266"/>
      <c r="F434" s="74"/>
      <c r="G434" s="51"/>
      <c r="H434" s="188"/>
      <c r="I434" s="448"/>
      <c r="J434" s="69"/>
      <c r="K434" s="200"/>
      <c r="L434" s="66"/>
    </row>
    <row r="435" spans="1:12" ht="12" hidden="1">
      <c r="A435" s="41"/>
      <c r="B435" s="49" t="s">
        <v>41</v>
      </c>
      <c r="C435" s="50"/>
      <c r="D435" s="84"/>
      <c r="E435" s="266"/>
      <c r="F435" s="74"/>
      <c r="G435" s="51"/>
      <c r="H435" s="188"/>
      <c r="I435" s="448"/>
      <c r="J435" s="69"/>
      <c r="K435" s="200"/>
      <c r="L435" s="66"/>
    </row>
    <row r="436" spans="1:12" ht="10.5" customHeight="1" hidden="1">
      <c r="A436" s="41"/>
      <c r="B436" s="68" t="s">
        <v>15</v>
      </c>
      <c r="C436" s="50">
        <f>SUM(D436:E436)</f>
        <v>0</v>
      </c>
      <c r="D436" s="84">
        <f>G436+J436</f>
        <v>0</v>
      </c>
      <c r="E436" s="266"/>
      <c r="F436" s="74"/>
      <c r="G436" s="51"/>
      <c r="H436" s="188"/>
      <c r="I436" s="448"/>
      <c r="J436" s="69"/>
      <c r="K436" s="200"/>
      <c r="L436" s="66"/>
    </row>
    <row r="437" spans="1:12" ht="12" customHeight="1" hidden="1">
      <c r="A437" s="130"/>
      <c r="B437" s="85" t="s">
        <v>43</v>
      </c>
      <c r="C437" s="136">
        <f>SUM(D437:E437)</f>
        <v>0</v>
      </c>
      <c r="D437" s="233">
        <f>G437+J437</f>
        <v>0</v>
      </c>
      <c r="E437" s="267"/>
      <c r="F437" s="138"/>
      <c r="G437" s="142"/>
      <c r="H437" s="382"/>
      <c r="I437" s="674"/>
      <c r="J437" s="132"/>
      <c r="K437" s="718"/>
      <c r="L437" s="248"/>
    </row>
    <row r="438" spans="1:12" ht="12.75" customHeight="1">
      <c r="A438" s="83">
        <v>80106</v>
      </c>
      <c r="B438" s="165" t="s">
        <v>174</v>
      </c>
      <c r="C438" s="70">
        <f>C439</f>
        <v>50000</v>
      </c>
      <c r="D438" s="186">
        <f>D439</f>
        <v>50000</v>
      </c>
      <c r="E438" s="450"/>
      <c r="F438" s="73"/>
      <c r="G438" s="71">
        <f>G439</f>
        <v>50000</v>
      </c>
      <c r="H438" s="186"/>
      <c r="I438" s="450"/>
      <c r="J438" s="72"/>
      <c r="K438" s="540"/>
      <c r="L438" s="73"/>
    </row>
    <row r="439" spans="1:12" ht="12" customHeight="1">
      <c r="A439" s="175"/>
      <c r="B439" s="176" t="s">
        <v>14</v>
      </c>
      <c r="C439" s="342">
        <f>C440</f>
        <v>50000</v>
      </c>
      <c r="D439" s="418">
        <f>D440</f>
        <v>50000</v>
      </c>
      <c r="E439" s="483"/>
      <c r="F439" s="527"/>
      <c r="G439" s="343">
        <f>G440</f>
        <v>50000</v>
      </c>
      <c r="H439" s="232"/>
      <c r="I439" s="466"/>
      <c r="J439" s="305"/>
      <c r="K439" s="706"/>
      <c r="L439" s="210"/>
    </row>
    <row r="440" spans="1:12" ht="10.5" customHeight="1">
      <c r="A440" s="130"/>
      <c r="B440" s="131" t="s">
        <v>181</v>
      </c>
      <c r="C440" s="136">
        <f>SUM(D440:E440)</f>
        <v>50000</v>
      </c>
      <c r="D440" s="233">
        <f>G440+J440</f>
        <v>50000</v>
      </c>
      <c r="E440" s="267"/>
      <c r="F440" s="138"/>
      <c r="G440" s="142">
        <v>50000</v>
      </c>
      <c r="H440" s="382"/>
      <c r="I440" s="674"/>
      <c r="J440" s="132"/>
      <c r="K440" s="718"/>
      <c r="L440" s="248"/>
    </row>
    <row r="441" spans="1:12" ht="12" customHeight="1">
      <c r="A441" s="83">
        <v>80110</v>
      </c>
      <c r="B441" s="165" t="s">
        <v>93</v>
      </c>
      <c r="C441" s="70">
        <f>SUM(D441:F441)</f>
        <v>27872300</v>
      </c>
      <c r="D441" s="186">
        <f>SUM(D442)+D448</f>
        <v>27872300</v>
      </c>
      <c r="E441" s="450"/>
      <c r="F441" s="73"/>
      <c r="G441" s="71">
        <f>SUM(G442)+G448</f>
        <v>27872300</v>
      </c>
      <c r="H441" s="186"/>
      <c r="I441" s="450"/>
      <c r="J441" s="72"/>
      <c r="K441" s="540"/>
      <c r="L441" s="73"/>
    </row>
    <row r="442" spans="1:12" ht="11.25" customHeight="1">
      <c r="A442" s="41"/>
      <c r="B442" s="64" t="s">
        <v>14</v>
      </c>
      <c r="C442" s="43">
        <f>SUM(D442:F442)</f>
        <v>24057300</v>
      </c>
      <c r="D442" s="188">
        <f>G442</f>
        <v>24057300</v>
      </c>
      <c r="E442" s="448"/>
      <c r="F442" s="66"/>
      <c r="G442" s="159">
        <f>G447+G446+G443</f>
        <v>24057300</v>
      </c>
      <c r="H442" s="395"/>
      <c r="I442" s="669"/>
      <c r="J442" s="65"/>
      <c r="K442" s="696"/>
      <c r="L442" s="140"/>
    </row>
    <row r="443" spans="1:12" s="338" customFormat="1" ht="11.25" customHeight="1">
      <c r="A443" s="351"/>
      <c r="B443" s="426" t="s">
        <v>180</v>
      </c>
      <c r="C443" s="348">
        <f>SUM(D443:F443)</f>
        <v>23372500</v>
      </c>
      <c r="D443" s="378">
        <f>G443</f>
        <v>23372500</v>
      </c>
      <c r="E443" s="455"/>
      <c r="F443" s="234"/>
      <c r="G443" s="217">
        <f>SUM(G444:G445)</f>
        <v>23372500</v>
      </c>
      <c r="H443" s="430"/>
      <c r="I443" s="461"/>
      <c r="J443" s="182"/>
      <c r="K443" s="440"/>
      <c r="L443" s="439"/>
    </row>
    <row r="444" spans="1:12" s="570" customFormat="1" ht="10.5" customHeight="1">
      <c r="A444" s="568"/>
      <c r="B444" s="572" t="s">
        <v>185</v>
      </c>
      <c r="C444" s="563">
        <f>SUM(D444:E444)</f>
        <v>20199800</v>
      </c>
      <c r="D444" s="564">
        <f>G444+J444</f>
        <v>20199800</v>
      </c>
      <c r="E444" s="565"/>
      <c r="F444" s="566"/>
      <c r="G444" s="567">
        <v>20199800</v>
      </c>
      <c r="H444" s="564"/>
      <c r="I444" s="565"/>
      <c r="J444" s="569"/>
      <c r="K444" s="599"/>
      <c r="L444" s="566"/>
    </row>
    <row r="445" spans="1:12" s="570" customFormat="1" ht="13.5" customHeight="1">
      <c r="A445" s="568"/>
      <c r="B445" s="562" t="s">
        <v>179</v>
      </c>
      <c r="C445" s="563">
        <f>SUM(D445:E445)</f>
        <v>3172700</v>
      </c>
      <c r="D445" s="564">
        <f aca="true" t="shared" si="22" ref="D445:D451">G445+J445</f>
        <v>3172700</v>
      </c>
      <c r="E445" s="565"/>
      <c r="F445" s="566"/>
      <c r="G445" s="567">
        <v>3172700</v>
      </c>
      <c r="H445" s="564"/>
      <c r="I445" s="565"/>
      <c r="J445" s="569"/>
      <c r="K445" s="599"/>
      <c r="L445" s="566"/>
    </row>
    <row r="446" spans="1:12" ht="10.5" customHeight="1">
      <c r="A446" s="41"/>
      <c r="B446" s="68" t="s">
        <v>181</v>
      </c>
      <c r="C446" s="50">
        <f>SUM(D446:E446)</f>
        <v>600000</v>
      </c>
      <c r="D446" s="84">
        <f>G446+J446</f>
        <v>600000</v>
      </c>
      <c r="E446" s="266"/>
      <c r="F446" s="74"/>
      <c r="G446" s="51">
        <v>600000</v>
      </c>
      <c r="H446" s="188"/>
      <c r="I446" s="448"/>
      <c r="J446" s="69"/>
      <c r="K446" s="200"/>
      <c r="L446" s="66"/>
    </row>
    <row r="447" spans="1:12" ht="11.25" customHeight="1">
      <c r="A447" s="41"/>
      <c r="B447" s="359" t="s">
        <v>182</v>
      </c>
      <c r="C447" s="50">
        <f>SUM(D447:E447)</f>
        <v>84800</v>
      </c>
      <c r="D447" s="84">
        <f t="shared" si="22"/>
        <v>84800</v>
      </c>
      <c r="E447" s="266"/>
      <c r="F447" s="74"/>
      <c r="G447" s="51">
        <v>84800</v>
      </c>
      <c r="H447" s="188"/>
      <c r="I447" s="448"/>
      <c r="J447" s="69"/>
      <c r="K447" s="200"/>
      <c r="L447" s="66"/>
    </row>
    <row r="448" spans="1:12" ht="13.5" customHeight="1">
      <c r="A448" s="41"/>
      <c r="B448" s="42" t="s">
        <v>10</v>
      </c>
      <c r="C448" s="43">
        <f>C449+C451</f>
        <v>3815000</v>
      </c>
      <c r="D448" s="188">
        <f t="shared" si="22"/>
        <v>3815000</v>
      </c>
      <c r="E448" s="448"/>
      <c r="F448" s="66"/>
      <c r="G448" s="44">
        <f>G449+G451</f>
        <v>3815000</v>
      </c>
      <c r="H448" s="188"/>
      <c r="I448" s="448"/>
      <c r="J448" s="65"/>
      <c r="K448" s="200"/>
      <c r="L448" s="66"/>
    </row>
    <row r="449" spans="1:12" ht="10.5" customHeight="1">
      <c r="A449" s="41"/>
      <c r="B449" s="49" t="s">
        <v>24</v>
      </c>
      <c r="C449" s="50">
        <f>SUM(D449:E449)</f>
        <v>3800000</v>
      </c>
      <c r="D449" s="84">
        <f t="shared" si="22"/>
        <v>3800000</v>
      </c>
      <c r="E449" s="266"/>
      <c r="F449" s="74"/>
      <c r="G449" s="51">
        <v>3800000</v>
      </c>
      <c r="H449" s="188"/>
      <c r="I449" s="448"/>
      <c r="J449" s="69"/>
      <c r="K449" s="264"/>
      <c r="L449" s="74"/>
    </row>
    <row r="450" spans="1:12" s="570" customFormat="1" ht="22.5">
      <c r="A450" s="568"/>
      <c r="B450" s="572" t="s">
        <v>186</v>
      </c>
      <c r="C450" s="563">
        <f>SUM(D450:E450)</f>
        <v>3800000</v>
      </c>
      <c r="D450" s="564">
        <f t="shared" si="22"/>
        <v>3800000</v>
      </c>
      <c r="E450" s="565"/>
      <c r="F450" s="566"/>
      <c r="G450" s="567">
        <v>3800000</v>
      </c>
      <c r="H450" s="564"/>
      <c r="I450" s="565"/>
      <c r="J450" s="569"/>
      <c r="K450" s="599"/>
      <c r="L450" s="566"/>
    </row>
    <row r="451" spans="1:12" s="157" customFormat="1" ht="12" customHeight="1">
      <c r="A451" s="245"/>
      <c r="B451" s="85" t="s">
        <v>11</v>
      </c>
      <c r="C451" s="136">
        <f>D451+E451</f>
        <v>15000</v>
      </c>
      <c r="D451" s="233">
        <f t="shared" si="22"/>
        <v>15000</v>
      </c>
      <c r="E451" s="267"/>
      <c r="F451" s="138"/>
      <c r="G451" s="142">
        <v>15000</v>
      </c>
      <c r="H451" s="233"/>
      <c r="I451" s="267"/>
      <c r="J451" s="132"/>
      <c r="K451" s="292"/>
      <c r="L451" s="138"/>
    </row>
    <row r="452" spans="1:12" s="55" customFormat="1" ht="12">
      <c r="A452" s="83">
        <v>80111</v>
      </c>
      <c r="B452" s="165" t="s">
        <v>94</v>
      </c>
      <c r="C452" s="70">
        <f>SUM(C453)</f>
        <v>1849600</v>
      </c>
      <c r="D452" s="186">
        <f>SUM(D453)</f>
        <v>1849600</v>
      </c>
      <c r="E452" s="450"/>
      <c r="F452" s="73"/>
      <c r="G452" s="497"/>
      <c r="H452" s="398"/>
      <c r="I452" s="543"/>
      <c r="J452" s="72">
        <f>SUM(J453)</f>
        <v>1849600</v>
      </c>
      <c r="K452" s="540"/>
      <c r="L452" s="73"/>
    </row>
    <row r="453" spans="1:12" ht="12.75">
      <c r="A453" s="41"/>
      <c r="B453" s="64" t="s">
        <v>14</v>
      </c>
      <c r="C453" s="43">
        <f>SUM(D453:F453)</f>
        <v>1849600</v>
      </c>
      <c r="D453" s="188">
        <f>D455+D456+D457</f>
        <v>1849600</v>
      </c>
      <c r="E453" s="448"/>
      <c r="F453" s="66"/>
      <c r="G453" s="159"/>
      <c r="H453" s="395"/>
      <c r="I453" s="669"/>
      <c r="J453" s="45">
        <f>J454+J457</f>
        <v>1849600</v>
      </c>
      <c r="K453" s="696"/>
      <c r="L453" s="140"/>
    </row>
    <row r="454" spans="1:12" s="338" customFormat="1" ht="12">
      <c r="A454" s="351"/>
      <c r="B454" s="426" t="s">
        <v>180</v>
      </c>
      <c r="C454" s="348">
        <f>D454</f>
        <v>1844800</v>
      </c>
      <c r="D454" s="378">
        <f>J454</f>
        <v>1844800</v>
      </c>
      <c r="E454" s="455"/>
      <c r="F454" s="234"/>
      <c r="G454" s="217"/>
      <c r="H454" s="430"/>
      <c r="I454" s="461"/>
      <c r="J454" s="182">
        <f>SUM(J455:J456)</f>
        <v>1844800</v>
      </c>
      <c r="K454" s="440"/>
      <c r="L454" s="439"/>
    </row>
    <row r="455" spans="1:12" s="570" customFormat="1" ht="10.5" customHeight="1">
      <c r="A455" s="568"/>
      <c r="B455" s="572" t="s">
        <v>185</v>
      </c>
      <c r="C455" s="563">
        <f>SUM(D455:E455)</f>
        <v>1597400</v>
      </c>
      <c r="D455" s="564">
        <f>G455+J455</f>
        <v>1597400</v>
      </c>
      <c r="E455" s="565"/>
      <c r="F455" s="566"/>
      <c r="G455" s="567"/>
      <c r="H455" s="564"/>
      <c r="I455" s="565"/>
      <c r="J455" s="569">
        <v>1597400</v>
      </c>
      <c r="K455" s="599"/>
      <c r="L455" s="566"/>
    </row>
    <row r="456" spans="1:12" s="570" customFormat="1" ht="12.75" customHeight="1">
      <c r="A456" s="568"/>
      <c r="B456" s="562" t="s">
        <v>179</v>
      </c>
      <c r="C456" s="563">
        <f>SUM(D456:E456)</f>
        <v>247400</v>
      </c>
      <c r="D456" s="564">
        <f>G456+J456</f>
        <v>247400</v>
      </c>
      <c r="E456" s="565"/>
      <c r="F456" s="566"/>
      <c r="G456" s="567"/>
      <c r="H456" s="564"/>
      <c r="I456" s="565"/>
      <c r="J456" s="569">
        <v>247400</v>
      </c>
      <c r="K456" s="599"/>
      <c r="L456" s="566"/>
    </row>
    <row r="457" spans="1:12" ht="12">
      <c r="A457" s="41"/>
      <c r="B457" s="359" t="s">
        <v>182</v>
      </c>
      <c r="C457" s="50">
        <f>SUM(D457:E457)</f>
        <v>4800</v>
      </c>
      <c r="D457" s="84">
        <f>G457+J457</f>
        <v>4800</v>
      </c>
      <c r="E457" s="266"/>
      <c r="F457" s="74"/>
      <c r="G457" s="51"/>
      <c r="H457" s="188"/>
      <c r="I457" s="448"/>
      <c r="J457" s="69">
        <v>4800</v>
      </c>
      <c r="K457" s="200"/>
      <c r="L457" s="66"/>
    </row>
    <row r="458" spans="1:12" ht="12" customHeight="1">
      <c r="A458" s="83">
        <v>80113</v>
      </c>
      <c r="B458" s="165" t="s">
        <v>95</v>
      </c>
      <c r="C458" s="70">
        <f>C459</f>
        <v>102000</v>
      </c>
      <c r="D458" s="186">
        <f>D459</f>
        <v>102000</v>
      </c>
      <c r="E458" s="450"/>
      <c r="F458" s="73"/>
      <c r="G458" s="71">
        <f>G459</f>
        <v>102000</v>
      </c>
      <c r="H458" s="186"/>
      <c r="I458" s="450"/>
      <c r="J458" s="72"/>
      <c r="K458" s="540"/>
      <c r="L458" s="73"/>
    </row>
    <row r="459" spans="1:12" ht="10.5" customHeight="1">
      <c r="A459" s="41"/>
      <c r="B459" s="64" t="s">
        <v>14</v>
      </c>
      <c r="C459" s="50">
        <f>SUM(D459:F459)</f>
        <v>102000</v>
      </c>
      <c r="D459" s="84">
        <f>D463+D460</f>
        <v>102000</v>
      </c>
      <c r="E459" s="266"/>
      <c r="F459" s="74"/>
      <c r="G459" s="51">
        <f>G463+G460</f>
        <v>102000</v>
      </c>
      <c r="H459" s="188"/>
      <c r="I459" s="448"/>
      <c r="J459" s="69"/>
      <c r="K459" s="200"/>
      <c r="L459" s="66"/>
    </row>
    <row r="460" spans="1:12" s="338" customFormat="1" ht="10.5" customHeight="1">
      <c r="A460" s="351"/>
      <c r="B460" s="426" t="s">
        <v>180</v>
      </c>
      <c r="C460" s="348">
        <f>SUM(D460:F460)</f>
        <v>101880</v>
      </c>
      <c r="D460" s="378">
        <f>SUM(G460)</f>
        <v>101880</v>
      </c>
      <c r="E460" s="455"/>
      <c r="F460" s="234"/>
      <c r="G460" s="217">
        <f>SUM(G461:G462)</f>
        <v>101880</v>
      </c>
      <c r="H460" s="378"/>
      <c r="I460" s="455"/>
      <c r="J460" s="182"/>
      <c r="K460" s="688"/>
      <c r="L460" s="234"/>
    </row>
    <row r="461" spans="1:12" s="570" customFormat="1" ht="10.5" customHeight="1">
      <c r="A461" s="568"/>
      <c r="B461" s="572" t="s">
        <v>185</v>
      </c>
      <c r="C461" s="563">
        <f>SUM(D461:E461)</f>
        <v>48830</v>
      </c>
      <c r="D461" s="564">
        <f>G461+J461</f>
        <v>48830</v>
      </c>
      <c r="E461" s="565"/>
      <c r="F461" s="566"/>
      <c r="G461" s="567">
        <v>48830</v>
      </c>
      <c r="H461" s="564"/>
      <c r="I461" s="565"/>
      <c r="J461" s="569"/>
      <c r="K461" s="599"/>
      <c r="L461" s="566"/>
    </row>
    <row r="462" spans="1:12" s="570" customFormat="1" ht="11.25" customHeight="1">
      <c r="A462" s="568"/>
      <c r="B462" s="562" t="s">
        <v>179</v>
      </c>
      <c r="C462" s="563">
        <f>SUM(D462:E462)</f>
        <v>53050</v>
      </c>
      <c r="D462" s="564">
        <f>G462+J462</f>
        <v>53050</v>
      </c>
      <c r="E462" s="565"/>
      <c r="F462" s="566"/>
      <c r="G462" s="567">
        <v>53050</v>
      </c>
      <c r="H462" s="564"/>
      <c r="I462" s="565"/>
      <c r="J462" s="569"/>
      <c r="K462" s="599"/>
      <c r="L462" s="566"/>
    </row>
    <row r="463" spans="1:12" ht="12">
      <c r="A463" s="130"/>
      <c r="B463" s="608" t="s">
        <v>182</v>
      </c>
      <c r="C463" s="136">
        <f>SUM(D463:E463)</f>
        <v>120</v>
      </c>
      <c r="D463" s="233">
        <f>G463+J463</f>
        <v>120</v>
      </c>
      <c r="E463" s="267"/>
      <c r="F463" s="138"/>
      <c r="G463" s="142">
        <v>120</v>
      </c>
      <c r="H463" s="382"/>
      <c r="I463" s="674"/>
      <c r="J463" s="132"/>
      <c r="K463" s="718"/>
      <c r="L463" s="248"/>
    </row>
    <row r="464" spans="1:12" ht="22.5" customHeight="1">
      <c r="A464" s="83">
        <v>80114</v>
      </c>
      <c r="B464" s="165" t="s">
        <v>187</v>
      </c>
      <c r="C464" s="70">
        <f>SUM(C465)+C471</f>
        <v>1173300</v>
      </c>
      <c r="D464" s="186">
        <f>SUM(D465)+D471</f>
        <v>1173300</v>
      </c>
      <c r="E464" s="450"/>
      <c r="F464" s="73"/>
      <c r="G464" s="71">
        <f>SUM(G465)+G471</f>
        <v>1173300</v>
      </c>
      <c r="H464" s="186"/>
      <c r="I464" s="450"/>
      <c r="J464" s="72"/>
      <c r="K464" s="540"/>
      <c r="L464" s="73"/>
    </row>
    <row r="465" spans="1:12" ht="12" customHeight="1">
      <c r="A465" s="41"/>
      <c r="B465" s="64" t="s">
        <v>14</v>
      </c>
      <c r="C465" s="43">
        <f>C467+C469+C470</f>
        <v>1173300</v>
      </c>
      <c r="D465" s="188">
        <f>D467+D469+D470</f>
        <v>1173300</v>
      </c>
      <c r="E465" s="448"/>
      <c r="F465" s="66"/>
      <c r="G465" s="159">
        <f>G470+G466</f>
        <v>1173300</v>
      </c>
      <c r="H465" s="395"/>
      <c r="I465" s="669"/>
      <c r="J465" s="65"/>
      <c r="K465" s="696"/>
      <c r="L465" s="140"/>
    </row>
    <row r="466" spans="1:12" s="338" customFormat="1" ht="12" customHeight="1">
      <c r="A466" s="351"/>
      <c r="B466" s="426" t="s">
        <v>180</v>
      </c>
      <c r="C466" s="348">
        <f>SUM(D466:F466)</f>
        <v>1172800</v>
      </c>
      <c r="D466" s="378">
        <f>SUM(G466)</f>
        <v>1172800</v>
      </c>
      <c r="E466" s="455"/>
      <c r="F466" s="234"/>
      <c r="G466" s="217">
        <f>SUM(G467:G469)</f>
        <v>1172800</v>
      </c>
      <c r="H466" s="430"/>
      <c r="I466" s="461"/>
      <c r="J466" s="182"/>
      <c r="K466" s="440"/>
      <c r="L466" s="439"/>
    </row>
    <row r="467" spans="1:12" s="570" customFormat="1" ht="11.25" customHeight="1">
      <c r="A467" s="568"/>
      <c r="B467" s="572" t="s">
        <v>185</v>
      </c>
      <c r="C467" s="563">
        <f>SUM(D467:E467)</f>
        <v>930700</v>
      </c>
      <c r="D467" s="564">
        <f>G467+J467</f>
        <v>930700</v>
      </c>
      <c r="E467" s="565"/>
      <c r="F467" s="566"/>
      <c r="G467" s="567">
        <v>930700</v>
      </c>
      <c r="H467" s="564"/>
      <c r="I467" s="565"/>
      <c r="J467" s="569"/>
      <c r="K467" s="599"/>
      <c r="L467" s="566"/>
    </row>
    <row r="468" spans="1:12" s="570" customFormat="1" ht="11.25" customHeight="1" hidden="1">
      <c r="A468" s="568"/>
      <c r="B468" s="562" t="s">
        <v>26</v>
      </c>
      <c r="C468" s="563">
        <f>SUM(D468:E468)</f>
        <v>0</v>
      </c>
      <c r="D468" s="564">
        <f aca="true" t="shared" si="23" ref="D468:D473">G468+J468</f>
        <v>0</v>
      </c>
      <c r="E468" s="565"/>
      <c r="F468" s="566"/>
      <c r="G468" s="567"/>
      <c r="H468" s="564"/>
      <c r="I468" s="565"/>
      <c r="J468" s="569"/>
      <c r="K468" s="599"/>
      <c r="L468" s="566"/>
    </row>
    <row r="469" spans="1:12" s="570" customFormat="1" ht="11.25" customHeight="1">
      <c r="A469" s="568"/>
      <c r="B469" s="562" t="s">
        <v>179</v>
      </c>
      <c r="C469" s="563">
        <f>SUM(D469:E469)</f>
        <v>242100</v>
      </c>
      <c r="D469" s="564">
        <f t="shared" si="23"/>
        <v>242100</v>
      </c>
      <c r="E469" s="565"/>
      <c r="F469" s="566"/>
      <c r="G469" s="567">
        <v>242100</v>
      </c>
      <c r="H469" s="564"/>
      <c r="I469" s="565"/>
      <c r="J469" s="569"/>
      <c r="K469" s="599"/>
      <c r="L469" s="566"/>
    </row>
    <row r="470" spans="1:12" ht="12">
      <c r="A470" s="41"/>
      <c r="B470" s="359" t="s">
        <v>182</v>
      </c>
      <c r="C470" s="50">
        <f>SUM(D470:E470)</f>
        <v>500</v>
      </c>
      <c r="D470" s="84">
        <f t="shared" si="23"/>
        <v>500</v>
      </c>
      <c r="E470" s="266"/>
      <c r="F470" s="74"/>
      <c r="G470" s="51">
        <v>500</v>
      </c>
      <c r="H470" s="188"/>
      <c r="I470" s="448"/>
      <c r="J470" s="69"/>
      <c r="K470" s="200"/>
      <c r="L470" s="66"/>
    </row>
    <row r="471" spans="1:12" ht="13.5" customHeight="1" hidden="1">
      <c r="A471" s="41"/>
      <c r="B471" s="42" t="s">
        <v>10</v>
      </c>
      <c r="C471" s="43">
        <f>SUM(C472:C473)</f>
        <v>0</v>
      </c>
      <c r="D471" s="188">
        <f t="shared" si="23"/>
        <v>0</v>
      </c>
      <c r="E471" s="448"/>
      <c r="F471" s="66"/>
      <c r="G471" s="44">
        <f>SUM(G472:G473)</f>
        <v>0</v>
      </c>
      <c r="H471" s="188"/>
      <c r="I471" s="448"/>
      <c r="J471" s="65"/>
      <c r="K471" s="200"/>
      <c r="L471" s="66"/>
    </row>
    <row r="472" spans="1:12" ht="13.5" customHeight="1" hidden="1">
      <c r="A472" s="41"/>
      <c r="B472" s="49" t="s">
        <v>24</v>
      </c>
      <c r="C472" s="50">
        <f>SUM(D472:E472)</f>
        <v>0</v>
      </c>
      <c r="D472" s="84">
        <f t="shared" si="23"/>
        <v>0</v>
      </c>
      <c r="E472" s="266"/>
      <c r="F472" s="74"/>
      <c r="G472" s="51"/>
      <c r="H472" s="188"/>
      <c r="I472" s="448"/>
      <c r="J472" s="69"/>
      <c r="K472" s="264"/>
      <c r="L472" s="74"/>
    </row>
    <row r="473" spans="1:12" s="157" customFormat="1" ht="12" hidden="1">
      <c r="A473" s="245"/>
      <c r="B473" s="85" t="s">
        <v>11</v>
      </c>
      <c r="C473" s="136">
        <f>D473+E473</f>
        <v>0</v>
      </c>
      <c r="D473" s="233">
        <f t="shared" si="23"/>
        <v>0</v>
      </c>
      <c r="E473" s="267"/>
      <c r="F473" s="138"/>
      <c r="G473" s="142"/>
      <c r="H473" s="233"/>
      <c r="I473" s="267"/>
      <c r="J473" s="132"/>
      <c r="K473" s="292"/>
      <c r="L473" s="138"/>
    </row>
    <row r="474" spans="1:12" ht="10.5" customHeight="1" hidden="1">
      <c r="A474" s="41"/>
      <c r="B474" s="49"/>
      <c r="C474" s="50"/>
      <c r="D474" s="84"/>
      <c r="E474" s="266"/>
      <c r="F474" s="74"/>
      <c r="G474" s="51"/>
      <c r="H474" s="188"/>
      <c r="I474" s="448"/>
      <c r="J474" s="69"/>
      <c r="K474" s="200"/>
      <c r="L474" s="66"/>
    </row>
    <row r="475" spans="1:12" s="55" customFormat="1" ht="12" customHeight="1">
      <c r="A475" s="83">
        <v>80120</v>
      </c>
      <c r="B475" s="165" t="s">
        <v>96</v>
      </c>
      <c r="C475" s="70">
        <f>C476+C482</f>
        <v>18259200</v>
      </c>
      <c r="D475" s="186">
        <f>D476+D482</f>
        <v>18259200</v>
      </c>
      <c r="E475" s="450"/>
      <c r="F475" s="73"/>
      <c r="G475" s="497"/>
      <c r="H475" s="398"/>
      <c r="I475" s="543"/>
      <c r="J475" s="72">
        <f>J476+J482</f>
        <v>18259200</v>
      </c>
      <c r="K475" s="540"/>
      <c r="L475" s="73"/>
    </row>
    <row r="476" spans="1:12" ht="12.75">
      <c r="A476" s="41"/>
      <c r="B476" s="64" t="s">
        <v>14</v>
      </c>
      <c r="C476" s="43">
        <f>SUM(D476:F476)</f>
        <v>18259200</v>
      </c>
      <c r="D476" s="188">
        <f>J476</f>
        <v>18259200</v>
      </c>
      <c r="E476" s="448"/>
      <c r="F476" s="66"/>
      <c r="G476" s="159"/>
      <c r="H476" s="395"/>
      <c r="I476" s="669"/>
      <c r="J476" s="45">
        <f>J477+J480+J481</f>
        <v>18259200</v>
      </c>
      <c r="K476" s="696"/>
      <c r="L476" s="140"/>
    </row>
    <row r="477" spans="1:12" s="338" customFormat="1" ht="12">
      <c r="A477" s="351"/>
      <c r="B477" s="426" t="s">
        <v>180</v>
      </c>
      <c r="C477" s="348">
        <f>SUM(D477:F477)</f>
        <v>15117000</v>
      </c>
      <c r="D477" s="378">
        <f>J477</f>
        <v>15117000</v>
      </c>
      <c r="E477" s="455"/>
      <c r="F477" s="234"/>
      <c r="G477" s="217"/>
      <c r="H477" s="430"/>
      <c r="I477" s="461"/>
      <c r="J477" s="182">
        <f>SUM(J478:J479)</f>
        <v>15117000</v>
      </c>
      <c r="K477" s="440"/>
      <c r="L477" s="439"/>
    </row>
    <row r="478" spans="1:12" s="570" customFormat="1" ht="12.75" customHeight="1">
      <c r="A478" s="568"/>
      <c r="B478" s="572" t="s">
        <v>185</v>
      </c>
      <c r="C478" s="563">
        <f>SUM(D478:E478)</f>
        <v>13100800</v>
      </c>
      <c r="D478" s="564">
        <f>G478+J478</f>
        <v>13100800</v>
      </c>
      <c r="E478" s="565"/>
      <c r="F478" s="566"/>
      <c r="G478" s="567"/>
      <c r="H478" s="564"/>
      <c r="I478" s="565"/>
      <c r="J478" s="569">
        <v>13100800</v>
      </c>
      <c r="K478" s="599"/>
      <c r="L478" s="566"/>
    </row>
    <row r="479" spans="1:12" s="570" customFormat="1" ht="15.75" customHeight="1">
      <c r="A479" s="568"/>
      <c r="B479" s="562" t="s">
        <v>179</v>
      </c>
      <c r="C479" s="563">
        <f>SUM(D479:E479)</f>
        <v>2016200</v>
      </c>
      <c r="D479" s="564">
        <f aca="true" t="shared" si="24" ref="D479:D484">G479+J479</f>
        <v>2016200</v>
      </c>
      <c r="E479" s="565"/>
      <c r="F479" s="566"/>
      <c r="G479" s="567"/>
      <c r="H479" s="564"/>
      <c r="I479" s="565"/>
      <c r="J479" s="569">
        <v>2016200</v>
      </c>
      <c r="K479" s="599"/>
      <c r="L479" s="566"/>
    </row>
    <row r="480" spans="1:12" ht="11.25" customHeight="1">
      <c r="A480" s="41"/>
      <c r="B480" s="68" t="s">
        <v>181</v>
      </c>
      <c r="C480" s="50">
        <f>SUM(D480:E480)</f>
        <v>3104100</v>
      </c>
      <c r="D480" s="84">
        <f>G480+J480</f>
        <v>3104100</v>
      </c>
      <c r="E480" s="266"/>
      <c r="F480" s="74"/>
      <c r="G480" s="51"/>
      <c r="H480" s="188"/>
      <c r="I480" s="448"/>
      <c r="J480" s="69">
        <v>3104100</v>
      </c>
      <c r="K480" s="200"/>
      <c r="L480" s="66"/>
    </row>
    <row r="481" spans="1:12" ht="12">
      <c r="A481" s="41"/>
      <c r="B481" s="359" t="s">
        <v>182</v>
      </c>
      <c r="C481" s="50">
        <f>SUM(D481:E481)</f>
        <v>38100</v>
      </c>
      <c r="D481" s="84">
        <f t="shared" si="24"/>
        <v>38100</v>
      </c>
      <c r="E481" s="266"/>
      <c r="F481" s="74"/>
      <c r="G481" s="51"/>
      <c r="H481" s="188"/>
      <c r="I481" s="448"/>
      <c r="J481" s="69">
        <v>38100</v>
      </c>
      <c r="K481" s="200"/>
      <c r="L481" s="66"/>
    </row>
    <row r="482" spans="1:12" ht="12.75" hidden="1">
      <c r="A482" s="41"/>
      <c r="B482" s="42" t="s">
        <v>87</v>
      </c>
      <c r="C482" s="43">
        <f>SUM(C483:C484)</f>
        <v>0</v>
      </c>
      <c r="D482" s="188">
        <f t="shared" si="24"/>
        <v>0</v>
      </c>
      <c r="E482" s="448"/>
      <c r="F482" s="66"/>
      <c r="G482" s="159"/>
      <c r="H482" s="275"/>
      <c r="I482" s="280"/>
      <c r="J482" s="45">
        <f>SUM(J483:J484)</f>
        <v>0</v>
      </c>
      <c r="K482" s="276"/>
      <c r="L482" s="47"/>
    </row>
    <row r="483" spans="1:12" s="55" customFormat="1" ht="12" hidden="1">
      <c r="A483" s="48"/>
      <c r="B483" s="49" t="s">
        <v>24</v>
      </c>
      <c r="C483" s="50">
        <f>SUM(D483:E483)</f>
        <v>0</v>
      </c>
      <c r="D483" s="84">
        <f t="shared" si="24"/>
        <v>0</v>
      </c>
      <c r="E483" s="266"/>
      <c r="F483" s="74"/>
      <c r="G483" s="51"/>
      <c r="H483" s="84"/>
      <c r="I483" s="266"/>
      <c r="J483" s="69"/>
      <c r="K483" s="264"/>
      <c r="L483" s="74"/>
    </row>
    <row r="484" spans="1:12" s="157" customFormat="1" ht="12" customHeight="1" hidden="1">
      <c r="A484" s="245"/>
      <c r="B484" s="85" t="s">
        <v>11</v>
      </c>
      <c r="C484" s="136">
        <f>D484+E484</f>
        <v>0</v>
      </c>
      <c r="D484" s="233">
        <f t="shared" si="24"/>
        <v>0</v>
      </c>
      <c r="E484" s="267"/>
      <c r="F484" s="138"/>
      <c r="G484" s="142"/>
      <c r="H484" s="233"/>
      <c r="I484" s="267"/>
      <c r="J484" s="132">
        <v>0</v>
      </c>
      <c r="K484" s="292"/>
      <c r="L484" s="138"/>
    </row>
    <row r="485" spans="1:12" s="55" customFormat="1" ht="11.25" customHeight="1">
      <c r="A485" s="83">
        <v>80123</v>
      </c>
      <c r="B485" s="165" t="s">
        <v>97</v>
      </c>
      <c r="C485" s="70">
        <f>SUM(C486)</f>
        <v>1715100</v>
      </c>
      <c r="D485" s="186">
        <f>SUM(D486)</f>
        <v>1715100</v>
      </c>
      <c r="E485" s="450"/>
      <c r="F485" s="73"/>
      <c r="G485" s="497"/>
      <c r="H485" s="398"/>
      <c r="I485" s="543"/>
      <c r="J485" s="72">
        <f>SUM(J486)</f>
        <v>1715100</v>
      </c>
      <c r="K485" s="540"/>
      <c r="L485" s="73"/>
    </row>
    <row r="486" spans="1:12" ht="11.25" customHeight="1">
      <c r="A486" s="41"/>
      <c r="B486" s="64" t="s">
        <v>14</v>
      </c>
      <c r="C486" s="43">
        <f>C488+C489+C490</f>
        <v>1715100</v>
      </c>
      <c r="D486" s="188">
        <f>J486</f>
        <v>1715100</v>
      </c>
      <c r="E486" s="448"/>
      <c r="F486" s="66"/>
      <c r="G486" s="159"/>
      <c r="H486" s="395"/>
      <c r="I486" s="669"/>
      <c r="J486" s="45">
        <f>J487+J490</f>
        <v>1715100</v>
      </c>
      <c r="K486" s="696"/>
      <c r="L486" s="140"/>
    </row>
    <row r="487" spans="1:12" s="338" customFormat="1" ht="12.75" customHeight="1">
      <c r="A487" s="351"/>
      <c r="B487" s="426" t="s">
        <v>180</v>
      </c>
      <c r="C487" s="348">
        <f>SUM(D487:F487)</f>
        <v>1707500</v>
      </c>
      <c r="D487" s="378">
        <f>J487</f>
        <v>1707500</v>
      </c>
      <c r="E487" s="455"/>
      <c r="F487" s="234"/>
      <c r="G487" s="217"/>
      <c r="H487" s="430"/>
      <c r="I487" s="461"/>
      <c r="J487" s="182">
        <f>SUM(J488:J489)</f>
        <v>1707500</v>
      </c>
      <c r="K487" s="440"/>
      <c r="L487" s="439"/>
    </row>
    <row r="488" spans="1:12" s="570" customFormat="1" ht="11.25" customHeight="1">
      <c r="A488" s="568"/>
      <c r="B488" s="572" t="s">
        <v>185</v>
      </c>
      <c r="C488" s="563">
        <f>SUM(D488:E488)</f>
        <v>1482600</v>
      </c>
      <c r="D488" s="564">
        <f>G488+J488</f>
        <v>1482600</v>
      </c>
      <c r="E488" s="565"/>
      <c r="F488" s="566"/>
      <c r="G488" s="567"/>
      <c r="H488" s="564"/>
      <c r="I488" s="565"/>
      <c r="J488" s="569">
        <v>1482600</v>
      </c>
      <c r="K488" s="599"/>
      <c r="L488" s="566"/>
    </row>
    <row r="489" spans="1:12" s="570" customFormat="1" ht="15" customHeight="1">
      <c r="A489" s="568"/>
      <c r="B489" s="562" t="s">
        <v>179</v>
      </c>
      <c r="C489" s="563">
        <f>SUM(D489:E489)</f>
        <v>224900</v>
      </c>
      <c r="D489" s="564">
        <f>G489+J489</f>
        <v>224900</v>
      </c>
      <c r="E489" s="565"/>
      <c r="F489" s="566"/>
      <c r="G489" s="567"/>
      <c r="H489" s="564"/>
      <c r="I489" s="565"/>
      <c r="J489" s="569">
        <v>224900</v>
      </c>
      <c r="K489" s="599"/>
      <c r="L489" s="566"/>
    </row>
    <row r="490" spans="1:12" ht="12">
      <c r="A490" s="41"/>
      <c r="B490" s="359" t="s">
        <v>182</v>
      </c>
      <c r="C490" s="50">
        <f>SUM(D490:E490)</f>
        <v>7600</v>
      </c>
      <c r="D490" s="84">
        <f>G490+J490</f>
        <v>7600</v>
      </c>
      <c r="E490" s="266"/>
      <c r="F490" s="74"/>
      <c r="G490" s="51"/>
      <c r="H490" s="188"/>
      <c r="I490" s="448"/>
      <c r="J490" s="69">
        <v>7600</v>
      </c>
      <c r="K490" s="200"/>
      <c r="L490" s="66"/>
    </row>
    <row r="491" spans="1:12" s="55" customFormat="1" ht="11.25" customHeight="1">
      <c r="A491" s="83">
        <v>80130</v>
      </c>
      <c r="B491" s="165" t="s">
        <v>98</v>
      </c>
      <c r="C491" s="70">
        <f>SUM(C492+C498)</f>
        <v>24839600</v>
      </c>
      <c r="D491" s="186">
        <f>SUM(D492+D498)</f>
        <v>24839600</v>
      </c>
      <c r="E491" s="450"/>
      <c r="F491" s="73"/>
      <c r="G491" s="497"/>
      <c r="H491" s="398"/>
      <c r="I491" s="543"/>
      <c r="J491" s="72">
        <f>SUM(J492+J498)</f>
        <v>24839600</v>
      </c>
      <c r="K491" s="540"/>
      <c r="L491" s="73"/>
    </row>
    <row r="492" spans="1:12" ht="10.5" customHeight="1">
      <c r="A492" s="175"/>
      <c r="B492" s="176" t="s">
        <v>14</v>
      </c>
      <c r="C492" s="153">
        <f>SUM(D492:F492)</f>
        <v>24839600</v>
      </c>
      <c r="D492" s="232">
        <f>J492</f>
        <v>24839600</v>
      </c>
      <c r="E492" s="466"/>
      <c r="F492" s="210"/>
      <c r="G492" s="219"/>
      <c r="H492" s="187"/>
      <c r="I492" s="671"/>
      <c r="J492" s="178">
        <f>J493+J496+J497</f>
        <v>24839600</v>
      </c>
      <c r="K492" s="703"/>
      <c r="L492" s="220"/>
    </row>
    <row r="493" spans="1:12" s="338" customFormat="1" ht="10.5" customHeight="1">
      <c r="A493" s="351"/>
      <c r="B493" s="426" t="s">
        <v>180</v>
      </c>
      <c r="C493" s="348">
        <f>SUM(D493:F493)</f>
        <v>19302600</v>
      </c>
      <c r="D493" s="378">
        <f>J493</f>
        <v>19302600</v>
      </c>
      <c r="E493" s="455"/>
      <c r="F493" s="234"/>
      <c r="G493" s="217"/>
      <c r="H493" s="430"/>
      <c r="I493" s="461"/>
      <c r="J493" s="182">
        <f>J495+J494</f>
        <v>19302600</v>
      </c>
      <c r="K493" s="440"/>
      <c r="L493" s="439"/>
    </row>
    <row r="494" spans="1:12" s="570" customFormat="1" ht="11.25">
      <c r="A494" s="568"/>
      <c r="B494" s="572" t="s">
        <v>185</v>
      </c>
      <c r="C494" s="563">
        <f>SUM(D494:E494)</f>
        <v>16346800</v>
      </c>
      <c r="D494" s="564">
        <f>G494+J494</f>
        <v>16346800</v>
      </c>
      <c r="E494" s="565"/>
      <c r="F494" s="566"/>
      <c r="G494" s="567"/>
      <c r="H494" s="564"/>
      <c r="I494" s="565"/>
      <c r="J494" s="569">
        <v>16346800</v>
      </c>
      <c r="K494" s="599"/>
      <c r="L494" s="566"/>
    </row>
    <row r="495" spans="1:12" s="570" customFormat="1" ht="11.25" customHeight="1">
      <c r="A495" s="568"/>
      <c r="B495" s="562" t="s">
        <v>179</v>
      </c>
      <c r="C495" s="563">
        <f>SUM(D495:E495)</f>
        <v>2955800</v>
      </c>
      <c r="D495" s="564">
        <f aca="true" t="shared" si="25" ref="D495:D516">G495+J495</f>
        <v>2955800</v>
      </c>
      <c r="E495" s="565"/>
      <c r="F495" s="566"/>
      <c r="G495" s="567"/>
      <c r="H495" s="564"/>
      <c r="I495" s="565"/>
      <c r="J495" s="569">
        <v>2955800</v>
      </c>
      <c r="K495" s="599"/>
      <c r="L495" s="566"/>
    </row>
    <row r="496" spans="1:12" ht="11.25" customHeight="1">
      <c r="A496" s="41"/>
      <c r="B496" s="68" t="s">
        <v>181</v>
      </c>
      <c r="C496" s="50">
        <f>SUM(D496:E496)</f>
        <v>5437500</v>
      </c>
      <c r="D496" s="84">
        <f>G496+J496</f>
        <v>5437500</v>
      </c>
      <c r="E496" s="266"/>
      <c r="F496" s="74"/>
      <c r="G496" s="51"/>
      <c r="H496" s="188"/>
      <c r="I496" s="448"/>
      <c r="J496" s="69">
        <v>5437500</v>
      </c>
      <c r="K496" s="200"/>
      <c r="L496" s="66"/>
    </row>
    <row r="497" spans="1:12" s="109" customFormat="1" ht="12">
      <c r="A497" s="145"/>
      <c r="B497" s="359" t="s">
        <v>182</v>
      </c>
      <c r="C497" s="147">
        <f>SUM(D497:E497)</f>
        <v>99500</v>
      </c>
      <c r="D497" s="277">
        <f t="shared" si="25"/>
        <v>99500</v>
      </c>
      <c r="E497" s="462"/>
      <c r="F497" s="519"/>
      <c r="G497" s="148"/>
      <c r="H497" s="396"/>
      <c r="I497" s="467"/>
      <c r="J497" s="132">
        <v>99500</v>
      </c>
      <c r="K497" s="697"/>
      <c r="L497" s="151"/>
    </row>
    <row r="498" spans="1:12" ht="12.75" hidden="1">
      <c r="A498" s="41"/>
      <c r="B498" s="42" t="s">
        <v>87</v>
      </c>
      <c r="C498" s="43">
        <f>SUM(C499:C516)</f>
        <v>0</v>
      </c>
      <c r="D498" s="188">
        <f t="shared" si="25"/>
        <v>0</v>
      </c>
      <c r="E498" s="448"/>
      <c r="F498" s="66"/>
      <c r="G498" s="159"/>
      <c r="H498" s="275"/>
      <c r="I498" s="280"/>
      <c r="J498" s="45">
        <f>SUM(J499:J516)</f>
        <v>0</v>
      </c>
      <c r="K498" s="276"/>
      <c r="L498" s="47"/>
    </row>
    <row r="499" spans="1:12" s="55" customFormat="1" ht="13.5" customHeight="1" hidden="1">
      <c r="A499" s="48"/>
      <c r="B499" s="49" t="s">
        <v>24</v>
      </c>
      <c r="C499" s="50">
        <f>SUM(D499:E499)</f>
        <v>0</v>
      </c>
      <c r="D499" s="84">
        <f t="shared" si="25"/>
        <v>0</v>
      </c>
      <c r="E499" s="266"/>
      <c r="F499" s="74"/>
      <c r="G499" s="51"/>
      <c r="H499" s="84"/>
      <c r="I499" s="266"/>
      <c r="J499" s="69"/>
      <c r="K499" s="264"/>
      <c r="L499" s="74"/>
    </row>
    <row r="500" spans="1:12" s="157" customFormat="1" ht="14.25" customHeight="1" hidden="1">
      <c r="A500" s="245"/>
      <c r="B500" s="85" t="s">
        <v>11</v>
      </c>
      <c r="C500" s="50">
        <f aca="true" t="shared" si="26" ref="C500:C516">SUM(D500:E500)</f>
        <v>0</v>
      </c>
      <c r="D500" s="84">
        <f t="shared" si="25"/>
        <v>0</v>
      </c>
      <c r="E500" s="267"/>
      <c r="F500" s="138"/>
      <c r="G500" s="142"/>
      <c r="H500" s="233"/>
      <c r="I500" s="267"/>
      <c r="J500" s="132"/>
      <c r="K500" s="292"/>
      <c r="L500" s="138"/>
    </row>
    <row r="501" spans="1:12" s="55" customFormat="1" ht="11.25" customHeight="1" hidden="1">
      <c r="A501" s="83">
        <v>80131</v>
      </c>
      <c r="B501" s="165" t="s">
        <v>99</v>
      </c>
      <c r="C501" s="50">
        <f t="shared" si="26"/>
        <v>0</v>
      </c>
      <c r="D501" s="84">
        <f t="shared" si="25"/>
        <v>0</v>
      </c>
      <c r="E501" s="450"/>
      <c r="F501" s="73"/>
      <c r="G501" s="497"/>
      <c r="H501" s="398"/>
      <c r="I501" s="543"/>
      <c r="J501" s="72"/>
      <c r="K501" s="540"/>
      <c r="L501" s="73"/>
    </row>
    <row r="502" spans="1:12" ht="13.5" customHeight="1" hidden="1">
      <c r="A502" s="41"/>
      <c r="B502" s="64" t="s">
        <v>14</v>
      </c>
      <c r="C502" s="50">
        <f t="shared" si="26"/>
        <v>0</v>
      </c>
      <c r="D502" s="84">
        <f t="shared" si="25"/>
        <v>0</v>
      </c>
      <c r="E502" s="448"/>
      <c r="F502" s="66"/>
      <c r="G502" s="159"/>
      <c r="H502" s="395"/>
      <c r="I502" s="669"/>
      <c r="J502" s="45"/>
      <c r="K502" s="696"/>
      <c r="L502" s="140"/>
    </row>
    <row r="503" spans="1:12" ht="13.5" customHeight="1" hidden="1">
      <c r="A503" s="41"/>
      <c r="B503" s="49" t="s">
        <v>40</v>
      </c>
      <c r="C503" s="50">
        <f t="shared" si="26"/>
        <v>0</v>
      </c>
      <c r="D503" s="84">
        <f t="shared" si="25"/>
        <v>0</v>
      </c>
      <c r="E503" s="266"/>
      <c r="F503" s="74"/>
      <c r="G503" s="94"/>
      <c r="H503" s="275"/>
      <c r="I503" s="280"/>
      <c r="J503" s="52"/>
      <c r="K503" s="276"/>
      <c r="L503" s="47"/>
    </row>
    <row r="504" spans="1:12" ht="13.5" customHeight="1" hidden="1">
      <c r="A504" s="41"/>
      <c r="B504" s="49" t="s">
        <v>41</v>
      </c>
      <c r="C504" s="50">
        <f t="shared" si="26"/>
        <v>0</v>
      </c>
      <c r="D504" s="84">
        <f t="shared" si="25"/>
        <v>0</v>
      </c>
      <c r="E504" s="266"/>
      <c r="F504" s="74"/>
      <c r="G504" s="94"/>
      <c r="H504" s="275"/>
      <c r="I504" s="280"/>
      <c r="J504" s="52"/>
      <c r="K504" s="276"/>
      <c r="L504" s="47"/>
    </row>
    <row r="505" spans="1:12" ht="14.25" customHeight="1" hidden="1">
      <c r="A505" s="41"/>
      <c r="B505" s="68" t="s">
        <v>26</v>
      </c>
      <c r="C505" s="50">
        <f t="shared" si="26"/>
        <v>0</v>
      </c>
      <c r="D505" s="84">
        <f t="shared" si="25"/>
        <v>0</v>
      </c>
      <c r="E505" s="266"/>
      <c r="F505" s="74"/>
      <c r="G505" s="94"/>
      <c r="H505" s="275"/>
      <c r="I505" s="280"/>
      <c r="J505" s="52"/>
      <c r="K505" s="276"/>
      <c r="L505" s="47"/>
    </row>
    <row r="506" spans="1:12" ht="16.5" customHeight="1" hidden="1">
      <c r="A506" s="130"/>
      <c r="B506" s="131" t="s">
        <v>15</v>
      </c>
      <c r="C506" s="50">
        <f t="shared" si="26"/>
        <v>0</v>
      </c>
      <c r="D506" s="84">
        <f t="shared" si="25"/>
        <v>0</v>
      </c>
      <c r="E506" s="267"/>
      <c r="F506" s="138"/>
      <c r="G506" s="504"/>
      <c r="H506" s="393"/>
      <c r="I506" s="670"/>
      <c r="J506" s="143"/>
      <c r="K506" s="698"/>
      <c r="L506" s="134"/>
    </row>
    <row r="507" spans="1:12" s="55" customFormat="1" ht="12.75" customHeight="1" hidden="1">
      <c r="A507" s="83">
        <v>80132</v>
      </c>
      <c r="B507" s="165" t="s">
        <v>100</v>
      </c>
      <c r="C507" s="50">
        <f t="shared" si="26"/>
        <v>0</v>
      </c>
      <c r="D507" s="84">
        <f t="shared" si="25"/>
        <v>0</v>
      </c>
      <c r="E507" s="450"/>
      <c r="F507" s="73"/>
      <c r="G507" s="497"/>
      <c r="H507" s="398"/>
      <c r="I507" s="543"/>
      <c r="J507" s="72"/>
      <c r="K507" s="540"/>
      <c r="L507" s="73"/>
    </row>
    <row r="508" spans="1:12" ht="12.75" customHeight="1" hidden="1">
      <c r="A508" s="41"/>
      <c r="B508" s="64" t="s">
        <v>14</v>
      </c>
      <c r="C508" s="50">
        <f t="shared" si="26"/>
        <v>0</v>
      </c>
      <c r="D508" s="84">
        <f t="shared" si="25"/>
        <v>0</v>
      </c>
      <c r="E508" s="448"/>
      <c r="F508" s="66"/>
      <c r="G508" s="159"/>
      <c r="H508" s="395"/>
      <c r="I508" s="669"/>
      <c r="J508" s="45"/>
      <c r="K508" s="696"/>
      <c r="L508" s="140"/>
    </row>
    <row r="509" spans="1:12" ht="15" customHeight="1" hidden="1">
      <c r="A509" s="41"/>
      <c r="B509" s="49" t="s">
        <v>40</v>
      </c>
      <c r="C509" s="50">
        <f t="shared" si="26"/>
        <v>0</v>
      </c>
      <c r="D509" s="84">
        <f t="shared" si="25"/>
        <v>0</v>
      </c>
      <c r="E509" s="266"/>
      <c r="F509" s="74"/>
      <c r="G509" s="51"/>
      <c r="H509" s="188"/>
      <c r="I509" s="448"/>
      <c r="J509" s="69"/>
      <c r="K509" s="200"/>
      <c r="L509" s="66"/>
    </row>
    <row r="510" spans="1:12" ht="12" customHeight="1" hidden="1">
      <c r="A510" s="130"/>
      <c r="B510" s="85" t="s">
        <v>41</v>
      </c>
      <c r="C510" s="50">
        <f t="shared" si="26"/>
        <v>0</v>
      </c>
      <c r="D510" s="84">
        <f t="shared" si="25"/>
        <v>0</v>
      </c>
      <c r="E510" s="267"/>
      <c r="F510" s="138"/>
      <c r="G510" s="142"/>
      <c r="H510" s="382"/>
      <c r="I510" s="674"/>
      <c r="J510" s="132"/>
      <c r="K510" s="718"/>
      <c r="L510" s="248"/>
    </row>
    <row r="511" spans="1:12" ht="12" customHeight="1" hidden="1">
      <c r="A511" s="41"/>
      <c r="B511" s="68" t="s">
        <v>15</v>
      </c>
      <c r="C511" s="50">
        <f t="shared" si="26"/>
        <v>0</v>
      </c>
      <c r="D511" s="84">
        <f t="shared" si="25"/>
        <v>0</v>
      </c>
      <c r="E511" s="266"/>
      <c r="F511" s="74"/>
      <c r="G511" s="51"/>
      <c r="H511" s="188"/>
      <c r="I511" s="448"/>
      <c r="J511" s="69"/>
      <c r="K511" s="200"/>
      <c r="L511" s="66"/>
    </row>
    <row r="512" spans="1:12" ht="12.75" customHeight="1" hidden="1">
      <c r="A512" s="41"/>
      <c r="B512" s="49" t="s">
        <v>43</v>
      </c>
      <c r="C512" s="50">
        <f t="shared" si="26"/>
        <v>0</v>
      </c>
      <c r="D512" s="84">
        <f t="shared" si="25"/>
        <v>0</v>
      </c>
      <c r="E512" s="266"/>
      <c r="F512" s="74"/>
      <c r="G512" s="51"/>
      <c r="H512" s="188"/>
      <c r="I512" s="448"/>
      <c r="J512" s="69"/>
      <c r="K512" s="200"/>
      <c r="L512" s="66"/>
    </row>
    <row r="513" spans="1:12" s="55" customFormat="1" ht="11.25" customHeight="1" hidden="1">
      <c r="A513" s="83">
        <v>80133</v>
      </c>
      <c r="B513" s="165" t="s">
        <v>101</v>
      </c>
      <c r="C513" s="50">
        <f t="shared" si="26"/>
        <v>0</v>
      </c>
      <c r="D513" s="84">
        <f t="shared" si="25"/>
        <v>0</v>
      </c>
      <c r="E513" s="450"/>
      <c r="F513" s="73"/>
      <c r="G513" s="497"/>
      <c r="H513" s="398"/>
      <c r="I513" s="543"/>
      <c r="J513" s="72"/>
      <c r="K513" s="540"/>
      <c r="L513" s="73"/>
    </row>
    <row r="514" spans="1:12" ht="11.25" customHeight="1" hidden="1">
      <c r="A514" s="175"/>
      <c r="B514" s="176" t="s">
        <v>14</v>
      </c>
      <c r="C514" s="50">
        <f t="shared" si="26"/>
        <v>0</v>
      </c>
      <c r="D514" s="84">
        <f t="shared" si="25"/>
        <v>0</v>
      </c>
      <c r="E514" s="466"/>
      <c r="F514" s="210"/>
      <c r="G514" s="219"/>
      <c r="H514" s="187"/>
      <c r="I514" s="671"/>
      <c r="J514" s="178"/>
      <c r="K514" s="703"/>
      <c r="L514" s="220"/>
    </row>
    <row r="515" spans="1:12" ht="8.25" customHeight="1" hidden="1">
      <c r="A515" s="130"/>
      <c r="B515" s="131" t="s">
        <v>26</v>
      </c>
      <c r="C515" s="50">
        <f t="shared" si="26"/>
        <v>0</v>
      </c>
      <c r="D515" s="84">
        <f t="shared" si="25"/>
        <v>0</v>
      </c>
      <c r="E515" s="267"/>
      <c r="F515" s="138"/>
      <c r="G515" s="504"/>
      <c r="H515" s="393"/>
      <c r="I515" s="670"/>
      <c r="J515" s="143"/>
      <c r="K515" s="698"/>
      <c r="L515" s="134"/>
    </row>
    <row r="516" spans="1:12" ht="12" customHeight="1" hidden="1">
      <c r="A516" s="130"/>
      <c r="B516" s="49" t="s">
        <v>11</v>
      </c>
      <c r="C516" s="50">
        <f t="shared" si="26"/>
        <v>0</v>
      </c>
      <c r="D516" s="84">
        <f t="shared" si="25"/>
        <v>0</v>
      </c>
      <c r="E516" s="267"/>
      <c r="F516" s="138"/>
      <c r="G516" s="504"/>
      <c r="H516" s="393"/>
      <c r="I516" s="670"/>
      <c r="J516" s="132"/>
      <c r="K516" s="698"/>
      <c r="L516" s="134"/>
    </row>
    <row r="517" spans="1:12" s="55" customFormat="1" ht="14.25" customHeight="1">
      <c r="A517" s="83">
        <v>80134</v>
      </c>
      <c r="B517" s="165" t="s">
        <v>102</v>
      </c>
      <c r="C517" s="70">
        <f>C518+C522</f>
        <v>1028900</v>
      </c>
      <c r="D517" s="186">
        <f>D518+D522</f>
        <v>1028900</v>
      </c>
      <c r="E517" s="450"/>
      <c r="F517" s="73"/>
      <c r="G517" s="497"/>
      <c r="H517" s="398"/>
      <c r="I517" s="543"/>
      <c r="J517" s="72">
        <f>J518+J522</f>
        <v>1028900</v>
      </c>
      <c r="K517" s="540"/>
      <c r="L517" s="73"/>
    </row>
    <row r="518" spans="1:12" ht="12.75">
      <c r="A518" s="175"/>
      <c r="B518" s="176" t="s">
        <v>14</v>
      </c>
      <c r="C518" s="153">
        <f>SUM(D517:F517)</f>
        <v>1028900</v>
      </c>
      <c r="D518" s="232">
        <f>J518</f>
        <v>1028900</v>
      </c>
      <c r="E518" s="466"/>
      <c r="F518" s="210"/>
      <c r="G518" s="219"/>
      <c r="H518" s="187"/>
      <c r="I518" s="671"/>
      <c r="J518" s="178">
        <f>J519+J524</f>
        <v>1028900</v>
      </c>
      <c r="K518" s="703"/>
      <c r="L518" s="220"/>
    </row>
    <row r="519" spans="1:12" s="338" customFormat="1" ht="12">
      <c r="A519" s="351"/>
      <c r="B519" s="426" t="s">
        <v>180</v>
      </c>
      <c r="C519" s="348">
        <f>SUM(D519:F519)</f>
        <v>1026900</v>
      </c>
      <c r="D519" s="378">
        <f>J519</f>
        <v>1026900</v>
      </c>
      <c r="E519" s="455"/>
      <c r="F519" s="234"/>
      <c r="G519" s="217"/>
      <c r="H519" s="430"/>
      <c r="I519" s="461"/>
      <c r="J519" s="182">
        <f>SUM(J520:J521)</f>
        <v>1026900</v>
      </c>
      <c r="K519" s="440"/>
      <c r="L519" s="439"/>
    </row>
    <row r="520" spans="1:12" s="432" customFormat="1" ht="11.25">
      <c r="A520" s="581"/>
      <c r="B520" s="434" t="s">
        <v>185</v>
      </c>
      <c r="C520" s="435">
        <f>SUM(D520:E520)</f>
        <v>897300</v>
      </c>
      <c r="D520" s="400">
        <f>G520+J520</f>
        <v>897300</v>
      </c>
      <c r="E520" s="464"/>
      <c r="F520" s="520"/>
      <c r="G520" s="496"/>
      <c r="H520" s="400"/>
      <c r="I520" s="464"/>
      <c r="J520" s="436">
        <v>897300</v>
      </c>
      <c r="K520" s="692"/>
      <c r="L520" s="520"/>
    </row>
    <row r="521" spans="1:12" s="432" customFormat="1" ht="15" customHeight="1">
      <c r="A521" s="581"/>
      <c r="B521" s="561" t="s">
        <v>179</v>
      </c>
      <c r="C521" s="435">
        <f>SUM(D521:E521)</f>
        <v>129600</v>
      </c>
      <c r="D521" s="400">
        <f>G521+J521</f>
        <v>129600</v>
      </c>
      <c r="E521" s="464"/>
      <c r="F521" s="520"/>
      <c r="G521" s="496"/>
      <c r="H521" s="400"/>
      <c r="I521" s="464"/>
      <c r="J521" s="436">
        <v>129600</v>
      </c>
      <c r="K521" s="692"/>
      <c r="L521" s="520"/>
    </row>
    <row r="522" spans="1:12" ht="12.75" hidden="1">
      <c r="A522" s="41"/>
      <c r="B522" s="42" t="s">
        <v>87</v>
      </c>
      <c r="C522" s="136">
        <f>SUM(D522:E522)</f>
        <v>0</v>
      </c>
      <c r="D522" s="233">
        <f>G522+J522</f>
        <v>0</v>
      </c>
      <c r="E522" s="448"/>
      <c r="F522" s="66"/>
      <c r="G522" s="159"/>
      <c r="H522" s="275"/>
      <c r="I522" s="280"/>
      <c r="J522" s="45">
        <f>J523</f>
        <v>0</v>
      </c>
      <c r="K522" s="276"/>
      <c r="L522" s="47"/>
    </row>
    <row r="523" spans="1:12" s="157" customFormat="1" ht="14.25" customHeight="1" hidden="1">
      <c r="A523" s="154"/>
      <c r="B523" s="49" t="s">
        <v>11</v>
      </c>
      <c r="C523" s="50">
        <f>SUM(D523:E523)</f>
        <v>0</v>
      </c>
      <c r="D523" s="84">
        <f>G523+J523</f>
        <v>0</v>
      </c>
      <c r="E523" s="266"/>
      <c r="F523" s="74"/>
      <c r="G523" s="51"/>
      <c r="H523" s="84"/>
      <c r="I523" s="266"/>
      <c r="J523" s="69"/>
      <c r="K523" s="264"/>
      <c r="L523" s="74"/>
    </row>
    <row r="524" spans="1:12" s="157" customFormat="1" ht="12">
      <c r="A524" s="245"/>
      <c r="B524" s="608" t="s">
        <v>182</v>
      </c>
      <c r="C524" s="136">
        <f>SUM(D524:E524)</f>
        <v>2000</v>
      </c>
      <c r="D524" s="233">
        <f>G524+J524</f>
        <v>2000</v>
      </c>
      <c r="E524" s="267"/>
      <c r="F524" s="138"/>
      <c r="G524" s="142"/>
      <c r="H524" s="233"/>
      <c r="I524" s="267"/>
      <c r="J524" s="132">
        <v>2000</v>
      </c>
      <c r="K524" s="292"/>
      <c r="L524" s="138"/>
    </row>
    <row r="525" spans="1:12" s="55" customFormat="1" ht="24.75" customHeight="1">
      <c r="A525" s="83">
        <v>80140</v>
      </c>
      <c r="B525" s="165" t="s">
        <v>103</v>
      </c>
      <c r="C525" s="70">
        <f>SUM(C526+C531)</f>
        <v>2270800</v>
      </c>
      <c r="D525" s="186">
        <f>SUM(D526+D531)</f>
        <v>2270800</v>
      </c>
      <c r="E525" s="450"/>
      <c r="F525" s="73"/>
      <c r="G525" s="497"/>
      <c r="H525" s="398"/>
      <c r="I525" s="543"/>
      <c r="J525" s="72">
        <f>SUM(J526+J531)</f>
        <v>2270800</v>
      </c>
      <c r="K525" s="540"/>
      <c r="L525" s="73"/>
    </row>
    <row r="526" spans="1:12" ht="12" customHeight="1">
      <c r="A526" s="41"/>
      <c r="B526" s="64" t="s">
        <v>14</v>
      </c>
      <c r="C526" s="43">
        <f>SUM(D526:F526)</f>
        <v>2270800</v>
      </c>
      <c r="D526" s="188">
        <f>J526</f>
        <v>2270800</v>
      </c>
      <c r="E526" s="448"/>
      <c r="F526" s="66"/>
      <c r="G526" s="159"/>
      <c r="H526" s="395"/>
      <c r="I526" s="669"/>
      <c r="J526" s="45">
        <f>J530+J527</f>
        <v>2270800</v>
      </c>
      <c r="K526" s="696"/>
      <c r="L526" s="140"/>
    </row>
    <row r="527" spans="1:12" s="338" customFormat="1" ht="12" customHeight="1">
      <c r="A527" s="351"/>
      <c r="B527" s="426" t="s">
        <v>180</v>
      </c>
      <c r="C527" s="348">
        <f>SUM(D527:F527)</f>
        <v>2263700</v>
      </c>
      <c r="D527" s="378">
        <f>J527</f>
        <v>2263700</v>
      </c>
      <c r="E527" s="455"/>
      <c r="F527" s="234"/>
      <c r="G527" s="217"/>
      <c r="H527" s="430"/>
      <c r="I527" s="461"/>
      <c r="J527" s="182">
        <f>SUM(J528:J529)</f>
        <v>2263700</v>
      </c>
      <c r="K527" s="440"/>
      <c r="L527" s="439"/>
    </row>
    <row r="528" spans="1:12" s="570" customFormat="1" ht="10.5" customHeight="1">
      <c r="A528" s="568"/>
      <c r="B528" s="572" t="s">
        <v>185</v>
      </c>
      <c r="C528" s="563">
        <f>SUM(D528:E528)</f>
        <v>1864900</v>
      </c>
      <c r="D528" s="564">
        <f>G528+J528</f>
        <v>1864900</v>
      </c>
      <c r="E528" s="565"/>
      <c r="F528" s="566"/>
      <c r="G528" s="567"/>
      <c r="H528" s="564"/>
      <c r="I528" s="565"/>
      <c r="J528" s="569">
        <v>1864900</v>
      </c>
      <c r="K528" s="599"/>
      <c r="L528" s="566"/>
    </row>
    <row r="529" spans="1:12" s="570" customFormat="1" ht="10.5" customHeight="1">
      <c r="A529" s="568"/>
      <c r="B529" s="562" t="s">
        <v>179</v>
      </c>
      <c r="C529" s="563">
        <f>SUM(D529:E529)</f>
        <v>398800</v>
      </c>
      <c r="D529" s="564">
        <f>G529+J529</f>
        <v>398800</v>
      </c>
      <c r="E529" s="565"/>
      <c r="F529" s="566"/>
      <c r="G529" s="567"/>
      <c r="H529" s="564"/>
      <c r="I529" s="565"/>
      <c r="J529" s="569">
        <v>398800</v>
      </c>
      <c r="K529" s="599"/>
      <c r="L529" s="566"/>
    </row>
    <row r="530" spans="1:12" s="109" customFormat="1" ht="12">
      <c r="A530" s="102"/>
      <c r="B530" s="359" t="s">
        <v>182</v>
      </c>
      <c r="C530" s="104">
        <f>SUM(D530:E530)</f>
        <v>7100</v>
      </c>
      <c r="D530" s="241">
        <f>G530+J530</f>
        <v>7100</v>
      </c>
      <c r="E530" s="344"/>
      <c r="F530" s="191"/>
      <c r="G530" s="105"/>
      <c r="H530" s="390"/>
      <c r="I530" s="468"/>
      <c r="J530" s="106">
        <v>7100</v>
      </c>
      <c r="K530" s="689"/>
      <c r="L530" s="108"/>
    </row>
    <row r="531" spans="1:12" ht="12" customHeight="1" hidden="1">
      <c r="A531" s="41"/>
      <c r="B531" s="42" t="s">
        <v>10</v>
      </c>
      <c r="C531" s="43">
        <f>SUM(C532:C533)</f>
        <v>0</v>
      </c>
      <c r="D531" s="188">
        <f>SUM(D532:D533)</f>
        <v>0</v>
      </c>
      <c r="E531" s="448"/>
      <c r="F531" s="66"/>
      <c r="G531" s="44"/>
      <c r="H531" s="188"/>
      <c r="I531" s="448"/>
      <c r="J531" s="65">
        <f>SUM(J532:J533)</f>
        <v>0</v>
      </c>
      <c r="K531" s="200"/>
      <c r="L531" s="66"/>
    </row>
    <row r="532" spans="1:12" s="55" customFormat="1" ht="13.5" customHeight="1" hidden="1">
      <c r="A532" s="48"/>
      <c r="B532" s="49" t="s">
        <v>24</v>
      </c>
      <c r="C532" s="50">
        <f>SUM(D532:E532)</f>
        <v>0</v>
      </c>
      <c r="D532" s="84">
        <f>G532+J532</f>
        <v>0</v>
      </c>
      <c r="E532" s="266"/>
      <c r="F532" s="74"/>
      <c r="G532" s="51"/>
      <c r="H532" s="84"/>
      <c r="I532" s="266"/>
      <c r="J532" s="69"/>
      <c r="K532" s="264"/>
      <c r="L532" s="74"/>
    </row>
    <row r="533" spans="1:12" s="55" customFormat="1" ht="12" customHeight="1" hidden="1">
      <c r="A533" s="141"/>
      <c r="B533" s="85" t="s">
        <v>11</v>
      </c>
      <c r="C533" s="136">
        <f>SUM(D533:E533)</f>
        <v>0</v>
      </c>
      <c r="D533" s="233">
        <f>G533+J533</f>
        <v>0</v>
      </c>
      <c r="E533" s="267"/>
      <c r="F533" s="138"/>
      <c r="G533" s="142"/>
      <c r="H533" s="233"/>
      <c r="I533" s="267"/>
      <c r="J533" s="132"/>
      <c r="K533" s="292"/>
      <c r="L533" s="138"/>
    </row>
    <row r="534" spans="1:12" ht="13.5" customHeight="1" hidden="1">
      <c r="A534" s="83">
        <v>80145</v>
      </c>
      <c r="B534" s="165" t="s">
        <v>104</v>
      </c>
      <c r="C534" s="70">
        <f>SUM(C535)</f>
        <v>0</v>
      </c>
      <c r="D534" s="186">
        <f>SUM(D535)</f>
        <v>0</v>
      </c>
      <c r="E534" s="450"/>
      <c r="F534" s="73"/>
      <c r="G534" s="71">
        <f>SUM(G535)</f>
        <v>0</v>
      </c>
      <c r="H534" s="186"/>
      <c r="I534" s="450"/>
      <c r="J534" s="72">
        <f>SUM(J535)</f>
        <v>0</v>
      </c>
      <c r="K534" s="540"/>
      <c r="L534" s="73"/>
    </row>
    <row r="535" spans="1:12" ht="12.75" hidden="1">
      <c r="A535" s="175"/>
      <c r="B535" s="176" t="s">
        <v>14</v>
      </c>
      <c r="C535" s="153">
        <f>SUM(C536)</f>
        <v>0</v>
      </c>
      <c r="D535" s="232">
        <f>SUM(D536)</f>
        <v>0</v>
      </c>
      <c r="E535" s="466"/>
      <c r="F535" s="210"/>
      <c r="G535" s="219">
        <f>SUM(G536)</f>
        <v>0</v>
      </c>
      <c r="H535" s="187"/>
      <c r="I535" s="671"/>
      <c r="J535" s="178">
        <f>SUM(J536)</f>
        <v>0</v>
      </c>
      <c r="K535" s="703"/>
      <c r="L535" s="220"/>
    </row>
    <row r="536" spans="1:12" ht="12" hidden="1">
      <c r="A536" s="41"/>
      <c r="B536" s="68" t="s">
        <v>15</v>
      </c>
      <c r="C536" s="50">
        <f>SUM(D536:E536)</f>
        <v>0</v>
      </c>
      <c r="D536" s="84">
        <f>G536+J536</f>
        <v>0</v>
      </c>
      <c r="E536" s="266"/>
      <c r="F536" s="74"/>
      <c r="G536" s="51">
        <v>0</v>
      </c>
      <c r="H536" s="188"/>
      <c r="I536" s="448"/>
      <c r="J536" s="69">
        <v>0</v>
      </c>
      <c r="K536" s="200"/>
      <c r="L536" s="66"/>
    </row>
    <row r="537" spans="1:12" ht="14.25" customHeight="1">
      <c r="A537" s="83">
        <v>80146</v>
      </c>
      <c r="B537" s="165" t="s">
        <v>105</v>
      </c>
      <c r="C537" s="70">
        <f>SUM(C538)</f>
        <v>784700</v>
      </c>
      <c r="D537" s="186">
        <f>SUM(D538)</f>
        <v>784700</v>
      </c>
      <c r="E537" s="450"/>
      <c r="F537" s="73"/>
      <c r="G537" s="71">
        <f>SUM(G538)</f>
        <v>441200</v>
      </c>
      <c r="H537" s="186"/>
      <c r="I537" s="450"/>
      <c r="J537" s="72">
        <f>SUM(J538)</f>
        <v>343500</v>
      </c>
      <c r="K537" s="540"/>
      <c r="L537" s="73"/>
    </row>
    <row r="538" spans="1:12" ht="12.75">
      <c r="A538" s="175"/>
      <c r="B538" s="176" t="s">
        <v>14</v>
      </c>
      <c r="C538" s="153">
        <f>SUM(D538:F538)</f>
        <v>784700</v>
      </c>
      <c r="D538" s="232">
        <f>G538+J538</f>
        <v>784700</v>
      </c>
      <c r="E538" s="466"/>
      <c r="F538" s="210"/>
      <c r="G538" s="219">
        <f>G539</f>
        <v>441200</v>
      </c>
      <c r="H538" s="187"/>
      <c r="I538" s="671"/>
      <c r="J538" s="178">
        <f>J539</f>
        <v>343500</v>
      </c>
      <c r="K538" s="703"/>
      <c r="L538" s="220"/>
    </row>
    <row r="539" spans="1:12" s="338" customFormat="1" ht="12">
      <c r="A539" s="351"/>
      <c r="B539" s="426" t="s">
        <v>180</v>
      </c>
      <c r="C539" s="348">
        <f>SUM(D539:F539)</f>
        <v>784700</v>
      </c>
      <c r="D539" s="378">
        <f>G539+J539</f>
        <v>784700</v>
      </c>
      <c r="E539" s="455"/>
      <c r="F539" s="234"/>
      <c r="G539" s="217">
        <f>SUM(G540:G542)</f>
        <v>441200</v>
      </c>
      <c r="H539" s="430"/>
      <c r="I539" s="461"/>
      <c r="J539" s="182">
        <f>SUM(J540:J542)</f>
        <v>343500</v>
      </c>
      <c r="K539" s="440"/>
      <c r="L539" s="439"/>
    </row>
    <row r="540" spans="1:12" s="570" customFormat="1" ht="11.25">
      <c r="A540" s="568"/>
      <c r="B540" s="572" t="s">
        <v>185</v>
      </c>
      <c r="C540" s="563">
        <f>SUM(D540:E540)</f>
        <v>226800</v>
      </c>
      <c r="D540" s="564">
        <f>G540+J540</f>
        <v>226800</v>
      </c>
      <c r="E540" s="565"/>
      <c r="F540" s="566"/>
      <c r="G540" s="567">
        <v>80800</v>
      </c>
      <c r="H540" s="564"/>
      <c r="I540" s="565"/>
      <c r="J540" s="569">
        <v>146000</v>
      </c>
      <c r="K540" s="599"/>
      <c r="L540" s="566"/>
    </row>
    <row r="541" spans="1:12" s="570" customFormat="1" ht="11.25" hidden="1">
      <c r="A541" s="568"/>
      <c r="B541" s="602" t="s">
        <v>26</v>
      </c>
      <c r="C541" s="563">
        <f>SUM(D541:E541)</f>
        <v>0</v>
      </c>
      <c r="D541" s="564">
        <f>G541+J541</f>
        <v>0</v>
      </c>
      <c r="E541" s="565"/>
      <c r="F541" s="566"/>
      <c r="G541" s="567"/>
      <c r="H541" s="564"/>
      <c r="I541" s="565"/>
      <c r="J541" s="569"/>
      <c r="K541" s="599"/>
      <c r="L541" s="566"/>
    </row>
    <row r="542" spans="1:12" s="570" customFormat="1" ht="13.5" customHeight="1">
      <c r="A542" s="568"/>
      <c r="B542" s="562" t="s">
        <v>179</v>
      </c>
      <c r="C542" s="563">
        <f>SUM(D542:E542)</f>
        <v>557900</v>
      </c>
      <c r="D542" s="564">
        <f>G542+J542</f>
        <v>557900</v>
      </c>
      <c r="E542" s="565"/>
      <c r="F542" s="566"/>
      <c r="G542" s="567">
        <v>360400</v>
      </c>
      <c r="H542" s="564"/>
      <c r="I542" s="565"/>
      <c r="J542" s="569">
        <v>197500</v>
      </c>
      <c r="K542" s="599"/>
      <c r="L542" s="566"/>
    </row>
    <row r="543" spans="1:12" ht="15.75" customHeight="1">
      <c r="A543" s="83">
        <v>80195</v>
      </c>
      <c r="B543" s="165" t="s">
        <v>21</v>
      </c>
      <c r="C543" s="70">
        <f>SUM(C544)+C551</f>
        <v>10726981</v>
      </c>
      <c r="D543" s="186">
        <f>SUM(D544)+D551</f>
        <v>10726981</v>
      </c>
      <c r="E543" s="450"/>
      <c r="F543" s="73"/>
      <c r="G543" s="71">
        <f>SUM(G544)+G551</f>
        <v>2960334</v>
      </c>
      <c r="H543" s="186"/>
      <c r="I543" s="450"/>
      <c r="J543" s="72">
        <f>J544+J551</f>
        <v>7766647</v>
      </c>
      <c r="K543" s="540"/>
      <c r="L543" s="73"/>
    </row>
    <row r="544" spans="1:12" ht="10.5" customHeight="1">
      <c r="A544" s="175"/>
      <c r="B544" s="176" t="s">
        <v>14</v>
      </c>
      <c r="C544" s="209">
        <f>C550+C549+C548+C545</f>
        <v>5223100</v>
      </c>
      <c r="D544" s="209">
        <f>D550+D549+D548+D545</f>
        <v>5223100</v>
      </c>
      <c r="E544" s="466"/>
      <c r="F544" s="210"/>
      <c r="G544" s="209">
        <f>G550+G549+G548+G545</f>
        <v>2960334</v>
      </c>
      <c r="H544" s="232"/>
      <c r="I544" s="466"/>
      <c r="J544" s="209">
        <f>J550+J549+J548+J545</f>
        <v>2262766</v>
      </c>
      <c r="K544" s="719"/>
      <c r="L544" s="256"/>
    </row>
    <row r="545" spans="1:12" s="338" customFormat="1" ht="11.25" customHeight="1">
      <c r="A545" s="351"/>
      <c r="B545" s="426" t="s">
        <v>180</v>
      </c>
      <c r="C545" s="348">
        <f>SUM(D545:F545)</f>
        <v>4558578</v>
      </c>
      <c r="D545" s="378">
        <f aca="true" t="shared" si="27" ref="D545:D550">G545+J545</f>
        <v>4558578</v>
      </c>
      <c r="E545" s="455"/>
      <c r="F545" s="234"/>
      <c r="G545" s="182">
        <f>G547+G546</f>
        <v>2785178</v>
      </c>
      <c r="H545" s="378"/>
      <c r="I545" s="455"/>
      <c r="J545" s="182">
        <f>J547+J546</f>
        <v>1773400</v>
      </c>
      <c r="K545" s="440"/>
      <c r="L545" s="439"/>
    </row>
    <row r="546" spans="1:12" s="570" customFormat="1" ht="11.25" customHeight="1">
      <c r="A546" s="568"/>
      <c r="B546" s="572" t="s">
        <v>185</v>
      </c>
      <c r="C546" s="563">
        <f>SUM(D546:E546)</f>
        <v>1086300</v>
      </c>
      <c r="D546" s="564">
        <f t="shared" si="27"/>
        <v>1086300</v>
      </c>
      <c r="E546" s="565"/>
      <c r="F546" s="566"/>
      <c r="G546" s="567">
        <v>559500</v>
      </c>
      <c r="H546" s="564"/>
      <c r="I546" s="565"/>
      <c r="J546" s="569">
        <f>562605-35805</f>
        <v>526800</v>
      </c>
      <c r="K546" s="599"/>
      <c r="L546" s="566"/>
    </row>
    <row r="547" spans="1:12" s="570" customFormat="1" ht="12" customHeight="1">
      <c r="A547" s="568"/>
      <c r="B547" s="562" t="s">
        <v>179</v>
      </c>
      <c r="C547" s="563">
        <f>SUM(D547:E547)</f>
        <v>3472278</v>
      </c>
      <c r="D547" s="564">
        <f t="shared" si="27"/>
        <v>3472278</v>
      </c>
      <c r="E547" s="565"/>
      <c r="F547" s="566"/>
      <c r="G547" s="567">
        <f>2350834-125156</f>
        <v>2225678</v>
      </c>
      <c r="H547" s="564"/>
      <c r="I547" s="565"/>
      <c r="J547" s="569">
        <f>1699161-452561</f>
        <v>1246600</v>
      </c>
      <c r="K547" s="599"/>
      <c r="L547" s="566"/>
    </row>
    <row r="548" spans="1:12" ht="13.5" customHeight="1">
      <c r="A548" s="41"/>
      <c r="B548" s="68" t="s">
        <v>181</v>
      </c>
      <c r="C548" s="50">
        <f>SUM(D548:E548)</f>
        <v>50000</v>
      </c>
      <c r="D548" s="84">
        <f t="shared" si="27"/>
        <v>50000</v>
      </c>
      <c r="E548" s="266"/>
      <c r="F548" s="74"/>
      <c r="G548" s="51">
        <v>50000</v>
      </c>
      <c r="H548" s="84"/>
      <c r="I548" s="266"/>
      <c r="J548" s="69"/>
      <c r="K548" s="200"/>
      <c r="L548" s="66"/>
    </row>
    <row r="549" spans="1:12" ht="13.5" customHeight="1">
      <c r="A549" s="41"/>
      <c r="B549" s="359" t="s">
        <v>182</v>
      </c>
      <c r="C549" s="50">
        <f>SUM(D549:E549)</f>
        <v>1000</v>
      </c>
      <c r="D549" s="84">
        <f t="shared" si="27"/>
        <v>1000</v>
      </c>
      <c r="E549" s="266"/>
      <c r="F549" s="74"/>
      <c r="G549" s="51"/>
      <c r="H549" s="188"/>
      <c r="I549" s="448"/>
      <c r="J549" s="69">
        <v>1000</v>
      </c>
      <c r="K549" s="200"/>
      <c r="L549" s="66"/>
    </row>
    <row r="550" spans="1:12" ht="46.5" customHeight="1">
      <c r="A550" s="41"/>
      <c r="B550" s="376" t="s">
        <v>202</v>
      </c>
      <c r="C550" s="50">
        <f>SUM(D550:E550)</f>
        <v>613522</v>
      </c>
      <c r="D550" s="84">
        <f t="shared" si="27"/>
        <v>613522</v>
      </c>
      <c r="E550" s="266"/>
      <c r="F550" s="74"/>
      <c r="G550" s="51">
        <v>125156</v>
      </c>
      <c r="H550" s="188"/>
      <c r="I550" s="448"/>
      <c r="J550" s="69">
        <f>452561+35805</f>
        <v>488366</v>
      </c>
      <c r="K550" s="200"/>
      <c r="L550" s="66"/>
    </row>
    <row r="551" spans="1:12" ht="14.25" customHeight="1">
      <c r="A551" s="41"/>
      <c r="B551" s="42" t="s">
        <v>10</v>
      </c>
      <c r="C551" s="43">
        <f>C552</f>
        <v>5503881</v>
      </c>
      <c r="D551" s="188">
        <f>D552</f>
        <v>5503881</v>
      </c>
      <c r="E551" s="448"/>
      <c r="F551" s="66"/>
      <c r="G551" s="44"/>
      <c r="H551" s="188"/>
      <c r="I551" s="448"/>
      <c r="J551" s="65">
        <f>J552</f>
        <v>5503881</v>
      </c>
      <c r="K551" s="200"/>
      <c r="L551" s="66"/>
    </row>
    <row r="552" spans="1:12" s="55" customFormat="1" ht="11.25" customHeight="1">
      <c r="A552" s="48"/>
      <c r="B552" s="49" t="s">
        <v>24</v>
      </c>
      <c r="C552" s="50">
        <f>SUM(D552:E552)</f>
        <v>5503881</v>
      </c>
      <c r="D552" s="84">
        <f>G552+J552</f>
        <v>5503881</v>
      </c>
      <c r="E552" s="266"/>
      <c r="F552" s="74"/>
      <c r="G552" s="51"/>
      <c r="H552" s="84"/>
      <c r="I552" s="266"/>
      <c r="J552" s="69">
        <v>5503881</v>
      </c>
      <c r="K552" s="264"/>
      <c r="L552" s="74"/>
    </row>
    <row r="553" spans="1:12" s="570" customFormat="1" ht="23.25" customHeight="1" thickBot="1">
      <c r="A553" s="568"/>
      <c r="B553" s="572" t="s">
        <v>186</v>
      </c>
      <c r="C553" s="563">
        <f>SUM(D553:E553)</f>
        <v>5503881</v>
      </c>
      <c r="D553" s="564">
        <f>G553+J553</f>
        <v>5503881</v>
      </c>
      <c r="E553" s="565"/>
      <c r="F553" s="566"/>
      <c r="G553" s="567"/>
      <c r="H553" s="564"/>
      <c r="I553" s="565"/>
      <c r="J553" s="569">
        <v>5503881</v>
      </c>
      <c r="K553" s="599"/>
      <c r="L553" s="566"/>
    </row>
    <row r="554" spans="1:12" ht="12" customHeight="1" hidden="1" thickBot="1">
      <c r="A554" s="41"/>
      <c r="B554" s="49" t="s">
        <v>11</v>
      </c>
      <c r="C554" s="50">
        <f>SUM(D554:E554)</f>
        <v>0</v>
      </c>
      <c r="D554" s="84">
        <f>G554+J554</f>
        <v>0</v>
      </c>
      <c r="E554" s="266"/>
      <c r="F554" s="74"/>
      <c r="G554" s="51"/>
      <c r="H554" s="188"/>
      <c r="I554" s="448"/>
      <c r="J554" s="69"/>
      <c r="K554" s="200"/>
      <c r="L554" s="66"/>
    </row>
    <row r="555" spans="1:12" ht="18" customHeight="1" thickBot="1" thickTop="1">
      <c r="A555" s="218">
        <v>803</v>
      </c>
      <c r="B555" s="235" t="s">
        <v>106</v>
      </c>
      <c r="C555" s="35">
        <f>SUM(C564+C568)</f>
        <v>545000</v>
      </c>
      <c r="D555" s="263">
        <f>SUM(D564+D568)</f>
        <v>545000</v>
      </c>
      <c r="E555" s="484"/>
      <c r="F555" s="528"/>
      <c r="G555" s="36">
        <f>SUM(G564+G568)</f>
        <v>545000</v>
      </c>
      <c r="H555" s="263"/>
      <c r="I555" s="447"/>
      <c r="J555" s="38"/>
      <c r="K555" s="686"/>
      <c r="L555" s="39"/>
    </row>
    <row r="556" spans="1:12" ht="14.25" customHeight="1" thickTop="1">
      <c r="A556" s="41"/>
      <c r="B556" s="64" t="s">
        <v>14</v>
      </c>
      <c r="C556" s="43">
        <f>C557+C558+C559</f>
        <v>45000</v>
      </c>
      <c r="D556" s="188">
        <f>G556+J556</f>
        <v>45000</v>
      </c>
      <c r="E556" s="448"/>
      <c r="F556" s="66"/>
      <c r="G556" s="159">
        <f>G557+G558+G559</f>
        <v>45000</v>
      </c>
      <c r="H556" s="275"/>
      <c r="I556" s="280"/>
      <c r="J556" s="45"/>
      <c r="K556" s="276"/>
      <c r="L556" s="47"/>
    </row>
    <row r="557" spans="1:12" ht="12" customHeight="1">
      <c r="A557" s="41"/>
      <c r="B557" s="68" t="s">
        <v>181</v>
      </c>
      <c r="C557" s="50">
        <f>SUM(D557:E557)</f>
        <v>40000</v>
      </c>
      <c r="D557" s="84">
        <f>G557+J557</f>
        <v>40000</v>
      </c>
      <c r="E557" s="266"/>
      <c r="F557" s="74"/>
      <c r="G557" s="51">
        <f>G566+G570</f>
        <v>40000</v>
      </c>
      <c r="H557" s="188"/>
      <c r="I557" s="448"/>
      <c r="J557" s="69"/>
      <c r="K557" s="200"/>
      <c r="L557" s="66"/>
    </row>
    <row r="558" spans="1:12" ht="13.5" customHeight="1" hidden="1">
      <c r="A558" s="41"/>
      <c r="B558" s="68" t="s">
        <v>15</v>
      </c>
      <c r="C558" s="50">
        <f>SUM(D558:E558)</f>
        <v>0</v>
      </c>
      <c r="D558" s="84">
        <f>G558+J558</f>
        <v>0</v>
      </c>
      <c r="E558" s="266"/>
      <c r="F558" s="74"/>
      <c r="G558" s="51">
        <f>G567+G571</f>
        <v>0</v>
      </c>
      <c r="H558" s="188"/>
      <c r="I558" s="448"/>
      <c r="J558" s="69"/>
      <c r="K558" s="200"/>
      <c r="L558" s="66"/>
    </row>
    <row r="559" spans="1:12" ht="13.5" customHeight="1">
      <c r="A559" s="130"/>
      <c r="B559" s="608" t="s">
        <v>182</v>
      </c>
      <c r="C559" s="136">
        <f>C572</f>
        <v>5000</v>
      </c>
      <c r="D559" s="233">
        <f>D572</f>
        <v>5000</v>
      </c>
      <c r="E559" s="267"/>
      <c r="F559" s="138"/>
      <c r="G559" s="142">
        <f>G572</f>
        <v>5000</v>
      </c>
      <c r="H559" s="382"/>
      <c r="I559" s="674"/>
      <c r="J559" s="132"/>
      <c r="K559" s="718"/>
      <c r="L559" s="248"/>
    </row>
    <row r="560" spans="1:12" ht="14.25" customHeight="1">
      <c r="A560" s="41"/>
      <c r="B560" s="42" t="s">
        <v>10</v>
      </c>
      <c r="C560" s="43">
        <f>SUM(C561:C562)</f>
        <v>500000</v>
      </c>
      <c r="D560" s="188">
        <f>SUM(D561:D562)</f>
        <v>500000</v>
      </c>
      <c r="E560" s="448"/>
      <c r="F560" s="66"/>
      <c r="G560" s="44">
        <f>SUM(G561:G562)</f>
        <v>500000</v>
      </c>
      <c r="H560" s="188"/>
      <c r="I560" s="448"/>
      <c r="J560" s="65"/>
      <c r="K560" s="200"/>
      <c r="L560" s="66"/>
    </row>
    <row r="561" spans="1:12" ht="12.75" customHeight="1" hidden="1">
      <c r="A561" s="41"/>
      <c r="B561" s="49" t="s">
        <v>24</v>
      </c>
      <c r="C561" s="50">
        <f>SUM(D561:E561)</f>
        <v>0</v>
      </c>
      <c r="D561" s="84">
        <f>G561</f>
        <v>0</v>
      </c>
      <c r="E561" s="266"/>
      <c r="F561" s="74"/>
      <c r="G561" s="51">
        <f>G574</f>
        <v>0</v>
      </c>
      <c r="H561" s="188"/>
      <c r="I561" s="448"/>
      <c r="J561" s="69"/>
      <c r="K561" s="200"/>
      <c r="L561" s="66"/>
    </row>
    <row r="562" spans="1:12" s="55" customFormat="1" ht="12.75" thickBot="1">
      <c r="A562" s="257"/>
      <c r="B562" s="372" t="s">
        <v>196</v>
      </c>
      <c r="C562" s="112">
        <f>SUM(D562:E562)</f>
        <v>500000</v>
      </c>
      <c r="D562" s="366">
        <f>G562+J562</f>
        <v>500000</v>
      </c>
      <c r="E562" s="465"/>
      <c r="F562" s="184"/>
      <c r="G562" s="113">
        <f>G575</f>
        <v>500000</v>
      </c>
      <c r="H562" s="366"/>
      <c r="I562" s="465"/>
      <c r="J562" s="114"/>
      <c r="K562" s="702"/>
      <c r="L562" s="184"/>
    </row>
    <row r="563" spans="1:12" ht="12" customHeight="1" hidden="1">
      <c r="A563" s="258"/>
      <c r="B563" s="203" t="s">
        <v>27</v>
      </c>
      <c r="C563" s="259">
        <f>SUM(D563:E563)</f>
        <v>0</v>
      </c>
      <c r="D563" s="260">
        <f>G563</f>
        <v>0</v>
      </c>
      <c r="E563" s="485"/>
      <c r="F563" s="262"/>
      <c r="G563" s="505">
        <v>0</v>
      </c>
      <c r="H563" s="260"/>
      <c r="I563" s="485"/>
      <c r="J563" s="261"/>
      <c r="K563" s="720"/>
      <c r="L563" s="262"/>
    </row>
    <row r="564" spans="1:12" ht="17.25" customHeight="1" thickTop="1">
      <c r="A564" s="116">
        <v>80309</v>
      </c>
      <c r="B564" s="160" t="s">
        <v>107</v>
      </c>
      <c r="C564" s="161">
        <f>SUM(C565)</f>
        <v>20000</v>
      </c>
      <c r="D564" s="371">
        <f>SUM(D565)</f>
        <v>20000</v>
      </c>
      <c r="E564" s="463"/>
      <c r="F564" s="164"/>
      <c r="G564" s="162">
        <f>SUM(G565)</f>
        <v>20000</v>
      </c>
      <c r="H564" s="371"/>
      <c r="I564" s="463"/>
      <c r="J564" s="163"/>
      <c r="K564" s="700"/>
      <c r="L564" s="164"/>
    </row>
    <row r="565" spans="1:12" ht="12.75">
      <c r="A565" s="41"/>
      <c r="B565" s="64" t="s">
        <v>14</v>
      </c>
      <c r="C565" s="43">
        <f>SUM(C566:C567)</f>
        <v>20000</v>
      </c>
      <c r="D565" s="188">
        <f>G565+J565</f>
        <v>20000</v>
      </c>
      <c r="E565" s="448"/>
      <c r="F565" s="66"/>
      <c r="G565" s="159">
        <f>SUM(G566:G567)</f>
        <v>20000</v>
      </c>
      <c r="H565" s="275"/>
      <c r="I565" s="280"/>
      <c r="J565" s="45"/>
      <c r="K565" s="276"/>
      <c r="L565" s="47"/>
    </row>
    <row r="566" spans="1:12" ht="12.75" customHeight="1">
      <c r="A566" s="41"/>
      <c r="B566" s="68" t="s">
        <v>181</v>
      </c>
      <c r="C566" s="50">
        <f>SUM(D566:E566)</f>
        <v>20000</v>
      </c>
      <c r="D566" s="84">
        <f>G566+J566</f>
        <v>20000</v>
      </c>
      <c r="E566" s="266"/>
      <c r="F566" s="74"/>
      <c r="G566" s="51">
        <v>20000</v>
      </c>
      <c r="H566" s="188"/>
      <c r="I566" s="448"/>
      <c r="J566" s="69"/>
      <c r="K566" s="200"/>
      <c r="L566" s="66"/>
    </row>
    <row r="567" spans="1:12" ht="13.5" customHeight="1" hidden="1">
      <c r="A567" s="130"/>
      <c r="B567" s="131" t="s">
        <v>15</v>
      </c>
      <c r="C567" s="136">
        <f>SUM(D567:E567)</f>
        <v>0</v>
      </c>
      <c r="D567" s="233">
        <f>G567+J567</f>
        <v>0</v>
      </c>
      <c r="E567" s="267"/>
      <c r="F567" s="138"/>
      <c r="G567" s="142">
        <v>0</v>
      </c>
      <c r="H567" s="382"/>
      <c r="I567" s="674"/>
      <c r="J567" s="132"/>
      <c r="K567" s="718"/>
      <c r="L567" s="248"/>
    </row>
    <row r="568" spans="1:12" ht="12">
      <c r="A568" s="83">
        <v>80395</v>
      </c>
      <c r="B568" s="165" t="s">
        <v>21</v>
      </c>
      <c r="C568" s="70">
        <f>SUM(D568:E568)</f>
        <v>525000</v>
      </c>
      <c r="D568" s="186">
        <f>D569+D573</f>
        <v>525000</v>
      </c>
      <c r="E568" s="450"/>
      <c r="F568" s="73"/>
      <c r="G568" s="71">
        <f>G569+G573</f>
        <v>525000</v>
      </c>
      <c r="H568" s="186"/>
      <c r="I568" s="450"/>
      <c r="J568" s="72"/>
      <c r="K568" s="540"/>
      <c r="L568" s="73"/>
    </row>
    <row r="569" spans="1:12" ht="12.75">
      <c r="A569" s="41"/>
      <c r="B569" s="64" t="s">
        <v>14</v>
      </c>
      <c r="C569" s="43">
        <f>SUM(C570:C571)</f>
        <v>20000</v>
      </c>
      <c r="D569" s="188">
        <f>G569+J569</f>
        <v>25000</v>
      </c>
      <c r="E569" s="448"/>
      <c r="F569" s="66"/>
      <c r="G569" s="159">
        <f>SUM(G570:G572)</f>
        <v>25000</v>
      </c>
      <c r="H569" s="275"/>
      <c r="I569" s="280"/>
      <c r="J569" s="45"/>
      <c r="K569" s="276"/>
      <c r="L569" s="47"/>
    </row>
    <row r="570" spans="1:12" ht="12" customHeight="1">
      <c r="A570" s="41"/>
      <c r="B570" s="68" t="s">
        <v>181</v>
      </c>
      <c r="C570" s="50">
        <f>SUM(D570:E570)</f>
        <v>20000</v>
      </c>
      <c r="D570" s="84">
        <f>G570+J570</f>
        <v>20000</v>
      </c>
      <c r="E570" s="266"/>
      <c r="F570" s="74"/>
      <c r="G570" s="51">
        <v>20000</v>
      </c>
      <c r="H570" s="188"/>
      <c r="I570" s="448"/>
      <c r="J570" s="69"/>
      <c r="K570" s="200"/>
      <c r="L570" s="66"/>
    </row>
    <row r="571" spans="1:12" ht="12.75" customHeight="1" hidden="1">
      <c r="A571" s="41"/>
      <c r="B571" s="68" t="s">
        <v>15</v>
      </c>
      <c r="C571" s="50">
        <f>SUM(D571:E571)</f>
        <v>0</v>
      </c>
      <c r="D571" s="84">
        <f>G571+J571</f>
        <v>0</v>
      </c>
      <c r="E571" s="266"/>
      <c r="F571" s="74"/>
      <c r="G571" s="51"/>
      <c r="H571" s="188"/>
      <c r="I571" s="448"/>
      <c r="J571" s="69"/>
      <c r="K571" s="200"/>
      <c r="L571" s="66"/>
    </row>
    <row r="572" spans="1:12" ht="12">
      <c r="A572" s="41"/>
      <c r="B572" s="359" t="s">
        <v>182</v>
      </c>
      <c r="C572" s="50">
        <f>SUM(D572:E572)</f>
        <v>5000</v>
      </c>
      <c r="D572" s="84">
        <f>G572+J572</f>
        <v>5000</v>
      </c>
      <c r="E572" s="266"/>
      <c r="F572" s="74"/>
      <c r="G572" s="51">
        <v>5000</v>
      </c>
      <c r="H572" s="188"/>
      <c r="I572" s="448"/>
      <c r="J572" s="69"/>
      <c r="K572" s="200"/>
      <c r="L572" s="66"/>
    </row>
    <row r="573" spans="1:12" ht="15" customHeight="1">
      <c r="A573" s="41"/>
      <c r="B573" s="42" t="s">
        <v>10</v>
      </c>
      <c r="C573" s="43">
        <f>SUM(C574:C575)</f>
        <v>500000</v>
      </c>
      <c r="D573" s="188">
        <f>SUM(D574:D575)</f>
        <v>500000</v>
      </c>
      <c r="E573" s="448"/>
      <c r="F573" s="66"/>
      <c r="G573" s="44">
        <f>SUM(G574:G575)</f>
        <v>500000</v>
      </c>
      <c r="H573" s="188"/>
      <c r="I573" s="448"/>
      <c r="J573" s="65"/>
      <c r="K573" s="200"/>
      <c r="L573" s="66"/>
    </row>
    <row r="574" spans="1:12" ht="12.75" customHeight="1" hidden="1">
      <c r="A574" s="41"/>
      <c r="B574" s="49" t="s">
        <v>24</v>
      </c>
      <c r="C574" s="50">
        <f>SUM(D574:E574)</f>
        <v>0</v>
      </c>
      <c r="D574" s="84">
        <f>G574</f>
        <v>0</v>
      </c>
      <c r="E574" s="266"/>
      <c r="F574" s="74"/>
      <c r="G574" s="51">
        <v>0</v>
      </c>
      <c r="H574" s="188"/>
      <c r="I574" s="448"/>
      <c r="J574" s="69"/>
      <c r="K574" s="200"/>
      <c r="L574" s="66"/>
    </row>
    <row r="575" spans="1:12" s="55" customFormat="1" ht="12.75" thickBot="1">
      <c r="A575" s="48"/>
      <c r="B575" s="49" t="s">
        <v>196</v>
      </c>
      <c r="C575" s="50">
        <f>SUM(D575:E575)</f>
        <v>500000</v>
      </c>
      <c r="D575" s="84">
        <f>G575+J575</f>
        <v>500000</v>
      </c>
      <c r="E575" s="266"/>
      <c r="F575" s="74"/>
      <c r="G575" s="51">
        <v>500000</v>
      </c>
      <c r="H575" s="84"/>
      <c r="I575" s="266"/>
      <c r="J575" s="69"/>
      <c r="K575" s="264"/>
      <c r="L575" s="74"/>
    </row>
    <row r="576" spans="1:12" ht="12" customHeight="1" hidden="1">
      <c r="A576" s="258"/>
      <c r="B576" s="203" t="s">
        <v>27</v>
      </c>
      <c r="C576" s="259">
        <f>SUM(D576:E576)</f>
        <v>0</v>
      </c>
      <c r="D576" s="260">
        <f>G576</f>
        <v>0</v>
      </c>
      <c r="E576" s="485"/>
      <c r="F576" s="262"/>
      <c r="G576" s="505">
        <v>0</v>
      </c>
      <c r="H576" s="260"/>
      <c r="I576" s="485"/>
      <c r="J576" s="261"/>
      <c r="K576" s="720"/>
      <c r="L576" s="262"/>
    </row>
    <row r="577" spans="1:12" s="40" customFormat="1" ht="16.5" customHeight="1" thickBot="1" thickTop="1">
      <c r="A577" s="82">
        <v>851</v>
      </c>
      <c r="B577" s="34" t="s">
        <v>108</v>
      </c>
      <c r="C577" s="35">
        <f>SUM(D577:F577)</f>
        <v>3566800</v>
      </c>
      <c r="D577" s="263">
        <f aca="true" t="shared" si="28" ref="D577:D584">G577+J577</f>
        <v>3555800</v>
      </c>
      <c r="E577" s="447">
        <f>SUM(E604+E611+E626+E593+E620+E587)</f>
        <v>11000</v>
      </c>
      <c r="F577" s="39"/>
      <c r="G577" s="36">
        <f>SUM(G604+G611+G626+G593+G587)</f>
        <v>3555800</v>
      </c>
      <c r="H577" s="263"/>
      <c r="I577" s="447"/>
      <c r="J577" s="38"/>
      <c r="K577" s="686">
        <f>SUM(K604+K611+K626+K620+K593+K597)</f>
        <v>11000</v>
      </c>
      <c r="L577" s="39"/>
    </row>
    <row r="578" spans="1:12" s="40" customFormat="1" ht="13.5" thickTop="1">
      <c r="A578" s="86"/>
      <c r="B578" s="87" t="s">
        <v>14</v>
      </c>
      <c r="C578" s="88">
        <f>D578+E578</f>
        <v>3357000</v>
      </c>
      <c r="D578" s="183">
        <f t="shared" si="28"/>
        <v>3346000</v>
      </c>
      <c r="E578" s="454">
        <f>H578+K578</f>
        <v>11000</v>
      </c>
      <c r="F578" s="99"/>
      <c r="G578" s="89">
        <f>G579+G582</f>
        <v>3346000</v>
      </c>
      <c r="H578" s="272"/>
      <c r="I578" s="469"/>
      <c r="J578" s="90"/>
      <c r="K578" s="197">
        <f>K588+K594+K605+K612+K621+K627</f>
        <v>11000</v>
      </c>
      <c r="L578" s="91"/>
    </row>
    <row r="579" spans="1:12" s="40" customFormat="1" ht="12.75">
      <c r="A579" s="86"/>
      <c r="B579" s="426" t="s">
        <v>180</v>
      </c>
      <c r="C579" s="557">
        <f>SUM(D579:F579)</f>
        <v>2133000</v>
      </c>
      <c r="D579" s="555">
        <f t="shared" si="28"/>
        <v>2122000</v>
      </c>
      <c r="E579" s="558">
        <f>K579</f>
        <v>11000</v>
      </c>
      <c r="F579" s="559"/>
      <c r="G579" s="494">
        <f>G595+G606+G613+G622+G628</f>
        <v>2122000</v>
      </c>
      <c r="H579" s="555"/>
      <c r="I579" s="558"/>
      <c r="J579" s="427"/>
      <c r="K579" s="721">
        <f>K595+K606+K613+K622+K628</f>
        <v>11000</v>
      </c>
      <c r="L579" s="99"/>
    </row>
    <row r="580" spans="1:12" s="570" customFormat="1" ht="11.25">
      <c r="A580" s="568"/>
      <c r="B580" s="572" t="s">
        <v>185</v>
      </c>
      <c r="C580" s="563">
        <f>SUM(D580:E580)</f>
        <v>60000</v>
      </c>
      <c r="D580" s="564">
        <f t="shared" si="28"/>
        <v>60000</v>
      </c>
      <c r="E580" s="565"/>
      <c r="F580" s="566"/>
      <c r="G580" s="567">
        <f>G614</f>
        <v>60000</v>
      </c>
      <c r="H580" s="564"/>
      <c r="I580" s="565"/>
      <c r="J580" s="569"/>
      <c r="K580" s="599"/>
      <c r="L580" s="566"/>
    </row>
    <row r="581" spans="1:12" s="596" customFormat="1" ht="9.75" customHeight="1">
      <c r="A581" s="591"/>
      <c r="B581" s="562" t="s">
        <v>179</v>
      </c>
      <c r="C581" s="563">
        <f>D581+E581</f>
        <v>2073000</v>
      </c>
      <c r="D581" s="564">
        <f t="shared" si="28"/>
        <v>2062000</v>
      </c>
      <c r="E581" s="565">
        <f>H581+K581</f>
        <v>11000</v>
      </c>
      <c r="F581" s="566"/>
      <c r="G581" s="567">
        <f>G596+G607+G615+G624+G629</f>
        <v>2062000</v>
      </c>
      <c r="H581" s="564"/>
      <c r="I581" s="565"/>
      <c r="J581" s="569"/>
      <c r="K581" s="599">
        <f>K596+K607+K615+K624+K629</f>
        <v>11000</v>
      </c>
      <c r="L581" s="566"/>
    </row>
    <row r="582" spans="1:12" s="157" customFormat="1" ht="12.75">
      <c r="A582" s="154"/>
      <c r="B582" s="68" t="s">
        <v>181</v>
      </c>
      <c r="C582" s="158">
        <f>D582+E582</f>
        <v>1224000</v>
      </c>
      <c r="D582" s="167">
        <f t="shared" si="28"/>
        <v>1224000</v>
      </c>
      <c r="E582" s="199"/>
      <c r="F582" s="54"/>
      <c r="G582" s="94">
        <f>G608+G616+G630</f>
        <v>1224000</v>
      </c>
      <c r="H582" s="84"/>
      <c r="I582" s="266"/>
      <c r="J582" s="69"/>
      <c r="K582" s="264"/>
      <c r="L582" s="74"/>
    </row>
    <row r="583" spans="1:12" s="40" customFormat="1" ht="12.75" customHeight="1">
      <c r="A583" s="86"/>
      <c r="B583" s="265" t="s">
        <v>10</v>
      </c>
      <c r="C583" s="88">
        <f>D583+E583</f>
        <v>209800</v>
      </c>
      <c r="D583" s="183">
        <f t="shared" si="28"/>
        <v>209800</v>
      </c>
      <c r="E583" s="454"/>
      <c r="F583" s="99"/>
      <c r="G583" s="89">
        <f>G631+G617+G609+G590</f>
        <v>209800</v>
      </c>
      <c r="H583" s="183"/>
      <c r="I583" s="454"/>
      <c r="J583" s="98"/>
      <c r="K583" s="201"/>
      <c r="L583" s="99"/>
    </row>
    <row r="584" spans="1:12" s="157" customFormat="1" ht="12.75" customHeight="1">
      <c r="A584" s="154"/>
      <c r="B584" s="68" t="s">
        <v>24</v>
      </c>
      <c r="C584" s="93">
        <f>D584+E584</f>
        <v>50000</v>
      </c>
      <c r="D584" s="167">
        <f t="shared" si="28"/>
        <v>50000</v>
      </c>
      <c r="E584" s="199"/>
      <c r="F584" s="54"/>
      <c r="G584" s="94">
        <f>G632+G618</f>
        <v>50000</v>
      </c>
      <c r="H584" s="84"/>
      <c r="I584" s="266"/>
      <c r="J584" s="69"/>
      <c r="K584" s="264"/>
      <c r="L584" s="74"/>
    </row>
    <row r="585" spans="1:12" s="157" customFormat="1" ht="12.75" customHeight="1" thickBot="1">
      <c r="A585" s="298"/>
      <c r="B585" s="169" t="s">
        <v>11</v>
      </c>
      <c r="C585" s="170">
        <f>D585+E585</f>
        <v>159800</v>
      </c>
      <c r="D585" s="346">
        <f>D610+D619+D591</f>
        <v>159800</v>
      </c>
      <c r="E585" s="486"/>
      <c r="F585" s="115"/>
      <c r="G585" s="171">
        <f>G619+G591</f>
        <v>159800</v>
      </c>
      <c r="H585" s="366"/>
      <c r="I585" s="465"/>
      <c r="J585" s="114"/>
      <c r="K585" s="702"/>
      <c r="L585" s="184"/>
    </row>
    <row r="586" spans="1:12" s="157" customFormat="1" ht="14.25" customHeight="1" hidden="1" thickBot="1">
      <c r="A586" s="298"/>
      <c r="B586" s="374" t="s">
        <v>27</v>
      </c>
      <c r="C586" s="112"/>
      <c r="D586" s="366"/>
      <c r="E586" s="465"/>
      <c r="F586" s="184"/>
      <c r="G586" s="113"/>
      <c r="H586" s="366"/>
      <c r="I586" s="465"/>
      <c r="J586" s="114"/>
      <c r="K586" s="702"/>
      <c r="L586" s="184"/>
    </row>
    <row r="587" spans="1:12" ht="12.75" customHeight="1" hidden="1">
      <c r="A587" s="116">
        <v>85111</v>
      </c>
      <c r="B587" s="160" t="s">
        <v>109</v>
      </c>
      <c r="C587" s="161">
        <f>C588+C590</f>
        <v>0</v>
      </c>
      <c r="D587" s="371">
        <f>D588+D591</f>
        <v>0</v>
      </c>
      <c r="E587" s="463"/>
      <c r="F587" s="164"/>
      <c r="G587" s="162">
        <f>G588+G590</f>
        <v>0</v>
      </c>
      <c r="H587" s="371"/>
      <c r="I587" s="463"/>
      <c r="J587" s="163"/>
      <c r="K587" s="700"/>
      <c r="L587" s="164"/>
    </row>
    <row r="588" spans="1:12" ht="12.75" customHeight="1" hidden="1">
      <c r="A588" s="41"/>
      <c r="B588" s="64" t="s">
        <v>14</v>
      </c>
      <c r="C588" s="43">
        <f>SUM(C589)</f>
        <v>0</v>
      </c>
      <c r="D588" s="188">
        <f>G588+J588</f>
        <v>0</v>
      </c>
      <c r="E588" s="448"/>
      <c r="F588" s="66"/>
      <c r="G588" s="159">
        <f>SUM(G589)</f>
        <v>0</v>
      </c>
      <c r="H588" s="275"/>
      <c r="I588" s="280"/>
      <c r="J588" s="45"/>
      <c r="K588" s="276"/>
      <c r="L588" s="47"/>
    </row>
    <row r="589" spans="1:12" ht="12.75" customHeight="1" hidden="1">
      <c r="A589" s="41"/>
      <c r="B589" s="68" t="s">
        <v>26</v>
      </c>
      <c r="C589" s="50">
        <f>SUM(D589:E589)</f>
        <v>0</v>
      </c>
      <c r="D589" s="84">
        <f>G589+J589</f>
        <v>0</v>
      </c>
      <c r="E589" s="266"/>
      <c r="F589" s="74"/>
      <c r="G589" s="51"/>
      <c r="H589" s="188"/>
      <c r="I589" s="448"/>
      <c r="J589" s="69"/>
      <c r="K589" s="200"/>
      <c r="L589" s="66"/>
    </row>
    <row r="590" spans="1:12" ht="12.75" customHeight="1" hidden="1">
      <c r="A590" s="41"/>
      <c r="B590" s="268" t="s">
        <v>10</v>
      </c>
      <c r="C590" s="269">
        <f>C591</f>
        <v>0</v>
      </c>
      <c r="D590" s="345">
        <f>D591</f>
        <v>0</v>
      </c>
      <c r="E590" s="471"/>
      <c r="F590" s="522"/>
      <c r="G590" s="270">
        <f>G591</f>
        <v>0</v>
      </c>
      <c r="H590" s="188"/>
      <c r="I590" s="448"/>
      <c r="J590" s="69"/>
      <c r="K590" s="200"/>
      <c r="L590" s="66"/>
    </row>
    <row r="591" spans="1:12" ht="12.75" customHeight="1" hidden="1">
      <c r="A591" s="41"/>
      <c r="B591" s="254" t="s">
        <v>11</v>
      </c>
      <c r="C591" s="50">
        <f>SUM(D591:E591)</f>
        <v>0</v>
      </c>
      <c r="D591" s="84">
        <f>G591+J591</f>
        <v>0</v>
      </c>
      <c r="E591" s="266"/>
      <c r="F591" s="74"/>
      <c r="G591" s="51"/>
      <c r="H591" s="188"/>
      <c r="I591" s="448"/>
      <c r="J591" s="69"/>
      <c r="K591" s="200"/>
      <c r="L591" s="66"/>
    </row>
    <row r="592" spans="1:12" ht="12.75" customHeight="1" hidden="1">
      <c r="A592" s="41"/>
      <c r="B592" s="373" t="s">
        <v>27</v>
      </c>
      <c r="C592" s="136">
        <v>150000</v>
      </c>
      <c r="D592" s="233">
        <v>150000</v>
      </c>
      <c r="E592" s="266"/>
      <c r="F592" s="74"/>
      <c r="G592" s="51"/>
      <c r="H592" s="188"/>
      <c r="I592" s="448"/>
      <c r="J592" s="69"/>
      <c r="K592" s="200"/>
      <c r="L592" s="66"/>
    </row>
    <row r="593" spans="1:12" s="63" customFormat="1" ht="14.25" customHeight="1" thickTop="1">
      <c r="A593" s="83">
        <v>85149</v>
      </c>
      <c r="B593" s="165" t="s">
        <v>110</v>
      </c>
      <c r="C593" s="70">
        <f>SUM(C594)</f>
        <v>460000</v>
      </c>
      <c r="D593" s="186">
        <f>SUM(D594)</f>
        <v>460000</v>
      </c>
      <c r="E593" s="450"/>
      <c r="F593" s="73"/>
      <c r="G593" s="71">
        <f>SUM(G594)</f>
        <v>460000</v>
      </c>
      <c r="H593" s="186"/>
      <c r="I593" s="450"/>
      <c r="J593" s="72"/>
      <c r="K593" s="540"/>
      <c r="L593" s="73"/>
    </row>
    <row r="594" spans="1:12" ht="12" customHeight="1">
      <c r="A594" s="41"/>
      <c r="B594" s="64" t="s">
        <v>14</v>
      </c>
      <c r="C594" s="43">
        <f>SUM(D594:F594)</f>
        <v>460000</v>
      </c>
      <c r="D594" s="188">
        <f>SUM(G594)</f>
        <v>460000</v>
      </c>
      <c r="E594" s="448"/>
      <c r="F594" s="66"/>
      <c r="G594" s="44">
        <f>G595</f>
        <v>460000</v>
      </c>
      <c r="H594" s="275"/>
      <c r="I594" s="280"/>
      <c r="J594" s="45"/>
      <c r="K594" s="276"/>
      <c r="L594" s="47"/>
    </row>
    <row r="595" spans="1:12" s="338" customFormat="1" ht="12" customHeight="1">
      <c r="A595" s="351"/>
      <c r="B595" s="426" t="s">
        <v>180</v>
      </c>
      <c r="C595" s="348">
        <f>SUM(D595:F595)</f>
        <v>460000</v>
      </c>
      <c r="D595" s="378">
        <f>SUM(G595)</f>
        <v>460000</v>
      </c>
      <c r="E595" s="455"/>
      <c r="F595" s="234"/>
      <c r="G595" s="217">
        <f>G596</f>
        <v>460000</v>
      </c>
      <c r="H595" s="378"/>
      <c r="I595" s="455"/>
      <c r="J595" s="182"/>
      <c r="K595" s="688"/>
      <c r="L595" s="234"/>
    </row>
    <row r="596" spans="1:12" s="570" customFormat="1" ht="13.5" customHeight="1">
      <c r="A596" s="568"/>
      <c r="B596" s="562" t="s">
        <v>179</v>
      </c>
      <c r="C596" s="563">
        <f>SUM(D596:E596)</f>
        <v>460000</v>
      </c>
      <c r="D596" s="564">
        <f>G596+J596</f>
        <v>460000</v>
      </c>
      <c r="E596" s="565"/>
      <c r="F596" s="566"/>
      <c r="G596" s="567">
        <v>460000</v>
      </c>
      <c r="H596" s="564"/>
      <c r="I596" s="565"/>
      <c r="J596" s="569"/>
      <c r="K596" s="599"/>
      <c r="L596" s="566"/>
    </row>
    <row r="597" spans="1:12" ht="12" hidden="1">
      <c r="A597" s="83">
        <v>85132</v>
      </c>
      <c r="B597" s="165" t="s">
        <v>111</v>
      </c>
      <c r="C597" s="70">
        <f>SUM(C598+C602)</f>
        <v>0</v>
      </c>
      <c r="D597" s="186"/>
      <c r="E597" s="450">
        <f>SUM(E598+E602)</f>
        <v>0</v>
      </c>
      <c r="F597" s="73"/>
      <c r="G597" s="71"/>
      <c r="H597" s="186"/>
      <c r="I597" s="450"/>
      <c r="J597" s="72"/>
      <c r="K597" s="540">
        <f>SUM(K598+K602)</f>
        <v>0</v>
      </c>
      <c r="L597" s="73"/>
    </row>
    <row r="598" spans="1:12" ht="12.75" hidden="1">
      <c r="A598" s="41"/>
      <c r="B598" s="64" t="s">
        <v>14</v>
      </c>
      <c r="C598" s="158">
        <f>SUM(C599:C601)</f>
        <v>0</v>
      </c>
      <c r="D598" s="275"/>
      <c r="E598" s="280">
        <f>SUM(E599:E601)</f>
        <v>0</v>
      </c>
      <c r="F598" s="47"/>
      <c r="G598" s="159"/>
      <c r="H598" s="275"/>
      <c r="I598" s="280"/>
      <c r="J598" s="45"/>
      <c r="K598" s="276">
        <f>SUM(K599:K601)</f>
        <v>0</v>
      </c>
      <c r="L598" s="47"/>
    </row>
    <row r="599" spans="1:12" s="55" customFormat="1" ht="12.75" hidden="1">
      <c r="A599" s="48"/>
      <c r="B599" s="49" t="s">
        <v>40</v>
      </c>
      <c r="C599" s="50">
        <f>SUM(D599:E599)</f>
        <v>0</v>
      </c>
      <c r="D599" s="84"/>
      <c r="E599" s="266">
        <f>H599+K599</f>
        <v>0</v>
      </c>
      <c r="F599" s="74"/>
      <c r="G599" s="94"/>
      <c r="H599" s="167"/>
      <c r="I599" s="199"/>
      <c r="J599" s="52"/>
      <c r="K599" s="198">
        <v>0</v>
      </c>
      <c r="L599" s="54"/>
    </row>
    <row r="600" spans="1:12" s="55" customFormat="1" ht="12.75" hidden="1">
      <c r="A600" s="48"/>
      <c r="B600" s="49" t="s">
        <v>41</v>
      </c>
      <c r="C600" s="50"/>
      <c r="D600" s="84"/>
      <c r="E600" s="266"/>
      <c r="F600" s="74"/>
      <c r="G600" s="94"/>
      <c r="H600" s="167"/>
      <c r="I600" s="199"/>
      <c r="J600" s="52"/>
      <c r="K600" s="198"/>
      <c r="L600" s="54"/>
    </row>
    <row r="601" spans="1:12" ht="12.75" hidden="1">
      <c r="A601" s="41"/>
      <c r="B601" s="68" t="s">
        <v>15</v>
      </c>
      <c r="C601" s="50">
        <f>SUM(D601:E601)</f>
        <v>0</v>
      </c>
      <c r="D601" s="84"/>
      <c r="E601" s="266">
        <f>H601+K601</f>
        <v>0</v>
      </c>
      <c r="F601" s="74"/>
      <c r="G601" s="94"/>
      <c r="H601" s="275"/>
      <c r="I601" s="280"/>
      <c r="J601" s="52"/>
      <c r="K601" s="198">
        <v>0</v>
      </c>
      <c r="L601" s="54"/>
    </row>
    <row r="602" spans="1:12" ht="12.75" hidden="1">
      <c r="A602" s="41"/>
      <c r="B602" s="42" t="s">
        <v>87</v>
      </c>
      <c r="C602" s="43">
        <f>SUM(C603)</f>
        <v>0</v>
      </c>
      <c r="D602" s="188"/>
      <c r="E602" s="448">
        <f>H602+K602</f>
        <v>0</v>
      </c>
      <c r="F602" s="66"/>
      <c r="G602" s="159"/>
      <c r="H602" s="275"/>
      <c r="I602" s="280"/>
      <c r="J602" s="45"/>
      <c r="K602" s="276">
        <f>SUM(K603)</f>
        <v>0</v>
      </c>
      <c r="L602" s="47"/>
    </row>
    <row r="603" spans="1:12" s="55" customFormat="1" ht="12.75" hidden="1">
      <c r="A603" s="48"/>
      <c r="B603" s="49" t="s">
        <v>24</v>
      </c>
      <c r="C603" s="50">
        <f>SUM(D603:E603)</f>
        <v>0</v>
      </c>
      <c r="D603" s="84"/>
      <c r="E603" s="266">
        <f>H603+K603</f>
        <v>0</v>
      </c>
      <c r="F603" s="74"/>
      <c r="G603" s="94"/>
      <c r="H603" s="167"/>
      <c r="I603" s="199"/>
      <c r="J603" s="52"/>
      <c r="K603" s="198">
        <v>0</v>
      </c>
      <c r="L603" s="54"/>
    </row>
    <row r="604" spans="1:12" s="63" customFormat="1" ht="15" customHeight="1">
      <c r="A604" s="83">
        <v>85153</v>
      </c>
      <c r="B604" s="165" t="s">
        <v>112</v>
      </c>
      <c r="C604" s="70">
        <f>C605+C609</f>
        <v>200000</v>
      </c>
      <c r="D604" s="186">
        <f>D605+D609</f>
        <v>200000</v>
      </c>
      <c r="E604" s="450"/>
      <c r="F604" s="73"/>
      <c r="G604" s="250">
        <f>G605+G609</f>
        <v>200000</v>
      </c>
      <c r="H604" s="406"/>
      <c r="I604" s="482"/>
      <c r="J604" s="251"/>
      <c r="K604" s="717"/>
      <c r="L604" s="252"/>
    </row>
    <row r="605" spans="1:12" ht="12" customHeight="1">
      <c r="A605" s="41"/>
      <c r="B605" s="64" t="s">
        <v>14</v>
      </c>
      <c r="C605" s="43">
        <f>SUM(D605:F605)</f>
        <v>200000</v>
      </c>
      <c r="D605" s="188">
        <f>SUM(G605)</f>
        <v>200000</v>
      </c>
      <c r="E605" s="448"/>
      <c r="F605" s="66"/>
      <c r="G605" s="44">
        <f>G606+G608</f>
        <v>200000</v>
      </c>
      <c r="H605" s="275"/>
      <c r="I605" s="280"/>
      <c r="J605" s="45"/>
      <c r="K605" s="276"/>
      <c r="L605" s="47"/>
    </row>
    <row r="606" spans="1:12" s="338" customFormat="1" ht="12" customHeight="1">
      <c r="A606" s="351"/>
      <c r="B606" s="426" t="s">
        <v>180</v>
      </c>
      <c r="C606" s="348">
        <f>SUM(D606:F606)</f>
        <v>100000</v>
      </c>
      <c r="D606" s="378">
        <f>SUM(G606)</f>
        <v>100000</v>
      </c>
      <c r="E606" s="455"/>
      <c r="F606" s="234"/>
      <c r="G606" s="217">
        <f>G607</f>
        <v>100000</v>
      </c>
      <c r="H606" s="378"/>
      <c r="I606" s="455"/>
      <c r="J606" s="182"/>
      <c r="K606" s="688"/>
      <c r="L606" s="234"/>
    </row>
    <row r="607" spans="1:12" s="570" customFormat="1" ht="12.75" customHeight="1">
      <c r="A607" s="568"/>
      <c r="B607" s="562" t="s">
        <v>179</v>
      </c>
      <c r="C607" s="563">
        <f>SUM(D607:E607)</f>
        <v>100000</v>
      </c>
      <c r="D607" s="564">
        <f>G607+J607</f>
        <v>100000</v>
      </c>
      <c r="E607" s="565"/>
      <c r="F607" s="566"/>
      <c r="G607" s="567">
        <v>100000</v>
      </c>
      <c r="H607" s="564"/>
      <c r="I607" s="565"/>
      <c r="J607" s="569"/>
      <c r="K607" s="599"/>
      <c r="L607" s="566"/>
    </row>
    <row r="608" spans="1:12" s="55" customFormat="1" ht="12" customHeight="1">
      <c r="A608" s="48"/>
      <c r="B608" s="68" t="s">
        <v>181</v>
      </c>
      <c r="C608" s="50">
        <f>SUM(D608:E608)</f>
        <v>100000</v>
      </c>
      <c r="D608" s="84">
        <f>G608+J608</f>
        <v>100000</v>
      </c>
      <c r="E608" s="266"/>
      <c r="F608" s="74"/>
      <c r="G608" s="51">
        <v>100000</v>
      </c>
      <c r="H608" s="84"/>
      <c r="I608" s="266"/>
      <c r="J608" s="69"/>
      <c r="K608" s="264"/>
      <c r="L608" s="74"/>
    </row>
    <row r="609" spans="1:12" ht="12.75" customHeight="1" hidden="1">
      <c r="A609" s="41"/>
      <c r="B609" s="42" t="s">
        <v>10</v>
      </c>
      <c r="C609" s="43">
        <f>C610</f>
        <v>0</v>
      </c>
      <c r="D609" s="188">
        <f>D610</f>
        <v>0</v>
      </c>
      <c r="E609" s="448"/>
      <c r="F609" s="66"/>
      <c r="G609" s="44">
        <f>G610</f>
        <v>0</v>
      </c>
      <c r="H609" s="188"/>
      <c r="I609" s="448"/>
      <c r="J609" s="65"/>
      <c r="K609" s="200"/>
      <c r="L609" s="66"/>
    </row>
    <row r="610" spans="1:12" ht="12.75" customHeight="1" hidden="1">
      <c r="A610" s="130"/>
      <c r="B610" s="49" t="s">
        <v>11</v>
      </c>
      <c r="C610" s="50">
        <f>SUM(D610:E610)</f>
        <v>0</v>
      </c>
      <c r="D610" s="84">
        <f>G610+J610</f>
        <v>0</v>
      </c>
      <c r="E610" s="267"/>
      <c r="F610" s="138"/>
      <c r="G610" s="142"/>
      <c r="H610" s="382"/>
      <c r="I610" s="674"/>
      <c r="J610" s="132"/>
      <c r="K610" s="718"/>
      <c r="L610" s="248"/>
    </row>
    <row r="611" spans="1:12" ht="15.75" customHeight="1">
      <c r="A611" s="83">
        <v>85154</v>
      </c>
      <c r="B611" s="165" t="s">
        <v>113</v>
      </c>
      <c r="C611" s="70">
        <f>C612+C617</f>
        <v>2329800</v>
      </c>
      <c r="D611" s="186">
        <f>D612+D617</f>
        <v>2329800</v>
      </c>
      <c r="E611" s="450"/>
      <c r="F611" s="73"/>
      <c r="G611" s="71">
        <f>G612+G617</f>
        <v>2329800</v>
      </c>
      <c r="H611" s="186"/>
      <c r="I611" s="450"/>
      <c r="J611" s="72"/>
      <c r="K611" s="540"/>
      <c r="L611" s="73"/>
    </row>
    <row r="612" spans="1:12" ht="12" customHeight="1">
      <c r="A612" s="41"/>
      <c r="B612" s="64" t="s">
        <v>14</v>
      </c>
      <c r="C612" s="43">
        <f>SUM(D612:F612)</f>
        <v>2120000</v>
      </c>
      <c r="D612" s="188">
        <f>G612</f>
        <v>2120000</v>
      </c>
      <c r="E612" s="448"/>
      <c r="F612" s="66"/>
      <c r="G612" s="44">
        <f>G613+G616</f>
        <v>2120000</v>
      </c>
      <c r="H612" s="275"/>
      <c r="I612" s="280"/>
      <c r="J612" s="45"/>
      <c r="K612" s="276"/>
      <c r="L612" s="47"/>
    </row>
    <row r="613" spans="1:12" s="338" customFormat="1" ht="12" customHeight="1">
      <c r="A613" s="351"/>
      <c r="B613" s="426" t="s">
        <v>180</v>
      </c>
      <c r="C613" s="348">
        <f>SUM(D613:F613)</f>
        <v>1140000</v>
      </c>
      <c r="D613" s="378">
        <f>SUM(G613)</f>
        <v>1140000</v>
      </c>
      <c r="E613" s="455"/>
      <c r="F613" s="234"/>
      <c r="G613" s="217">
        <f>G614+G615</f>
        <v>1140000</v>
      </c>
      <c r="H613" s="378"/>
      <c r="I613" s="455"/>
      <c r="J613" s="182"/>
      <c r="K613" s="688"/>
      <c r="L613" s="234"/>
    </row>
    <row r="614" spans="1:12" s="570" customFormat="1" ht="11.25">
      <c r="A614" s="568"/>
      <c r="B614" s="572" t="s">
        <v>185</v>
      </c>
      <c r="C614" s="563">
        <f>SUM(D614:E614)</f>
        <v>60000</v>
      </c>
      <c r="D614" s="564">
        <f>G614+J614</f>
        <v>60000</v>
      </c>
      <c r="E614" s="565"/>
      <c r="F614" s="566"/>
      <c r="G614" s="567">
        <v>60000</v>
      </c>
      <c r="H614" s="564"/>
      <c r="I614" s="565"/>
      <c r="J614" s="569"/>
      <c r="K614" s="599"/>
      <c r="L614" s="566"/>
    </row>
    <row r="615" spans="1:12" s="570" customFormat="1" ht="10.5" customHeight="1">
      <c r="A615" s="568"/>
      <c r="B615" s="562" t="s">
        <v>179</v>
      </c>
      <c r="C615" s="563">
        <f>SUM(D615:E615)</f>
        <v>1080000</v>
      </c>
      <c r="D615" s="564">
        <f>G615+J615</f>
        <v>1080000</v>
      </c>
      <c r="E615" s="565"/>
      <c r="F615" s="566"/>
      <c r="G615" s="567">
        <v>1080000</v>
      </c>
      <c r="H615" s="564"/>
      <c r="I615" s="565"/>
      <c r="J615" s="569"/>
      <c r="K615" s="599"/>
      <c r="L615" s="566"/>
    </row>
    <row r="616" spans="1:12" s="55" customFormat="1" ht="11.25" customHeight="1">
      <c r="A616" s="48"/>
      <c r="B616" s="68" t="s">
        <v>181</v>
      </c>
      <c r="C616" s="50">
        <f>SUM(D616:E616)</f>
        <v>980000</v>
      </c>
      <c r="D616" s="84">
        <f>G616+J616</f>
        <v>980000</v>
      </c>
      <c r="E616" s="266"/>
      <c r="F616" s="74"/>
      <c r="G616" s="51">
        <v>980000</v>
      </c>
      <c r="H616" s="84"/>
      <c r="I616" s="266"/>
      <c r="J616" s="69"/>
      <c r="K616" s="264"/>
      <c r="L616" s="74"/>
    </row>
    <row r="617" spans="1:12" ht="11.25" customHeight="1">
      <c r="A617" s="41"/>
      <c r="B617" s="268" t="s">
        <v>10</v>
      </c>
      <c r="C617" s="50">
        <f>SUM(C618:C619)</f>
        <v>209800</v>
      </c>
      <c r="D617" s="84">
        <f>SUM(D618:D619)</f>
        <v>209800</v>
      </c>
      <c r="E617" s="266"/>
      <c r="F617" s="74"/>
      <c r="G617" s="51">
        <f>SUM(G618:G619)</f>
        <v>209800</v>
      </c>
      <c r="H617" s="188"/>
      <c r="I617" s="448"/>
      <c r="J617" s="69"/>
      <c r="K617" s="200"/>
      <c r="L617" s="66"/>
    </row>
    <row r="618" spans="1:12" ht="12" customHeight="1">
      <c r="A618" s="41"/>
      <c r="B618" s="254" t="s">
        <v>24</v>
      </c>
      <c r="C618" s="50">
        <f>SUM(D618:E618)</f>
        <v>50000</v>
      </c>
      <c r="D618" s="84">
        <f>G618+J618</f>
        <v>50000</v>
      </c>
      <c r="E618" s="266"/>
      <c r="F618" s="74"/>
      <c r="G618" s="51">
        <v>50000</v>
      </c>
      <c r="H618" s="188"/>
      <c r="I618" s="448"/>
      <c r="J618" s="69"/>
      <c r="K618" s="200"/>
      <c r="L618" s="66"/>
    </row>
    <row r="619" spans="1:12" ht="12" customHeight="1">
      <c r="A619" s="41"/>
      <c r="B619" s="131" t="s">
        <v>11</v>
      </c>
      <c r="C619" s="50">
        <f>SUM(D619:E619)</f>
        <v>159800</v>
      </c>
      <c r="D619" s="84">
        <f>G619+J619</f>
        <v>159800</v>
      </c>
      <c r="E619" s="266"/>
      <c r="F619" s="74"/>
      <c r="G619" s="51">
        <v>159800</v>
      </c>
      <c r="H619" s="188"/>
      <c r="I619" s="448"/>
      <c r="J619" s="69"/>
      <c r="K619" s="200"/>
      <c r="L619" s="66"/>
    </row>
    <row r="620" spans="1:12" ht="48">
      <c r="A620" s="83">
        <v>85156</v>
      </c>
      <c r="B620" s="165" t="s">
        <v>114</v>
      </c>
      <c r="C620" s="70">
        <f>SUM(C621)</f>
        <v>11000</v>
      </c>
      <c r="D620" s="186"/>
      <c r="E620" s="450">
        <f>K620</f>
        <v>11000</v>
      </c>
      <c r="F620" s="73"/>
      <c r="G620" s="71"/>
      <c r="H620" s="186"/>
      <c r="I620" s="450"/>
      <c r="J620" s="72"/>
      <c r="K620" s="540">
        <f>K621</f>
        <v>11000</v>
      </c>
      <c r="L620" s="73"/>
    </row>
    <row r="621" spans="1:12" ht="12" customHeight="1">
      <c r="A621" s="41"/>
      <c r="B621" s="64" t="s">
        <v>14</v>
      </c>
      <c r="C621" s="158">
        <f>SUM(D621:F621)</f>
        <v>11000</v>
      </c>
      <c r="D621" s="365"/>
      <c r="E621" s="280">
        <f>SUM(K621)</f>
        <v>11000</v>
      </c>
      <c r="F621" s="47"/>
      <c r="G621" s="159"/>
      <c r="H621" s="275"/>
      <c r="I621" s="280"/>
      <c r="J621" s="45"/>
      <c r="K621" s="276">
        <f>K622</f>
        <v>11000</v>
      </c>
      <c r="L621" s="47"/>
    </row>
    <row r="622" spans="1:12" ht="12" customHeight="1">
      <c r="A622" s="41"/>
      <c r="B622" s="426" t="s">
        <v>180</v>
      </c>
      <c r="C622" s="158">
        <f>SUM(D622:F622)</f>
        <v>11000</v>
      </c>
      <c r="D622" s="275"/>
      <c r="E622" s="280">
        <f>SUM(K622)</f>
        <v>11000</v>
      </c>
      <c r="F622" s="47"/>
      <c r="G622" s="159"/>
      <c r="H622" s="275"/>
      <c r="I622" s="280"/>
      <c r="J622" s="45"/>
      <c r="K622" s="721">
        <f>K624</f>
        <v>11000</v>
      </c>
      <c r="L622" s="47"/>
    </row>
    <row r="623" spans="1:12" s="55" customFormat="1" ht="13.5" customHeight="1" hidden="1">
      <c r="A623" s="48"/>
      <c r="B623" s="255" t="s">
        <v>185</v>
      </c>
      <c r="C623" s="50"/>
      <c r="D623" s="84"/>
      <c r="E623" s="266"/>
      <c r="F623" s="74"/>
      <c r="G623" s="51"/>
      <c r="H623" s="84"/>
      <c r="I623" s="266"/>
      <c r="J623" s="69"/>
      <c r="K623" s="264"/>
      <c r="L623" s="74"/>
    </row>
    <row r="624" spans="1:12" s="570" customFormat="1" ht="14.25" customHeight="1">
      <c r="A624" s="584"/>
      <c r="B624" s="562" t="s">
        <v>179</v>
      </c>
      <c r="C624" s="585">
        <f>SUM(D624:F624)</f>
        <v>11000</v>
      </c>
      <c r="D624" s="586"/>
      <c r="E624" s="587">
        <f>K624</f>
        <v>11000</v>
      </c>
      <c r="F624" s="588"/>
      <c r="G624" s="589"/>
      <c r="H624" s="586"/>
      <c r="I624" s="587"/>
      <c r="J624" s="590"/>
      <c r="K624" s="695">
        <v>11000</v>
      </c>
      <c r="L624" s="588"/>
    </row>
    <row r="625" spans="1:12" ht="18.75" customHeight="1" hidden="1">
      <c r="A625" s="41"/>
      <c r="B625" s="68" t="s">
        <v>23</v>
      </c>
      <c r="C625" s="50">
        <f>SUM(D625:E625)</f>
        <v>0</v>
      </c>
      <c r="D625" s="84"/>
      <c r="E625" s="266"/>
      <c r="F625" s="74"/>
      <c r="G625" s="51"/>
      <c r="H625" s="188"/>
      <c r="I625" s="448"/>
      <c r="J625" s="69"/>
      <c r="K625" s="200"/>
      <c r="L625" s="66"/>
    </row>
    <row r="626" spans="1:12" s="157" customFormat="1" ht="15" customHeight="1">
      <c r="A626" s="83">
        <v>85195</v>
      </c>
      <c r="B626" s="165" t="s">
        <v>21</v>
      </c>
      <c r="C626" s="70">
        <f>SUM(C627)+C631</f>
        <v>566000</v>
      </c>
      <c r="D626" s="186">
        <f>SUM(D627)+D631</f>
        <v>566000</v>
      </c>
      <c r="E626" s="450"/>
      <c r="F626" s="73"/>
      <c r="G626" s="71">
        <f>SUM(G627)+G631</f>
        <v>566000</v>
      </c>
      <c r="H626" s="186"/>
      <c r="I626" s="450"/>
      <c r="J626" s="72"/>
      <c r="K626" s="540"/>
      <c r="L626" s="73"/>
    </row>
    <row r="627" spans="1:12" ht="13.5" customHeight="1">
      <c r="A627" s="41"/>
      <c r="B627" s="64" t="s">
        <v>14</v>
      </c>
      <c r="C627" s="158">
        <f>SUM(D627:F627)</f>
        <v>566000</v>
      </c>
      <c r="D627" s="275">
        <f>SUM(G627)</f>
        <v>566000</v>
      </c>
      <c r="E627" s="280"/>
      <c r="F627" s="47"/>
      <c r="G627" s="159">
        <f>G628+G630</f>
        <v>566000</v>
      </c>
      <c r="H627" s="275"/>
      <c r="I627" s="280"/>
      <c r="J627" s="45"/>
      <c r="K627" s="276"/>
      <c r="L627" s="47"/>
    </row>
    <row r="628" spans="1:12" s="338" customFormat="1" ht="11.25" customHeight="1">
      <c r="A628" s="351"/>
      <c r="B628" s="426" t="s">
        <v>180</v>
      </c>
      <c r="C628" s="348">
        <f>SUM(D628:F628)</f>
        <v>422000</v>
      </c>
      <c r="D628" s="378">
        <f>SUM(G628)</f>
        <v>422000</v>
      </c>
      <c r="E628" s="455"/>
      <c r="F628" s="234"/>
      <c r="G628" s="217">
        <f>G629</f>
        <v>422000</v>
      </c>
      <c r="H628" s="378"/>
      <c r="I628" s="455"/>
      <c r="J628" s="182"/>
      <c r="K628" s="688"/>
      <c r="L628" s="234"/>
    </row>
    <row r="629" spans="1:12" s="570" customFormat="1" ht="12" customHeight="1">
      <c r="A629" s="568"/>
      <c r="B629" s="562" t="s">
        <v>179</v>
      </c>
      <c r="C629" s="563">
        <f>SUM(D629:E629)</f>
        <v>422000</v>
      </c>
      <c r="D629" s="564">
        <f>G629+J629</f>
        <v>422000</v>
      </c>
      <c r="E629" s="565"/>
      <c r="F629" s="566"/>
      <c r="G629" s="567">
        <v>422000</v>
      </c>
      <c r="H629" s="564"/>
      <c r="I629" s="565"/>
      <c r="J629" s="569"/>
      <c r="K629" s="599"/>
      <c r="L629" s="566"/>
    </row>
    <row r="630" spans="1:12" s="55" customFormat="1" ht="12" customHeight="1" thickBot="1">
      <c r="A630" s="141"/>
      <c r="B630" s="131" t="s">
        <v>181</v>
      </c>
      <c r="C630" s="136">
        <f>SUM(D630:E630)</f>
        <v>144000</v>
      </c>
      <c r="D630" s="233">
        <f>G630+J630</f>
        <v>144000</v>
      </c>
      <c r="E630" s="267"/>
      <c r="F630" s="138"/>
      <c r="G630" s="142">
        <v>144000</v>
      </c>
      <c r="H630" s="233"/>
      <c r="I630" s="267"/>
      <c r="J630" s="132"/>
      <c r="K630" s="292"/>
      <c r="L630" s="138"/>
    </row>
    <row r="631" spans="1:12" s="63" customFormat="1" ht="12" customHeight="1" hidden="1">
      <c r="A631" s="41"/>
      <c r="B631" s="268" t="s">
        <v>10</v>
      </c>
      <c r="C631" s="43">
        <f>SUM(C632)</f>
        <v>0</v>
      </c>
      <c r="D631" s="188">
        <f>D632</f>
        <v>0</v>
      </c>
      <c r="E631" s="448"/>
      <c r="F631" s="66"/>
      <c r="G631" s="44">
        <f>G632</f>
        <v>0</v>
      </c>
      <c r="H631" s="188"/>
      <c r="I631" s="448"/>
      <c r="J631" s="65"/>
      <c r="K631" s="200"/>
      <c r="L631" s="66"/>
    </row>
    <row r="632" spans="1:12" ht="13.5" customHeight="1" hidden="1" thickBot="1">
      <c r="A632" s="130"/>
      <c r="B632" s="68" t="s">
        <v>24</v>
      </c>
      <c r="C632" s="50">
        <f>SUM(D632:E632)</f>
        <v>0</v>
      </c>
      <c r="D632" s="84">
        <f>G632+J632</f>
        <v>0</v>
      </c>
      <c r="E632" s="266"/>
      <c r="F632" s="74"/>
      <c r="G632" s="51"/>
      <c r="H632" s="275"/>
      <c r="I632" s="280"/>
      <c r="J632" s="52"/>
      <c r="K632" s="264"/>
      <c r="L632" s="74"/>
    </row>
    <row r="633" spans="1:12" s="40" customFormat="1" ht="20.25" customHeight="1" thickBot="1" thickTop="1">
      <c r="A633" s="82">
        <v>852</v>
      </c>
      <c r="B633" s="34" t="s">
        <v>115</v>
      </c>
      <c r="C633" s="35">
        <f>C643+C652+C656+C663+C670+C676+C688+C692+C698+C701+C704+C711+C720+C726+C733+C740+C744</f>
        <v>47411313</v>
      </c>
      <c r="D633" s="263">
        <f>D643+D652+D656+D663+D670+D676+D688+D692+D698+D701+D704+D711+D720+D726+D733+D740+D744</f>
        <v>28251813</v>
      </c>
      <c r="E633" s="447">
        <f>E643+E656+E663+E692+E698+E701+E704+E711+E720+E726+E744+E733+E688+E652+E676+E670</f>
        <v>19159500</v>
      </c>
      <c r="F633" s="39"/>
      <c r="G633" s="36">
        <f>G643+G652+G656+G663+G670+G676+G688+G692+G698+G701+G704+G711+G720+G726+G733+G740+G744</f>
        <v>22836756</v>
      </c>
      <c r="H633" s="263">
        <f>H643+H656+H663+H692+H698+H701+H704+H711+H720+H726+H744+H733+H688+H652+H676+H670</f>
        <v>19143000</v>
      </c>
      <c r="I633" s="447"/>
      <c r="J633" s="38">
        <f>J643+J656+J663+J692+J698+J701+J704+J711+J720+J726+J744+J733+J688+J652+J676+J670</f>
        <v>5415057</v>
      </c>
      <c r="K633" s="686">
        <f>K643+K656+K663+K692+K698+K701+K704+K711+K720+K726+K744+K733+K688+K652+K676+K670</f>
        <v>16500</v>
      </c>
      <c r="L633" s="39"/>
    </row>
    <row r="634" spans="1:12" s="40" customFormat="1" ht="13.5" thickTop="1">
      <c r="A634" s="193"/>
      <c r="B634" s="87" t="s">
        <v>14</v>
      </c>
      <c r="C634" s="195">
        <f>D634+E634</f>
        <v>47400313</v>
      </c>
      <c r="D634" s="272">
        <f>G634+J634</f>
        <v>28240813</v>
      </c>
      <c r="E634" s="469">
        <f>H634+K634</f>
        <v>19159500</v>
      </c>
      <c r="F634" s="91"/>
      <c r="G634" s="196">
        <f>G644+G653+G657+G664+G671+G677+G689+G693+G699+G702+G705+G712+G721+G727+G734+G741+G745</f>
        <v>22825756</v>
      </c>
      <c r="H634" s="272">
        <f>H644+H653+H657+H664+H677+H689+H693+H699+H705+H712+H721+H727+H734+H745+H671+H702</f>
        <v>19143000</v>
      </c>
      <c r="I634" s="469"/>
      <c r="J634" s="90">
        <f>J644+J653+J657+J664+J677+J689+J693+J699+J705+J712+J721+J727+J734+J745+J671+J702</f>
        <v>5415057</v>
      </c>
      <c r="K634" s="197">
        <f>K644+K653+K657+K664+K677+K689+K693+K699+K705+K712+K721+K727+K734+K745+K671+K702</f>
        <v>16500</v>
      </c>
      <c r="L634" s="91"/>
    </row>
    <row r="635" spans="1:12" s="40" customFormat="1" ht="12.75">
      <c r="A635" s="86"/>
      <c r="B635" s="426" t="s">
        <v>180</v>
      </c>
      <c r="C635" s="557">
        <f>SUM(D635:F635)</f>
        <v>15471063</v>
      </c>
      <c r="D635" s="555">
        <f>G635+J635</f>
        <v>13822163</v>
      </c>
      <c r="E635" s="558">
        <f>H635+K635</f>
        <v>1648900</v>
      </c>
      <c r="F635" s="99"/>
      <c r="G635" s="494">
        <f>G645+G654+G658+G665+G672+G678+G690+G694+G706+G713+G722+G728+G735+G742+G746</f>
        <v>11732606</v>
      </c>
      <c r="H635" s="494">
        <f>H645+H654+H658+H665+H672+H678+H690+H694+H706+H713+H722+H728+H735+H742+H746</f>
        <v>1632400</v>
      </c>
      <c r="I635" s="555"/>
      <c r="J635" s="427">
        <f>J645+J654+J658+J665+J672+J678+J690+J694+J706+J713+J722+J728+J735+J742+J746</f>
        <v>2089557</v>
      </c>
      <c r="K635" s="721">
        <f>K645+K654+K658+K665+K672+K678+K690+K694+K706+K713+K722+K728+K735+K742+K746</f>
        <v>16500</v>
      </c>
      <c r="L635" s="99"/>
    </row>
    <row r="636" spans="1:12" s="596" customFormat="1" ht="11.25">
      <c r="A636" s="568"/>
      <c r="B636" s="572" t="s">
        <v>185</v>
      </c>
      <c r="C636" s="563">
        <f>D636+E636</f>
        <v>10295469</v>
      </c>
      <c r="D636" s="564">
        <f>D646+D659+D666+D679+D695+D707+D714+D729+D736</f>
        <v>9049552</v>
      </c>
      <c r="E636" s="565">
        <f>H636+K636</f>
        <v>1245917</v>
      </c>
      <c r="F636" s="566"/>
      <c r="G636" s="567">
        <f>G646+G659+G666+G679+G695+G707+G714+G729+G736</f>
        <v>7319206</v>
      </c>
      <c r="H636" s="564">
        <f>H646+H659+H666+H679+H695+H714+H729+H736</f>
        <v>1245917</v>
      </c>
      <c r="I636" s="565"/>
      <c r="J636" s="569">
        <f>J646+J659+J666+J679+J695+J707+J714+J729+J736</f>
        <v>1730346</v>
      </c>
      <c r="K636" s="599"/>
      <c r="L636" s="566"/>
    </row>
    <row r="637" spans="1:12" s="596" customFormat="1" ht="12" customHeight="1">
      <c r="A637" s="568"/>
      <c r="B637" s="562" t="s">
        <v>179</v>
      </c>
      <c r="C637" s="563">
        <f aca="true" t="shared" si="29" ref="C637:C642">D637+E637</f>
        <v>5175594</v>
      </c>
      <c r="D637" s="564">
        <f>D647+D655+D660+D673+D681+D691+D708+D715+D724+D730+D738+D743+D748</f>
        <v>4772611</v>
      </c>
      <c r="E637" s="565">
        <f>H637+K637</f>
        <v>402983</v>
      </c>
      <c r="F637" s="566"/>
      <c r="G637" s="567">
        <f>G647+G655+G660+G673+G681+G691+G708+G715+G724+G730+G738+G743+G748</f>
        <v>4413400</v>
      </c>
      <c r="H637" s="564">
        <f>H647+H655+H660+H673+H681+H691+H708+H715+H724+H730+H738+H743+H748</f>
        <v>386483</v>
      </c>
      <c r="I637" s="565"/>
      <c r="J637" s="569">
        <f>J647+J655+J660+J673+J681+J691+J708+J715+J724+J730+J738+J743+J748</f>
        <v>359211</v>
      </c>
      <c r="K637" s="599">
        <f>K647+K655+K660+K668+K681+K691+K696+K700+K708+K715+K724+K730+K738+K748+K673+K703</f>
        <v>16500</v>
      </c>
      <c r="L637" s="566"/>
    </row>
    <row r="638" spans="1:12" s="157" customFormat="1" ht="12" customHeight="1">
      <c r="A638" s="48"/>
      <c r="B638" s="68" t="s">
        <v>181</v>
      </c>
      <c r="C638" s="93">
        <f>SUM(D638:F638)</f>
        <v>1575200</v>
      </c>
      <c r="D638" s="167">
        <f>G638+J638</f>
        <v>1305200</v>
      </c>
      <c r="E638" s="199">
        <f>H638+K638</f>
        <v>270000</v>
      </c>
      <c r="F638" s="54"/>
      <c r="G638" s="94">
        <f>G648+G661+G667+G749</f>
        <v>438200</v>
      </c>
      <c r="H638" s="94">
        <f>H648+H661+H667+H749</f>
        <v>270000</v>
      </c>
      <c r="I638" s="167"/>
      <c r="J638" s="52">
        <f>J648+J661+J667+J749</f>
        <v>867000</v>
      </c>
      <c r="K638" s="198"/>
      <c r="L638" s="54"/>
    </row>
    <row r="639" spans="1:12" s="157" customFormat="1" ht="12.75">
      <c r="A639" s="48"/>
      <c r="B639" s="359" t="s">
        <v>182</v>
      </c>
      <c r="C639" s="93">
        <f t="shared" si="29"/>
        <v>30354050</v>
      </c>
      <c r="D639" s="167">
        <f>G639+J639</f>
        <v>13113450</v>
      </c>
      <c r="E639" s="199">
        <f>H639+K639</f>
        <v>17240600</v>
      </c>
      <c r="F639" s="54"/>
      <c r="G639" s="94">
        <f>G651+G662+G669+G697+G700+G703+G716+G732+G739+G754</f>
        <v>10654950</v>
      </c>
      <c r="H639" s="167">
        <f>H651+H662+H669+H685+H697+H700+H703+H716+H732+H739+H754</f>
        <v>17240600</v>
      </c>
      <c r="I639" s="199"/>
      <c r="J639" s="52">
        <f>J651+J662+J669+J697+J700+J703+J716+J732+J739+J754</f>
        <v>2458500</v>
      </c>
      <c r="K639" s="198"/>
      <c r="L639" s="54"/>
    </row>
    <row r="640" spans="1:12" s="40" customFormat="1" ht="11.25" customHeight="1">
      <c r="A640" s="86"/>
      <c r="B640" s="97" t="s">
        <v>10</v>
      </c>
      <c r="C640" s="88">
        <f t="shared" si="29"/>
        <v>11000</v>
      </c>
      <c r="D640" s="183">
        <f>G640+J640</f>
        <v>11000</v>
      </c>
      <c r="E640" s="454"/>
      <c r="F640" s="99"/>
      <c r="G640" s="89">
        <f>G686</f>
        <v>11000</v>
      </c>
      <c r="H640" s="183"/>
      <c r="I640" s="454"/>
      <c r="J640" s="98"/>
      <c r="K640" s="201"/>
      <c r="L640" s="99"/>
    </row>
    <row r="641" spans="1:12" s="157" customFormat="1" ht="13.5" customHeight="1" hidden="1">
      <c r="A641" s="48"/>
      <c r="B641" s="239" t="s">
        <v>24</v>
      </c>
      <c r="C641" s="93">
        <f t="shared" si="29"/>
        <v>0</v>
      </c>
      <c r="D641" s="167">
        <f>G641+J641</f>
        <v>0</v>
      </c>
      <c r="E641" s="199"/>
      <c r="F641" s="54"/>
      <c r="G641" s="94">
        <f>G751+G718</f>
        <v>0</v>
      </c>
      <c r="H641" s="167"/>
      <c r="I641" s="199"/>
      <c r="J641" s="52"/>
      <c r="K641" s="198"/>
      <c r="L641" s="54"/>
    </row>
    <row r="642" spans="1:12" s="157" customFormat="1" ht="13.5" customHeight="1" thickBot="1">
      <c r="A642" s="257"/>
      <c r="B642" s="169" t="s">
        <v>11</v>
      </c>
      <c r="C642" s="170">
        <f t="shared" si="29"/>
        <v>11000</v>
      </c>
      <c r="D642" s="346">
        <f>G642+J642</f>
        <v>11000</v>
      </c>
      <c r="E642" s="486"/>
      <c r="F642" s="115"/>
      <c r="G642" s="171">
        <f>G687</f>
        <v>11000</v>
      </c>
      <c r="H642" s="346"/>
      <c r="I642" s="486"/>
      <c r="J642" s="172"/>
      <c r="K642" s="690"/>
      <c r="L642" s="115"/>
    </row>
    <row r="643" spans="1:12" s="63" customFormat="1" ht="18" customHeight="1" thickTop="1">
      <c r="A643" s="116">
        <v>85201</v>
      </c>
      <c r="B643" s="160" t="s">
        <v>116</v>
      </c>
      <c r="C643" s="118">
        <f>SUM(C644+C649)</f>
        <v>1493964</v>
      </c>
      <c r="D643" s="273">
        <f>SUM(D644+D649)</f>
        <v>1493964</v>
      </c>
      <c r="E643" s="458"/>
      <c r="F643" s="121"/>
      <c r="G643" s="119">
        <f>SUM(G644+G649)</f>
        <v>171000</v>
      </c>
      <c r="H643" s="273"/>
      <c r="I643" s="458"/>
      <c r="J643" s="120">
        <f>SUM(J644+J649)</f>
        <v>1322964</v>
      </c>
      <c r="K643" s="274"/>
      <c r="L643" s="121"/>
    </row>
    <row r="644" spans="1:12" ht="10.5" customHeight="1">
      <c r="A644" s="41"/>
      <c r="B644" s="64" t="s">
        <v>14</v>
      </c>
      <c r="C644" s="158">
        <f>SUM(D644:F644)</f>
        <v>1493964</v>
      </c>
      <c r="D644" s="275">
        <f aca="true" t="shared" si="30" ref="D644:D651">G644+J644</f>
        <v>1493964</v>
      </c>
      <c r="E644" s="280"/>
      <c r="F644" s="47"/>
      <c r="G644" s="159">
        <f>SUM(G646:G647)</f>
        <v>171000</v>
      </c>
      <c r="H644" s="275"/>
      <c r="I644" s="280"/>
      <c r="J644" s="45">
        <f>J651+J648+J645</f>
        <v>1322964</v>
      </c>
      <c r="K644" s="276"/>
      <c r="L644" s="47"/>
    </row>
    <row r="645" spans="1:12" s="338" customFormat="1" ht="11.25" customHeight="1">
      <c r="A645" s="379"/>
      <c r="B645" s="545" t="s">
        <v>180</v>
      </c>
      <c r="C645" s="381">
        <f>SUM(D645:F645)</f>
        <v>598964</v>
      </c>
      <c r="D645" s="405">
        <f t="shared" si="30"/>
        <v>598964</v>
      </c>
      <c r="E645" s="481"/>
      <c r="F645" s="526"/>
      <c r="G645" s="410">
        <f>SUM(G646:G647)</f>
        <v>171000</v>
      </c>
      <c r="H645" s="405"/>
      <c r="I645" s="481"/>
      <c r="J645" s="410">
        <f>SUM(J646:J647)</f>
        <v>427964</v>
      </c>
      <c r="K645" s="711"/>
      <c r="L645" s="526"/>
    </row>
    <row r="646" spans="1:12" s="570" customFormat="1" ht="11.25">
      <c r="A646" s="568"/>
      <c r="B646" s="572" t="s">
        <v>185</v>
      </c>
      <c r="C646" s="563">
        <f aca="true" t="shared" si="31" ref="C646:C651">SUM(D646:E646)</f>
        <v>302564</v>
      </c>
      <c r="D646" s="564">
        <f t="shared" si="30"/>
        <v>302564</v>
      </c>
      <c r="E646" s="565"/>
      <c r="F646" s="566"/>
      <c r="G646" s="567">
        <v>125100</v>
      </c>
      <c r="H646" s="564"/>
      <c r="I646" s="565"/>
      <c r="J646" s="569">
        <v>177464</v>
      </c>
      <c r="K646" s="599"/>
      <c r="L646" s="566"/>
    </row>
    <row r="647" spans="1:12" s="570" customFormat="1" ht="13.5" customHeight="1">
      <c r="A647" s="568"/>
      <c r="B647" s="562" t="s">
        <v>179</v>
      </c>
      <c r="C647" s="563">
        <f t="shared" si="31"/>
        <v>296400</v>
      </c>
      <c r="D647" s="564">
        <f t="shared" si="30"/>
        <v>296400</v>
      </c>
      <c r="E647" s="565"/>
      <c r="F647" s="566"/>
      <c r="G647" s="567">
        <v>45900</v>
      </c>
      <c r="H647" s="564"/>
      <c r="I647" s="565"/>
      <c r="J647" s="569">
        <v>250500</v>
      </c>
      <c r="K647" s="599"/>
      <c r="L647" s="566"/>
    </row>
    <row r="648" spans="1:12" s="55" customFormat="1" ht="12">
      <c r="A648" s="48"/>
      <c r="B648" s="68" t="s">
        <v>181</v>
      </c>
      <c r="C648" s="50">
        <f t="shared" si="31"/>
        <v>737000</v>
      </c>
      <c r="D648" s="84">
        <f t="shared" si="30"/>
        <v>737000</v>
      </c>
      <c r="E648" s="266"/>
      <c r="F648" s="74"/>
      <c r="G648" s="51"/>
      <c r="H648" s="84"/>
      <c r="I648" s="266"/>
      <c r="J648" s="69">
        <v>737000</v>
      </c>
      <c r="K648" s="264"/>
      <c r="L648" s="74"/>
    </row>
    <row r="649" spans="1:12" ht="12" hidden="1">
      <c r="A649" s="41"/>
      <c r="B649" s="42" t="s">
        <v>10</v>
      </c>
      <c r="C649" s="147">
        <f t="shared" si="31"/>
        <v>0</v>
      </c>
      <c r="D649" s="277">
        <f t="shared" si="30"/>
        <v>0</v>
      </c>
      <c r="E649" s="448"/>
      <c r="F649" s="66"/>
      <c r="G649" s="44">
        <f>SUM(G650)</f>
        <v>0</v>
      </c>
      <c r="H649" s="188"/>
      <c r="I649" s="448"/>
      <c r="J649" s="65"/>
      <c r="K649" s="200"/>
      <c r="L649" s="66"/>
    </row>
    <row r="650" spans="1:12" s="55" customFormat="1" ht="12" hidden="1">
      <c r="A650" s="48"/>
      <c r="B650" s="49" t="s">
        <v>11</v>
      </c>
      <c r="C650" s="104">
        <f t="shared" si="31"/>
        <v>0</v>
      </c>
      <c r="D650" s="241">
        <f t="shared" si="30"/>
        <v>0</v>
      </c>
      <c r="E650" s="266"/>
      <c r="F650" s="74"/>
      <c r="G650" s="51"/>
      <c r="H650" s="84"/>
      <c r="I650" s="266"/>
      <c r="J650" s="69"/>
      <c r="K650" s="264"/>
      <c r="L650" s="74"/>
    </row>
    <row r="651" spans="1:12" s="55" customFormat="1" ht="12">
      <c r="A651" s="141"/>
      <c r="B651" s="359" t="s">
        <v>182</v>
      </c>
      <c r="C651" s="147">
        <f t="shared" si="31"/>
        <v>158000</v>
      </c>
      <c r="D651" s="277">
        <f t="shared" si="30"/>
        <v>158000</v>
      </c>
      <c r="E651" s="267"/>
      <c r="F651" s="138"/>
      <c r="G651" s="142"/>
      <c r="H651" s="233"/>
      <c r="I651" s="267"/>
      <c r="J651" s="132">
        <v>158000</v>
      </c>
      <c r="K651" s="292"/>
      <c r="L651" s="138"/>
    </row>
    <row r="652" spans="1:12" ht="12">
      <c r="A652" s="83">
        <v>85202</v>
      </c>
      <c r="B652" s="165" t="s">
        <v>117</v>
      </c>
      <c r="C652" s="70">
        <f>SUM(C653)</f>
        <v>2700000</v>
      </c>
      <c r="D652" s="186">
        <f>D653</f>
        <v>2700000</v>
      </c>
      <c r="E652" s="450"/>
      <c r="F652" s="73"/>
      <c r="G652" s="71">
        <f>G653</f>
        <v>2700000</v>
      </c>
      <c r="H652" s="186"/>
      <c r="I652" s="450"/>
      <c r="J652" s="72"/>
      <c r="K652" s="540"/>
      <c r="L652" s="73"/>
    </row>
    <row r="653" spans="1:12" s="166" customFormat="1" ht="11.25" customHeight="1">
      <c r="A653" s="278"/>
      <c r="B653" s="42" t="s">
        <v>55</v>
      </c>
      <c r="C653" s="158">
        <f>SUM(C655)</f>
        <v>2700000</v>
      </c>
      <c r="D653" s="275">
        <f>SUM(D655)</f>
        <v>2700000</v>
      </c>
      <c r="E653" s="280"/>
      <c r="F653" s="47"/>
      <c r="G653" s="159">
        <f>G655</f>
        <v>2700000</v>
      </c>
      <c r="H653" s="275"/>
      <c r="I653" s="280"/>
      <c r="J653" s="45"/>
      <c r="K653" s="276"/>
      <c r="L653" s="47"/>
    </row>
    <row r="654" spans="1:12" s="338" customFormat="1" ht="11.25" customHeight="1">
      <c r="A654" s="351"/>
      <c r="B654" s="426" t="s">
        <v>180</v>
      </c>
      <c r="C654" s="348">
        <f>SUM(D654:F654)</f>
        <v>2700000</v>
      </c>
      <c r="D654" s="378">
        <f>SUM(G654)</f>
        <v>2700000</v>
      </c>
      <c r="E654" s="455"/>
      <c r="F654" s="234"/>
      <c r="G654" s="217">
        <f>G655</f>
        <v>2700000</v>
      </c>
      <c r="H654" s="378"/>
      <c r="I654" s="455"/>
      <c r="J654" s="182"/>
      <c r="K654" s="688"/>
      <c r="L654" s="234"/>
    </row>
    <row r="655" spans="1:12" s="570" customFormat="1" ht="13.5" customHeight="1">
      <c r="A655" s="584"/>
      <c r="B655" s="562" t="s">
        <v>179</v>
      </c>
      <c r="C655" s="585">
        <f>SUM(D655:E655)</f>
        <v>2700000</v>
      </c>
      <c r="D655" s="564">
        <f>G655+J655</f>
        <v>2700000</v>
      </c>
      <c r="E655" s="587"/>
      <c r="F655" s="588"/>
      <c r="G655" s="589">
        <v>2700000</v>
      </c>
      <c r="H655" s="586"/>
      <c r="I655" s="587"/>
      <c r="J655" s="590"/>
      <c r="K655" s="695"/>
      <c r="L655" s="588"/>
    </row>
    <row r="656" spans="1:12" ht="15" customHeight="1">
      <c r="A656" s="83">
        <v>85203</v>
      </c>
      <c r="B656" s="165" t="s">
        <v>118</v>
      </c>
      <c r="C656" s="70">
        <f>SUM(C657)</f>
        <v>1450256</v>
      </c>
      <c r="D656" s="186">
        <f>SUM(D657)</f>
        <v>586256</v>
      </c>
      <c r="E656" s="450">
        <f>SUM(E657)</f>
        <v>864000</v>
      </c>
      <c r="F656" s="73"/>
      <c r="G656" s="71">
        <f>SUM(G657)</f>
        <v>586256</v>
      </c>
      <c r="H656" s="186">
        <f>SUM(H657)</f>
        <v>864000</v>
      </c>
      <c r="I656" s="450"/>
      <c r="J656" s="72"/>
      <c r="K656" s="540"/>
      <c r="L656" s="73"/>
    </row>
    <row r="657" spans="1:12" ht="12.75">
      <c r="A657" s="41"/>
      <c r="B657" s="42" t="s">
        <v>55</v>
      </c>
      <c r="C657" s="158">
        <f>SUM(D657:F657)</f>
        <v>1450256</v>
      </c>
      <c r="D657" s="275">
        <f>SUM(G657)</f>
        <v>586256</v>
      </c>
      <c r="E657" s="280">
        <f>SUM(H657)</f>
        <v>864000</v>
      </c>
      <c r="F657" s="47"/>
      <c r="G657" s="275">
        <f>G658+G661+G662</f>
        <v>586256</v>
      </c>
      <c r="H657" s="275">
        <f>H658+H661+H662</f>
        <v>864000</v>
      </c>
      <c r="I657" s="280"/>
      <c r="J657" s="45"/>
      <c r="K657" s="276"/>
      <c r="L657" s="47"/>
    </row>
    <row r="658" spans="1:12" s="338" customFormat="1" ht="12">
      <c r="A658" s="351"/>
      <c r="B658" s="426" t="s">
        <v>180</v>
      </c>
      <c r="C658" s="348">
        <f>SUM(D658:F658)</f>
        <v>891256</v>
      </c>
      <c r="D658" s="378">
        <f>SUM(G658)</f>
        <v>297656</v>
      </c>
      <c r="E658" s="455">
        <f>SUM(H658)</f>
        <v>593600</v>
      </c>
      <c r="F658" s="234"/>
      <c r="G658" s="378">
        <f>SUM(G659:G660)</f>
        <v>297656</v>
      </c>
      <c r="H658" s="378">
        <f>SUM(H659:H660)</f>
        <v>593600</v>
      </c>
      <c r="I658" s="455"/>
      <c r="J658" s="182"/>
      <c r="K658" s="688"/>
      <c r="L658" s="234"/>
    </row>
    <row r="659" spans="1:12" s="570" customFormat="1" ht="10.5" customHeight="1">
      <c r="A659" s="568"/>
      <c r="B659" s="572" t="s">
        <v>185</v>
      </c>
      <c r="C659" s="563">
        <f>SUM(D659:E659)</f>
        <v>566953</v>
      </c>
      <c r="D659" s="564">
        <f aca="true" t="shared" si="32" ref="D659:E662">G659+J659</f>
        <v>206256</v>
      </c>
      <c r="E659" s="565">
        <f t="shared" si="32"/>
        <v>360697</v>
      </c>
      <c r="F659" s="566"/>
      <c r="G659" s="567">
        <v>206256</v>
      </c>
      <c r="H659" s="564">
        <v>360697</v>
      </c>
      <c r="I659" s="565"/>
      <c r="J659" s="569"/>
      <c r="K659" s="599"/>
      <c r="L659" s="566"/>
    </row>
    <row r="660" spans="1:12" s="570" customFormat="1" ht="13.5" customHeight="1">
      <c r="A660" s="568"/>
      <c r="B660" s="562" t="s">
        <v>179</v>
      </c>
      <c r="C660" s="563">
        <f>SUM(D660:E660)</f>
        <v>324303</v>
      </c>
      <c r="D660" s="564">
        <f t="shared" si="32"/>
        <v>91400</v>
      </c>
      <c r="E660" s="565">
        <f t="shared" si="32"/>
        <v>232903</v>
      </c>
      <c r="F660" s="566"/>
      <c r="G660" s="567">
        <v>91400</v>
      </c>
      <c r="H660" s="564">
        <v>232903</v>
      </c>
      <c r="I660" s="565"/>
      <c r="J660" s="569"/>
      <c r="K660" s="599"/>
      <c r="L660" s="566"/>
    </row>
    <row r="661" spans="1:12" s="55" customFormat="1" ht="12">
      <c r="A661" s="48"/>
      <c r="B661" s="68" t="s">
        <v>181</v>
      </c>
      <c r="C661" s="50">
        <f>SUM(D661:E661)</f>
        <v>558200</v>
      </c>
      <c r="D661" s="84">
        <f t="shared" si="32"/>
        <v>288200</v>
      </c>
      <c r="E661" s="266">
        <f t="shared" si="32"/>
        <v>270000</v>
      </c>
      <c r="F661" s="74"/>
      <c r="G661" s="51">
        <v>288200</v>
      </c>
      <c r="H661" s="84">
        <v>270000</v>
      </c>
      <c r="I661" s="266"/>
      <c r="J661" s="69"/>
      <c r="K661" s="264"/>
      <c r="L661" s="74"/>
    </row>
    <row r="662" spans="1:12" s="55" customFormat="1" ht="12">
      <c r="A662" s="141"/>
      <c r="B662" s="359" t="s">
        <v>182</v>
      </c>
      <c r="C662" s="136">
        <f>SUM(D662:E662)</f>
        <v>800</v>
      </c>
      <c r="D662" s="233">
        <f t="shared" si="32"/>
        <v>400</v>
      </c>
      <c r="E662" s="267">
        <f t="shared" si="32"/>
        <v>400</v>
      </c>
      <c r="F662" s="138"/>
      <c r="G662" s="142">
        <v>400</v>
      </c>
      <c r="H662" s="233">
        <v>400</v>
      </c>
      <c r="I662" s="267"/>
      <c r="J662" s="132"/>
      <c r="K662" s="292"/>
      <c r="L662" s="138"/>
    </row>
    <row r="663" spans="1:12" s="63" customFormat="1" ht="15" customHeight="1">
      <c r="A663" s="83">
        <v>85204</v>
      </c>
      <c r="B663" s="165" t="s">
        <v>119</v>
      </c>
      <c r="C663" s="70">
        <f>SUM(C664)</f>
        <v>3000000</v>
      </c>
      <c r="D663" s="186">
        <f>SUM(D664)</f>
        <v>3000000</v>
      </c>
      <c r="E663" s="450"/>
      <c r="F663" s="73"/>
      <c r="G663" s="71"/>
      <c r="H663" s="186"/>
      <c r="I663" s="450"/>
      <c r="J663" s="72">
        <f>SUM(J664)</f>
        <v>3000000</v>
      </c>
      <c r="K663" s="540"/>
      <c r="L663" s="73"/>
    </row>
    <row r="664" spans="1:12" ht="12" customHeight="1">
      <c r="A664" s="41"/>
      <c r="B664" s="42" t="s">
        <v>55</v>
      </c>
      <c r="C664" s="158">
        <f>SUM(D664:F664)</f>
        <v>3000000</v>
      </c>
      <c r="D664" s="275">
        <f>SUM(J664)</f>
        <v>3000000</v>
      </c>
      <c r="E664" s="280"/>
      <c r="F664" s="47"/>
      <c r="G664" s="159"/>
      <c r="H664" s="275"/>
      <c r="I664" s="280"/>
      <c r="J664" s="45">
        <f>J669+J667+J665</f>
        <v>3000000</v>
      </c>
      <c r="K664" s="276"/>
      <c r="L664" s="47"/>
    </row>
    <row r="665" spans="1:12" s="338" customFormat="1" ht="12" customHeight="1">
      <c r="A665" s="351"/>
      <c r="B665" s="426" t="s">
        <v>180</v>
      </c>
      <c r="C665" s="348">
        <f>SUM(D665:F665)</f>
        <v>570000</v>
      </c>
      <c r="D665" s="378">
        <f>SUM(J665)</f>
        <v>570000</v>
      </c>
      <c r="E665" s="455"/>
      <c r="F665" s="234"/>
      <c r="G665" s="217"/>
      <c r="H665" s="378"/>
      <c r="I665" s="455"/>
      <c r="J665" s="182">
        <f>J666</f>
        <v>570000</v>
      </c>
      <c r="K665" s="688"/>
      <c r="L665" s="234"/>
    </row>
    <row r="666" spans="1:12" s="570" customFormat="1" ht="10.5" customHeight="1">
      <c r="A666" s="568"/>
      <c r="B666" s="572" t="s">
        <v>185</v>
      </c>
      <c r="C666" s="563">
        <f>SUM(D666:E666)</f>
        <v>570000</v>
      </c>
      <c r="D666" s="564">
        <f>G666+J666</f>
        <v>570000</v>
      </c>
      <c r="E666" s="565"/>
      <c r="F666" s="566"/>
      <c r="G666" s="567"/>
      <c r="H666" s="564"/>
      <c r="I666" s="565"/>
      <c r="J666" s="569">
        <v>570000</v>
      </c>
      <c r="K666" s="599"/>
      <c r="L666" s="566"/>
    </row>
    <row r="667" spans="1:12" s="55" customFormat="1" ht="11.25" customHeight="1">
      <c r="A667" s="48"/>
      <c r="B667" s="68" t="s">
        <v>181</v>
      </c>
      <c r="C667" s="50">
        <f>SUM(D667:E667)</f>
        <v>130000</v>
      </c>
      <c r="D667" s="84">
        <f>G667+J667</f>
        <v>130000</v>
      </c>
      <c r="E667" s="266"/>
      <c r="F667" s="74"/>
      <c r="G667" s="51"/>
      <c r="H667" s="84"/>
      <c r="I667" s="266"/>
      <c r="J667" s="69">
        <v>130000</v>
      </c>
      <c r="K667" s="264"/>
      <c r="L667" s="74"/>
    </row>
    <row r="668" spans="1:12" s="55" customFormat="1" ht="15" customHeight="1" hidden="1">
      <c r="A668" s="48"/>
      <c r="B668" s="49" t="s">
        <v>15</v>
      </c>
      <c r="C668" s="50">
        <f>SUM(D668:E668)</f>
        <v>0</v>
      </c>
      <c r="D668" s="84">
        <f>G668+J668</f>
        <v>0</v>
      </c>
      <c r="E668" s="267"/>
      <c r="F668" s="74"/>
      <c r="G668" s="51"/>
      <c r="H668" s="84"/>
      <c r="I668" s="266"/>
      <c r="J668" s="69"/>
      <c r="K668" s="264"/>
      <c r="L668" s="74"/>
    </row>
    <row r="669" spans="1:12" s="55" customFormat="1" ht="12">
      <c r="A669" s="48"/>
      <c r="B669" s="359" t="s">
        <v>182</v>
      </c>
      <c r="C669" s="50">
        <f>SUM(D669:E669)</f>
        <v>2300000</v>
      </c>
      <c r="D669" s="84">
        <f>G669+J669</f>
        <v>2300000</v>
      </c>
      <c r="E669" s="267"/>
      <c r="F669" s="74"/>
      <c r="G669" s="51"/>
      <c r="H669" s="84"/>
      <c r="I669" s="266"/>
      <c r="J669" s="69">
        <v>2300000</v>
      </c>
      <c r="K669" s="264"/>
      <c r="L669" s="74"/>
    </row>
    <row r="670" spans="1:12" ht="24">
      <c r="A670" s="83">
        <v>85205</v>
      </c>
      <c r="B670" s="165" t="s">
        <v>120</v>
      </c>
      <c r="C670" s="70">
        <f>SUM(C673)</f>
        <v>16500</v>
      </c>
      <c r="D670" s="186"/>
      <c r="E670" s="450">
        <f>SUM(E671)</f>
        <v>16500</v>
      </c>
      <c r="F670" s="73"/>
      <c r="G670" s="71"/>
      <c r="H670" s="186"/>
      <c r="I670" s="450"/>
      <c r="J670" s="72"/>
      <c r="K670" s="540">
        <f>K671</f>
        <v>16500</v>
      </c>
      <c r="L670" s="73"/>
    </row>
    <row r="671" spans="1:12" ht="12.75">
      <c r="A671" s="41"/>
      <c r="B671" s="42" t="s">
        <v>55</v>
      </c>
      <c r="C671" s="158">
        <f>SUM(D671:F671)</f>
        <v>16500</v>
      </c>
      <c r="D671" s="275"/>
      <c r="E671" s="280">
        <f>SUM(K671)</f>
        <v>16500</v>
      </c>
      <c r="F671" s="47"/>
      <c r="G671" s="159"/>
      <c r="H671" s="275"/>
      <c r="I671" s="280"/>
      <c r="J671" s="45"/>
      <c r="K671" s="276">
        <f>SUM(K673)</f>
        <v>16500</v>
      </c>
      <c r="L671" s="47"/>
    </row>
    <row r="672" spans="1:12" s="338" customFormat="1" ht="12">
      <c r="A672" s="351"/>
      <c r="B672" s="426" t="s">
        <v>180</v>
      </c>
      <c r="C672" s="348">
        <f>SUM(D672:F672)</f>
        <v>16500</v>
      </c>
      <c r="D672" s="378"/>
      <c r="E672" s="455">
        <f>SUM(K672)</f>
        <v>16500</v>
      </c>
      <c r="F672" s="234"/>
      <c r="G672" s="217"/>
      <c r="H672" s="378"/>
      <c r="I672" s="455"/>
      <c r="J672" s="182"/>
      <c r="K672" s="688">
        <f>K673</f>
        <v>16500</v>
      </c>
      <c r="L672" s="234"/>
    </row>
    <row r="673" spans="1:12" s="570" customFormat="1" ht="15.75" customHeight="1">
      <c r="A673" s="584"/>
      <c r="B673" s="562" t="s">
        <v>179</v>
      </c>
      <c r="C673" s="585">
        <f>SUM(D673:E673)</f>
        <v>16500</v>
      </c>
      <c r="D673" s="586"/>
      <c r="E673" s="587">
        <f>SUM(K673)</f>
        <v>16500</v>
      </c>
      <c r="F673" s="588"/>
      <c r="G673" s="589"/>
      <c r="H673" s="586"/>
      <c r="I673" s="587"/>
      <c r="J673" s="590"/>
      <c r="K673" s="695">
        <v>16500</v>
      </c>
      <c r="L673" s="588"/>
    </row>
    <row r="674" spans="1:12" s="55" customFormat="1" ht="13.5" customHeight="1" hidden="1">
      <c r="A674" s="48"/>
      <c r="B674" s="49" t="s">
        <v>40</v>
      </c>
      <c r="C674" s="50"/>
      <c r="D674" s="84"/>
      <c r="E674" s="266"/>
      <c r="F674" s="74"/>
      <c r="G674" s="51"/>
      <c r="H674" s="84"/>
      <c r="I674" s="266"/>
      <c r="J674" s="69"/>
      <c r="K674" s="264"/>
      <c r="L674" s="74"/>
    </row>
    <row r="675" spans="1:12" s="55" customFormat="1" ht="12" customHeight="1" hidden="1">
      <c r="A675" s="48"/>
      <c r="B675" s="49" t="s">
        <v>41</v>
      </c>
      <c r="C675" s="50"/>
      <c r="D675" s="84"/>
      <c r="E675" s="266"/>
      <c r="F675" s="74"/>
      <c r="G675" s="51"/>
      <c r="H675" s="84"/>
      <c r="I675" s="266"/>
      <c r="J675" s="69"/>
      <c r="K675" s="264"/>
      <c r="L675" s="74"/>
    </row>
    <row r="676" spans="1:12" ht="48">
      <c r="A676" s="83">
        <v>85212</v>
      </c>
      <c r="B676" s="165" t="s">
        <v>121</v>
      </c>
      <c r="C676" s="70">
        <f>C677+C686</f>
        <v>18473000</v>
      </c>
      <c r="D676" s="186">
        <f>D677+D686</f>
        <v>433000</v>
      </c>
      <c r="E676" s="450">
        <f>SUM(E677)</f>
        <v>18040000</v>
      </c>
      <c r="F676" s="73"/>
      <c r="G676" s="71">
        <f>G677+G686</f>
        <v>433000</v>
      </c>
      <c r="H676" s="186">
        <f>SUM(H677)</f>
        <v>18040000</v>
      </c>
      <c r="I676" s="450"/>
      <c r="J676" s="72"/>
      <c r="K676" s="540"/>
      <c r="L676" s="73"/>
    </row>
    <row r="677" spans="1:12" s="55" customFormat="1" ht="14.25" customHeight="1">
      <c r="A677" s="96"/>
      <c r="B677" s="42" t="s">
        <v>55</v>
      </c>
      <c r="C677" s="158">
        <f>SUM(D677:F677)</f>
        <v>18462000</v>
      </c>
      <c r="D677" s="275">
        <f>G677</f>
        <v>422000</v>
      </c>
      <c r="E677" s="280">
        <f>H677</f>
        <v>18040000</v>
      </c>
      <c r="F677" s="47"/>
      <c r="G677" s="159">
        <f>SUM(G679:G681)</f>
        <v>422000</v>
      </c>
      <c r="H677" s="275">
        <f>H678+H685</f>
        <v>18040000</v>
      </c>
      <c r="I677" s="280"/>
      <c r="J677" s="45"/>
      <c r="K677" s="276"/>
      <c r="L677" s="47"/>
    </row>
    <row r="678" spans="1:12" s="55" customFormat="1" ht="16.5" customHeight="1">
      <c r="A678" s="116"/>
      <c r="B678" s="545" t="s">
        <v>180</v>
      </c>
      <c r="C678" s="381">
        <f>SUM(D678:F678)</f>
        <v>1222200</v>
      </c>
      <c r="D678" s="405">
        <f>G678</f>
        <v>422000</v>
      </c>
      <c r="E678" s="481">
        <f>H678</f>
        <v>800200</v>
      </c>
      <c r="F678" s="526"/>
      <c r="G678" s="503">
        <f>SUM(G679:G681)</f>
        <v>422000</v>
      </c>
      <c r="H678" s="405">
        <f>SUM(H679:H681)</f>
        <v>800200</v>
      </c>
      <c r="I678" s="670"/>
      <c r="J678" s="133"/>
      <c r="K678" s="698"/>
      <c r="L678" s="134"/>
    </row>
    <row r="679" spans="1:12" s="570" customFormat="1" ht="11.25" customHeight="1">
      <c r="A679" s="568"/>
      <c r="B679" s="572" t="s">
        <v>185</v>
      </c>
      <c r="C679" s="563">
        <f>SUM(D679:E679)</f>
        <v>1067300</v>
      </c>
      <c r="D679" s="564">
        <f aca="true" t="shared" si="33" ref="D679:E685">G679+J679</f>
        <v>306800</v>
      </c>
      <c r="E679" s="565">
        <f t="shared" si="33"/>
        <v>760500</v>
      </c>
      <c r="F679" s="566"/>
      <c r="G679" s="567">
        <v>306800</v>
      </c>
      <c r="H679" s="564">
        <v>760500</v>
      </c>
      <c r="I679" s="565"/>
      <c r="J679" s="569"/>
      <c r="K679" s="599"/>
      <c r="L679" s="566"/>
    </row>
    <row r="680" spans="1:12" s="570" customFormat="1" ht="11.25" customHeight="1" hidden="1">
      <c r="A680" s="568"/>
      <c r="B680" s="562" t="s">
        <v>26</v>
      </c>
      <c r="C680" s="563">
        <f aca="true" t="shared" si="34" ref="C680:C685">SUM(D680:E680)</f>
        <v>0</v>
      </c>
      <c r="D680" s="564">
        <f t="shared" si="33"/>
        <v>0</v>
      </c>
      <c r="E680" s="565">
        <f t="shared" si="33"/>
        <v>0</v>
      </c>
      <c r="F680" s="566"/>
      <c r="G680" s="567"/>
      <c r="H680" s="564"/>
      <c r="I680" s="565"/>
      <c r="J680" s="569"/>
      <c r="K680" s="599"/>
      <c r="L680" s="566"/>
    </row>
    <row r="681" spans="1:12" s="570" customFormat="1" ht="11.25" customHeight="1">
      <c r="A681" s="568"/>
      <c r="B681" s="562" t="s">
        <v>179</v>
      </c>
      <c r="C681" s="563">
        <f t="shared" si="34"/>
        <v>154900</v>
      </c>
      <c r="D681" s="564">
        <f t="shared" si="33"/>
        <v>115200</v>
      </c>
      <c r="E681" s="565">
        <f t="shared" si="33"/>
        <v>39700</v>
      </c>
      <c r="F681" s="566"/>
      <c r="G681" s="567">
        <f>121600-6400</f>
        <v>115200</v>
      </c>
      <c r="H681" s="564">
        <v>39700</v>
      </c>
      <c r="I681" s="565"/>
      <c r="J681" s="569"/>
      <c r="K681" s="599"/>
      <c r="L681" s="566"/>
    </row>
    <row r="682" spans="1:12" s="55" customFormat="1" ht="12" hidden="1">
      <c r="A682" s="48"/>
      <c r="B682" s="42" t="s">
        <v>10</v>
      </c>
      <c r="C682" s="50">
        <f t="shared" si="34"/>
        <v>0</v>
      </c>
      <c r="D682" s="84">
        <f t="shared" si="33"/>
        <v>0</v>
      </c>
      <c r="E682" s="266">
        <f t="shared" si="33"/>
        <v>0</v>
      </c>
      <c r="F682" s="74"/>
      <c r="G682" s="44"/>
      <c r="H682" s="188">
        <f>SUM(H683:H684)</f>
        <v>0</v>
      </c>
      <c r="I682" s="448"/>
      <c r="J682" s="69"/>
      <c r="K682" s="264"/>
      <c r="L682" s="74"/>
    </row>
    <row r="683" spans="1:12" s="55" customFormat="1" ht="12" hidden="1">
      <c r="A683" s="48"/>
      <c r="B683" s="239" t="s">
        <v>24</v>
      </c>
      <c r="C683" s="50">
        <f t="shared" si="34"/>
        <v>0</v>
      </c>
      <c r="D683" s="84">
        <f t="shared" si="33"/>
        <v>0</v>
      </c>
      <c r="E683" s="266">
        <f t="shared" si="33"/>
        <v>0</v>
      </c>
      <c r="F683" s="74"/>
      <c r="G683" s="51"/>
      <c r="H683" s="84"/>
      <c r="I683" s="266"/>
      <c r="J683" s="69"/>
      <c r="K683" s="264"/>
      <c r="L683" s="74"/>
    </row>
    <row r="684" spans="1:12" s="55" customFormat="1" ht="12" hidden="1">
      <c r="A684" s="48"/>
      <c r="B684" s="49" t="s">
        <v>11</v>
      </c>
      <c r="C684" s="50">
        <f t="shared" si="34"/>
        <v>0</v>
      </c>
      <c r="D684" s="84">
        <f t="shared" si="33"/>
        <v>0</v>
      </c>
      <c r="E684" s="266">
        <f t="shared" si="33"/>
        <v>0</v>
      </c>
      <c r="F684" s="74"/>
      <c r="G684" s="51"/>
      <c r="H684" s="84"/>
      <c r="I684" s="266"/>
      <c r="J684" s="69"/>
      <c r="K684" s="264"/>
      <c r="L684" s="74"/>
    </row>
    <row r="685" spans="1:12" s="55" customFormat="1" ht="12">
      <c r="A685" s="48"/>
      <c r="B685" s="359" t="s">
        <v>182</v>
      </c>
      <c r="C685" s="50">
        <f t="shared" si="34"/>
        <v>17239800</v>
      </c>
      <c r="D685" s="84">
        <f t="shared" si="33"/>
        <v>0</v>
      </c>
      <c r="E685" s="266">
        <f t="shared" si="33"/>
        <v>17239800</v>
      </c>
      <c r="F685" s="74"/>
      <c r="G685" s="51"/>
      <c r="H685" s="84">
        <v>17239800</v>
      </c>
      <c r="I685" s="266"/>
      <c r="J685" s="69"/>
      <c r="K685" s="264"/>
      <c r="L685" s="74"/>
    </row>
    <row r="686" spans="1:12" s="55" customFormat="1" ht="12">
      <c r="A686" s="48"/>
      <c r="B686" s="42" t="s">
        <v>10</v>
      </c>
      <c r="C686" s="269">
        <f>C687</f>
        <v>11000</v>
      </c>
      <c r="D686" s="345">
        <f>D687</f>
        <v>11000</v>
      </c>
      <c r="E686" s="471"/>
      <c r="F686" s="522"/>
      <c r="G686" s="270">
        <f>G687</f>
        <v>11000</v>
      </c>
      <c r="H686" s="84"/>
      <c r="I686" s="266"/>
      <c r="J686" s="69"/>
      <c r="K686" s="264"/>
      <c r="L686" s="74"/>
    </row>
    <row r="687" spans="1:12" s="55" customFormat="1" ht="12">
      <c r="A687" s="141"/>
      <c r="B687" s="85" t="s">
        <v>11</v>
      </c>
      <c r="C687" s="50">
        <f>SUM(D687:E687)</f>
        <v>11000</v>
      </c>
      <c r="D687" s="84">
        <f>G687+J687</f>
        <v>11000</v>
      </c>
      <c r="E687" s="266"/>
      <c r="F687" s="74"/>
      <c r="G687" s="142">
        <v>11000</v>
      </c>
      <c r="H687" s="233"/>
      <c r="I687" s="267"/>
      <c r="J687" s="132"/>
      <c r="K687" s="292"/>
      <c r="L687" s="138"/>
    </row>
    <row r="688" spans="1:12" ht="36">
      <c r="A688" s="83">
        <v>85213</v>
      </c>
      <c r="B688" s="165" t="s">
        <v>122</v>
      </c>
      <c r="C688" s="70">
        <f>SUM(C689)</f>
        <v>252000</v>
      </c>
      <c r="D688" s="186">
        <f>SUM(D689)</f>
        <v>180000</v>
      </c>
      <c r="E688" s="450">
        <f>SUM(E689)</f>
        <v>72000</v>
      </c>
      <c r="F688" s="73"/>
      <c r="G688" s="71">
        <f>SUM(G689)</f>
        <v>180000</v>
      </c>
      <c r="H688" s="186">
        <f>SUM(H689)</f>
        <v>72000</v>
      </c>
      <c r="I688" s="450"/>
      <c r="J688" s="72"/>
      <c r="K688" s="540"/>
      <c r="L688" s="73"/>
    </row>
    <row r="689" spans="1:12" s="166" customFormat="1" ht="12.75" customHeight="1">
      <c r="A689" s="278"/>
      <c r="B689" s="279" t="s">
        <v>55</v>
      </c>
      <c r="C689" s="158">
        <f>SUM(D689:F689)</f>
        <v>252000</v>
      </c>
      <c r="D689" s="275">
        <f>SUM(G689)</f>
        <v>180000</v>
      </c>
      <c r="E689" s="280">
        <f>SUM(H689)</f>
        <v>72000</v>
      </c>
      <c r="F689" s="47"/>
      <c r="G689" s="159">
        <f>G690</f>
        <v>180000</v>
      </c>
      <c r="H689" s="365">
        <f>H690</f>
        <v>72000</v>
      </c>
      <c r="I689" s="280"/>
      <c r="J689" s="45"/>
      <c r="K689" s="276"/>
      <c r="L689" s="47"/>
    </row>
    <row r="690" spans="1:12" s="338" customFormat="1" ht="12.75" customHeight="1">
      <c r="A690" s="351"/>
      <c r="B690" s="426" t="s">
        <v>180</v>
      </c>
      <c r="C690" s="348">
        <f>SUM(D690:F691)</f>
        <v>504000</v>
      </c>
      <c r="D690" s="378">
        <f>SUM(G690)</f>
        <v>180000</v>
      </c>
      <c r="E690" s="455">
        <f>SUM(H690)</f>
        <v>72000</v>
      </c>
      <c r="F690" s="234"/>
      <c r="G690" s="217">
        <f>G691</f>
        <v>180000</v>
      </c>
      <c r="H690" s="378">
        <f>H691</f>
        <v>72000</v>
      </c>
      <c r="I690" s="455"/>
      <c r="J690" s="182"/>
      <c r="K690" s="688"/>
      <c r="L690" s="234"/>
    </row>
    <row r="691" spans="1:12" s="570" customFormat="1" ht="10.5" customHeight="1">
      <c r="A691" s="584"/>
      <c r="B691" s="562" t="s">
        <v>179</v>
      </c>
      <c r="C691" s="585">
        <f>SUM(D691:E691)</f>
        <v>252000</v>
      </c>
      <c r="D691" s="564">
        <f>G691+J691</f>
        <v>180000</v>
      </c>
      <c r="E691" s="587">
        <f>H691+K691</f>
        <v>72000</v>
      </c>
      <c r="F691" s="588"/>
      <c r="G691" s="589">
        <v>180000</v>
      </c>
      <c r="H691" s="586">
        <v>72000</v>
      </c>
      <c r="I691" s="587"/>
      <c r="J691" s="590"/>
      <c r="K691" s="695"/>
      <c r="L691" s="588"/>
    </row>
    <row r="692" spans="1:12" ht="24">
      <c r="A692" s="83">
        <v>85214</v>
      </c>
      <c r="B692" s="165" t="s">
        <v>123</v>
      </c>
      <c r="C692" s="70">
        <f>SUM(C693)</f>
        <v>4600000</v>
      </c>
      <c r="D692" s="186">
        <f>SUM(D693)</f>
        <v>4600000</v>
      </c>
      <c r="E692" s="450"/>
      <c r="F692" s="73"/>
      <c r="G692" s="71">
        <f>SUM(G693)</f>
        <v>4600000</v>
      </c>
      <c r="H692" s="186"/>
      <c r="I692" s="450"/>
      <c r="J692" s="72"/>
      <c r="K692" s="540"/>
      <c r="L692" s="73"/>
    </row>
    <row r="693" spans="1:12" ht="12.75">
      <c r="A693" s="41"/>
      <c r="B693" s="42" t="s">
        <v>55</v>
      </c>
      <c r="C693" s="43">
        <f>SUM(D693:F693)</f>
        <v>4600000</v>
      </c>
      <c r="D693" s="188">
        <f>D695+D697</f>
        <v>4600000</v>
      </c>
      <c r="E693" s="448"/>
      <c r="F693" s="66"/>
      <c r="G693" s="159">
        <f>G695+G697</f>
        <v>4600000</v>
      </c>
      <c r="H693" s="275"/>
      <c r="I693" s="280"/>
      <c r="J693" s="45"/>
      <c r="K693" s="276"/>
      <c r="L693" s="47"/>
    </row>
    <row r="694" spans="1:12" ht="12.75">
      <c r="A694" s="41"/>
      <c r="B694" s="426" t="s">
        <v>180</v>
      </c>
      <c r="C694" s="348">
        <f>SUM(D694:F694)</f>
        <v>950</v>
      </c>
      <c r="D694" s="378">
        <f>SUM(G694)</f>
        <v>950</v>
      </c>
      <c r="E694" s="455"/>
      <c r="F694" s="234"/>
      <c r="G694" s="217">
        <f>G695</f>
        <v>950</v>
      </c>
      <c r="H694" s="275"/>
      <c r="I694" s="280"/>
      <c r="J694" s="45"/>
      <c r="K694" s="276"/>
      <c r="L694" s="47"/>
    </row>
    <row r="695" spans="1:12" s="570" customFormat="1" ht="12" customHeight="1">
      <c r="A695" s="568"/>
      <c r="B695" s="572" t="s">
        <v>185</v>
      </c>
      <c r="C695" s="563">
        <f>SUM(D695:E695)</f>
        <v>950</v>
      </c>
      <c r="D695" s="564">
        <f>G695+J695</f>
        <v>950</v>
      </c>
      <c r="E695" s="565"/>
      <c r="F695" s="566"/>
      <c r="G695" s="567">
        <v>950</v>
      </c>
      <c r="H695" s="564"/>
      <c r="I695" s="565"/>
      <c r="J695" s="569"/>
      <c r="K695" s="599"/>
      <c r="L695" s="566"/>
    </row>
    <row r="696" spans="1:12" s="55" customFormat="1" ht="12" hidden="1">
      <c r="A696" s="48"/>
      <c r="B696" s="49" t="s">
        <v>15</v>
      </c>
      <c r="C696" s="50">
        <f>SUM(D696:E696)</f>
        <v>0</v>
      </c>
      <c r="D696" s="84">
        <f>G696+J696</f>
        <v>0</v>
      </c>
      <c r="E696" s="266">
        <f>H696+K696</f>
        <v>0</v>
      </c>
      <c r="F696" s="74"/>
      <c r="G696" s="51"/>
      <c r="H696" s="84"/>
      <c r="I696" s="266"/>
      <c r="J696" s="69"/>
      <c r="K696" s="264"/>
      <c r="L696" s="74"/>
    </row>
    <row r="697" spans="1:12" s="55" customFormat="1" ht="12">
      <c r="A697" s="141"/>
      <c r="B697" s="359" t="s">
        <v>182</v>
      </c>
      <c r="C697" s="50">
        <f>SUM(D697:E697)</f>
        <v>4599050</v>
      </c>
      <c r="D697" s="84">
        <f>G697+J697</f>
        <v>4599050</v>
      </c>
      <c r="E697" s="267"/>
      <c r="F697" s="138"/>
      <c r="G697" s="142">
        <v>4599050</v>
      </c>
      <c r="H697" s="233"/>
      <c r="I697" s="267"/>
      <c r="J697" s="132"/>
      <c r="K697" s="292"/>
      <c r="L697" s="138"/>
    </row>
    <row r="698" spans="1:12" ht="15.75" customHeight="1">
      <c r="A698" s="83">
        <v>85215</v>
      </c>
      <c r="B698" s="165" t="s">
        <v>124</v>
      </c>
      <c r="C698" s="70">
        <f>SUM(C699)</f>
        <v>3400000</v>
      </c>
      <c r="D698" s="186">
        <f>SUM(D699)</f>
        <v>3400000</v>
      </c>
      <c r="E698" s="450"/>
      <c r="F698" s="73"/>
      <c r="G698" s="71">
        <f>SUM(G699)</f>
        <v>3400000</v>
      </c>
      <c r="H698" s="186"/>
      <c r="I698" s="450"/>
      <c r="J698" s="72"/>
      <c r="K698" s="540"/>
      <c r="L698" s="73"/>
    </row>
    <row r="699" spans="1:12" ht="12.75">
      <c r="A699" s="41"/>
      <c r="B699" s="42" t="s">
        <v>55</v>
      </c>
      <c r="C699" s="43">
        <f>SUM(C700)</f>
        <v>3400000</v>
      </c>
      <c r="D699" s="188">
        <f>SUM(D700)</f>
        <v>3400000</v>
      </c>
      <c r="E699" s="448"/>
      <c r="F699" s="66"/>
      <c r="G699" s="159">
        <f>SUM(G700)</f>
        <v>3400000</v>
      </c>
      <c r="H699" s="275"/>
      <c r="I699" s="280"/>
      <c r="J699" s="45"/>
      <c r="K699" s="276"/>
      <c r="L699" s="47"/>
    </row>
    <row r="700" spans="1:12" s="55" customFormat="1" ht="12">
      <c r="A700" s="48"/>
      <c r="B700" s="359" t="s">
        <v>182</v>
      </c>
      <c r="C700" s="50">
        <f>SUM(D700:E700)</f>
        <v>3400000</v>
      </c>
      <c r="D700" s="84">
        <f>G700+J700</f>
        <v>3400000</v>
      </c>
      <c r="E700" s="266"/>
      <c r="F700" s="74"/>
      <c r="G700" s="51">
        <v>3400000</v>
      </c>
      <c r="H700" s="84"/>
      <c r="I700" s="266"/>
      <c r="J700" s="69"/>
      <c r="K700" s="264"/>
      <c r="L700" s="74"/>
    </row>
    <row r="701" spans="1:12" ht="15.75" customHeight="1">
      <c r="A701" s="83">
        <v>85216</v>
      </c>
      <c r="B701" s="165" t="s">
        <v>125</v>
      </c>
      <c r="C701" s="70">
        <f>SUM(C702)</f>
        <v>1656000</v>
      </c>
      <c r="D701" s="186">
        <f>SUM(D702)</f>
        <v>1656000</v>
      </c>
      <c r="E701" s="450"/>
      <c r="F701" s="73"/>
      <c r="G701" s="71">
        <f>SUM(G702)</f>
        <v>1656000</v>
      </c>
      <c r="H701" s="186"/>
      <c r="I701" s="450"/>
      <c r="J701" s="72"/>
      <c r="K701" s="540"/>
      <c r="L701" s="73"/>
    </row>
    <row r="702" spans="1:12" ht="12.75">
      <c r="A702" s="41"/>
      <c r="B702" s="42" t="s">
        <v>55</v>
      </c>
      <c r="C702" s="43">
        <f>SUM(C703)</f>
        <v>1656000</v>
      </c>
      <c r="D702" s="188">
        <f>SUM(D703)</f>
        <v>1656000</v>
      </c>
      <c r="E702" s="448"/>
      <c r="F702" s="66"/>
      <c r="G702" s="159">
        <f>SUM(G703)</f>
        <v>1656000</v>
      </c>
      <c r="H702" s="275"/>
      <c r="I702" s="280"/>
      <c r="J702" s="45"/>
      <c r="K702" s="276"/>
      <c r="L702" s="47"/>
    </row>
    <row r="703" spans="1:12" s="55" customFormat="1" ht="12">
      <c r="A703" s="48"/>
      <c r="B703" s="359" t="s">
        <v>182</v>
      </c>
      <c r="C703" s="50">
        <f>SUM(D703:E703)</f>
        <v>1656000</v>
      </c>
      <c r="D703" s="84">
        <f>G703+J703</f>
        <v>1656000</v>
      </c>
      <c r="E703" s="266"/>
      <c r="F703" s="74"/>
      <c r="G703" s="51">
        <v>1656000</v>
      </c>
      <c r="H703" s="84"/>
      <c r="I703" s="266"/>
      <c r="J703" s="69"/>
      <c r="K703" s="264"/>
      <c r="L703" s="74"/>
    </row>
    <row r="704" spans="1:12" ht="15.75" customHeight="1">
      <c r="A704" s="83">
        <v>85218</v>
      </c>
      <c r="B704" s="165" t="s">
        <v>126</v>
      </c>
      <c r="C704" s="70">
        <f>C705+C709</f>
        <v>692000</v>
      </c>
      <c r="D704" s="186">
        <f>D705+D709</f>
        <v>692000</v>
      </c>
      <c r="E704" s="450"/>
      <c r="F704" s="73"/>
      <c r="G704" s="71"/>
      <c r="H704" s="186"/>
      <c r="I704" s="450"/>
      <c r="J704" s="72">
        <f>J705+J709</f>
        <v>692000</v>
      </c>
      <c r="K704" s="540"/>
      <c r="L704" s="73"/>
    </row>
    <row r="705" spans="1:12" ht="10.5" customHeight="1">
      <c r="A705" s="175"/>
      <c r="B705" s="208" t="s">
        <v>55</v>
      </c>
      <c r="C705" s="153">
        <f>SUM(D705:F705)</f>
        <v>692000</v>
      </c>
      <c r="D705" s="232">
        <f>SUM(D707:D708)</f>
        <v>692000</v>
      </c>
      <c r="E705" s="466"/>
      <c r="F705" s="210"/>
      <c r="G705" s="177"/>
      <c r="H705" s="232"/>
      <c r="I705" s="466"/>
      <c r="J705" s="209">
        <f>J706</f>
        <v>692000</v>
      </c>
      <c r="K705" s="706"/>
      <c r="L705" s="210"/>
    </row>
    <row r="706" spans="1:12" s="338" customFormat="1" ht="11.25" customHeight="1">
      <c r="A706" s="351"/>
      <c r="B706" s="426" t="s">
        <v>180</v>
      </c>
      <c r="C706" s="348">
        <f>D706+E706+F706</f>
        <v>692000</v>
      </c>
      <c r="D706" s="378">
        <f>J706</f>
        <v>692000</v>
      </c>
      <c r="E706" s="455"/>
      <c r="F706" s="234"/>
      <c r="G706" s="217"/>
      <c r="H706" s="378"/>
      <c r="I706" s="455"/>
      <c r="J706" s="182">
        <f>SUM(J707:J708)</f>
        <v>692000</v>
      </c>
      <c r="K706" s="688"/>
      <c r="L706" s="234"/>
    </row>
    <row r="707" spans="1:12" s="570" customFormat="1" ht="11.25">
      <c r="A707" s="568"/>
      <c r="B707" s="572" t="s">
        <v>185</v>
      </c>
      <c r="C707" s="563">
        <f>SUM(D707:E707)</f>
        <v>628189</v>
      </c>
      <c r="D707" s="564">
        <f>G707+J707</f>
        <v>628189</v>
      </c>
      <c r="E707" s="565"/>
      <c r="F707" s="566"/>
      <c r="G707" s="567"/>
      <c r="H707" s="564"/>
      <c r="I707" s="565"/>
      <c r="J707" s="569">
        <v>628189</v>
      </c>
      <c r="K707" s="599"/>
      <c r="L707" s="566"/>
    </row>
    <row r="708" spans="1:12" s="570" customFormat="1" ht="22.5">
      <c r="A708" s="584"/>
      <c r="B708" s="562" t="s">
        <v>179</v>
      </c>
      <c r="C708" s="585">
        <f>SUM(D708:E708)</f>
        <v>63811</v>
      </c>
      <c r="D708" s="586">
        <f>G708+J708</f>
        <v>63811</v>
      </c>
      <c r="E708" s="587"/>
      <c r="F708" s="588"/>
      <c r="G708" s="589"/>
      <c r="H708" s="586"/>
      <c r="I708" s="587"/>
      <c r="J708" s="590">
        <v>63811</v>
      </c>
      <c r="K708" s="695"/>
      <c r="L708" s="588"/>
    </row>
    <row r="709" spans="1:12" ht="12" hidden="1">
      <c r="A709" s="41"/>
      <c r="B709" s="42" t="s">
        <v>10</v>
      </c>
      <c r="C709" s="43">
        <f>SUM(C710)</f>
        <v>0</v>
      </c>
      <c r="D709" s="188">
        <f>SUM(D710)</f>
        <v>0</v>
      </c>
      <c r="E709" s="448"/>
      <c r="F709" s="66"/>
      <c r="G709" s="44"/>
      <c r="H709" s="188"/>
      <c r="I709" s="448"/>
      <c r="J709" s="65">
        <f>SUM(J710)</f>
        <v>0</v>
      </c>
      <c r="K709" s="200"/>
      <c r="L709" s="66"/>
    </row>
    <row r="710" spans="1:12" s="55" customFormat="1" ht="12" hidden="1">
      <c r="A710" s="48"/>
      <c r="B710" s="49" t="s">
        <v>11</v>
      </c>
      <c r="C710" s="43">
        <f>SUM(D710:E710)</f>
        <v>0</v>
      </c>
      <c r="D710" s="84">
        <f>G710+J710</f>
        <v>0</v>
      </c>
      <c r="E710" s="266"/>
      <c r="F710" s="74"/>
      <c r="G710" s="51"/>
      <c r="H710" s="84"/>
      <c r="I710" s="266"/>
      <c r="J710" s="69"/>
      <c r="K710" s="264"/>
      <c r="L710" s="74"/>
    </row>
    <row r="711" spans="1:12" ht="15.75" customHeight="1">
      <c r="A711" s="83">
        <v>85219</v>
      </c>
      <c r="B711" s="165" t="s">
        <v>127</v>
      </c>
      <c r="C711" s="70">
        <f>SUM(C712+C717)</f>
        <v>6500000</v>
      </c>
      <c r="D711" s="186">
        <f>SUM(D712+D717)</f>
        <v>6500000</v>
      </c>
      <c r="E711" s="450"/>
      <c r="F711" s="73"/>
      <c r="G711" s="71">
        <f>SUM(G712+G717)</f>
        <v>6500000</v>
      </c>
      <c r="H711" s="186"/>
      <c r="I711" s="450"/>
      <c r="J711" s="72"/>
      <c r="K711" s="540"/>
      <c r="L711" s="73"/>
    </row>
    <row r="712" spans="1:12" ht="12.75">
      <c r="A712" s="175"/>
      <c r="B712" s="208" t="s">
        <v>14</v>
      </c>
      <c r="C712" s="153">
        <f>C714+C715+C716</f>
        <v>6500000</v>
      </c>
      <c r="D712" s="232">
        <f>G712+J712</f>
        <v>6500000</v>
      </c>
      <c r="E712" s="266"/>
      <c r="F712" s="74"/>
      <c r="G712" s="177">
        <f>G713+G716</f>
        <v>6500000</v>
      </c>
      <c r="H712" s="232"/>
      <c r="I712" s="466"/>
      <c r="J712" s="178"/>
      <c r="K712" s="541"/>
      <c r="L712" s="180"/>
    </row>
    <row r="713" spans="1:12" s="338" customFormat="1" ht="12">
      <c r="A713" s="379"/>
      <c r="B713" s="545" t="s">
        <v>180</v>
      </c>
      <c r="C713" s="381">
        <f>SUM(D713:F713)</f>
        <v>6485500</v>
      </c>
      <c r="D713" s="405">
        <f>G713</f>
        <v>6485500</v>
      </c>
      <c r="E713" s="481"/>
      <c r="F713" s="526"/>
      <c r="G713" s="503">
        <f>SUM(G714:G715)</f>
        <v>6485500</v>
      </c>
      <c r="H713" s="405"/>
      <c r="I713" s="481"/>
      <c r="J713" s="410"/>
      <c r="K713" s="711"/>
      <c r="L713" s="526"/>
    </row>
    <row r="714" spans="1:12" s="570" customFormat="1" ht="15" customHeight="1">
      <c r="A714" s="568"/>
      <c r="B714" s="572" t="s">
        <v>185</v>
      </c>
      <c r="C714" s="563">
        <f>SUM(D714:E714)</f>
        <v>5462600</v>
      </c>
      <c r="D714" s="564">
        <f>G714+J714</f>
        <v>5462600</v>
      </c>
      <c r="E714" s="565"/>
      <c r="F714" s="566"/>
      <c r="G714" s="567">
        <v>5462600</v>
      </c>
      <c r="H714" s="564"/>
      <c r="I714" s="565"/>
      <c r="J714" s="569"/>
      <c r="K714" s="599"/>
      <c r="L714" s="566"/>
    </row>
    <row r="715" spans="1:12" s="570" customFormat="1" ht="15" customHeight="1">
      <c r="A715" s="568"/>
      <c r="B715" s="562" t="s">
        <v>179</v>
      </c>
      <c r="C715" s="563">
        <f>SUM(D715:E715)</f>
        <v>1022900</v>
      </c>
      <c r="D715" s="564">
        <f>G715+J715</f>
        <v>1022900</v>
      </c>
      <c r="E715" s="565"/>
      <c r="F715" s="566"/>
      <c r="G715" s="567">
        <v>1022900</v>
      </c>
      <c r="H715" s="564"/>
      <c r="I715" s="565"/>
      <c r="J715" s="569"/>
      <c r="K715" s="599"/>
      <c r="L715" s="566"/>
    </row>
    <row r="716" spans="1:12" s="55" customFormat="1" ht="12">
      <c r="A716" s="141"/>
      <c r="B716" s="359" t="s">
        <v>182</v>
      </c>
      <c r="C716" s="381">
        <f>SUM(D716:E716)</f>
        <v>14500</v>
      </c>
      <c r="D716" s="233">
        <f>G716+J716</f>
        <v>14500</v>
      </c>
      <c r="E716" s="267"/>
      <c r="F716" s="138"/>
      <c r="G716" s="142">
        <v>14500</v>
      </c>
      <c r="H716" s="233"/>
      <c r="I716" s="267"/>
      <c r="J716" s="132"/>
      <c r="K716" s="292"/>
      <c r="L716" s="138"/>
    </row>
    <row r="717" spans="1:12" ht="12" customHeight="1" hidden="1">
      <c r="A717" s="41"/>
      <c r="B717" s="42" t="s">
        <v>10</v>
      </c>
      <c r="C717" s="43">
        <f>SUM(C718:C719)</f>
        <v>0</v>
      </c>
      <c r="D717" s="188">
        <f>SUM(D718:D719)</f>
        <v>0</v>
      </c>
      <c r="E717" s="448"/>
      <c r="F717" s="66"/>
      <c r="G717" s="44">
        <f>SUM(G718:G719)</f>
        <v>0</v>
      </c>
      <c r="H717" s="188"/>
      <c r="I717" s="448"/>
      <c r="J717" s="65"/>
      <c r="K717" s="200"/>
      <c r="L717" s="66"/>
    </row>
    <row r="718" spans="1:12" s="157" customFormat="1" ht="11.25" customHeight="1" hidden="1">
      <c r="A718" s="48"/>
      <c r="B718" s="239" t="s">
        <v>24</v>
      </c>
      <c r="C718" s="50">
        <f>D718+E718</f>
        <v>0</v>
      </c>
      <c r="D718" s="84">
        <f>G718+J718</f>
        <v>0</v>
      </c>
      <c r="E718" s="266"/>
      <c r="F718" s="74"/>
      <c r="G718" s="51"/>
      <c r="H718" s="84"/>
      <c r="I718" s="266"/>
      <c r="J718" s="69"/>
      <c r="K718" s="264"/>
      <c r="L718" s="74"/>
    </row>
    <row r="719" spans="1:12" s="55" customFormat="1" ht="12" customHeight="1" hidden="1">
      <c r="A719" s="141"/>
      <c r="B719" s="85" t="s">
        <v>11</v>
      </c>
      <c r="C719" s="281">
        <f>SUM(D719:E719)</f>
        <v>0</v>
      </c>
      <c r="D719" s="233">
        <f>G719+J719</f>
        <v>0</v>
      </c>
      <c r="E719" s="267"/>
      <c r="F719" s="138"/>
      <c r="G719" s="142"/>
      <c r="H719" s="233"/>
      <c r="I719" s="267"/>
      <c r="J719" s="132"/>
      <c r="K719" s="292"/>
      <c r="L719" s="138"/>
    </row>
    <row r="720" spans="1:12" s="63" customFormat="1" ht="33.75" customHeight="1">
      <c r="A720" s="83">
        <v>85220</v>
      </c>
      <c r="B720" s="165" t="s">
        <v>128</v>
      </c>
      <c r="C720" s="70">
        <f>SUM(C721)</f>
        <v>27400</v>
      </c>
      <c r="D720" s="186">
        <f>SUM(D721)</f>
        <v>27400</v>
      </c>
      <c r="E720" s="450"/>
      <c r="F720" s="73"/>
      <c r="G720" s="71">
        <f>SUM(G721)</f>
        <v>27400</v>
      </c>
      <c r="H720" s="186"/>
      <c r="I720" s="450"/>
      <c r="J720" s="72"/>
      <c r="K720" s="540"/>
      <c r="L720" s="73"/>
    </row>
    <row r="721" spans="1:12" ht="13.5" customHeight="1">
      <c r="A721" s="175"/>
      <c r="B721" s="208" t="s">
        <v>55</v>
      </c>
      <c r="C721" s="153">
        <f>SUM(D721:F721)</f>
        <v>27400</v>
      </c>
      <c r="D721" s="232">
        <f>G721+J721</f>
        <v>27400</v>
      </c>
      <c r="E721" s="466"/>
      <c r="F721" s="210"/>
      <c r="G721" s="219">
        <f>G722</f>
        <v>27400</v>
      </c>
      <c r="H721" s="365"/>
      <c r="I721" s="474"/>
      <c r="J721" s="178"/>
      <c r="K721" s="541"/>
      <c r="L721" s="180"/>
    </row>
    <row r="722" spans="1:12" ht="11.25" customHeight="1">
      <c r="A722" s="41"/>
      <c r="B722" s="426" t="s">
        <v>180</v>
      </c>
      <c r="C722" s="348">
        <f>SUM(D722:F722)</f>
        <v>27400</v>
      </c>
      <c r="D722" s="378">
        <f>SUM(G722)</f>
        <v>27400</v>
      </c>
      <c r="E722" s="455"/>
      <c r="F722" s="234"/>
      <c r="G722" s="217">
        <f>SUM(G723:G724)</f>
        <v>27400</v>
      </c>
      <c r="H722" s="275"/>
      <c r="I722" s="280"/>
      <c r="J722" s="45"/>
      <c r="K722" s="276"/>
      <c r="L722" s="47"/>
    </row>
    <row r="723" spans="1:12" s="570" customFormat="1" ht="11.25" hidden="1">
      <c r="A723" s="568"/>
      <c r="B723" s="572" t="s">
        <v>185</v>
      </c>
      <c r="C723" s="563">
        <f>SUM(D723:E723)</f>
        <v>0</v>
      </c>
      <c r="D723" s="564">
        <f>G723+J723</f>
        <v>0</v>
      </c>
      <c r="E723" s="565"/>
      <c r="F723" s="566"/>
      <c r="G723" s="567"/>
      <c r="H723" s="564"/>
      <c r="I723" s="565"/>
      <c r="J723" s="569"/>
      <c r="K723" s="599"/>
      <c r="L723" s="566"/>
    </row>
    <row r="724" spans="1:12" s="570" customFormat="1" ht="12" customHeight="1">
      <c r="A724" s="568"/>
      <c r="B724" s="562" t="s">
        <v>179</v>
      </c>
      <c r="C724" s="563">
        <f>SUM(D724:E724)</f>
        <v>27400</v>
      </c>
      <c r="D724" s="564">
        <f>G724+J724</f>
        <v>27400</v>
      </c>
      <c r="E724" s="565"/>
      <c r="F724" s="566"/>
      <c r="G724" s="567">
        <v>27400</v>
      </c>
      <c r="H724" s="564"/>
      <c r="I724" s="565"/>
      <c r="J724" s="569"/>
      <c r="K724" s="599"/>
      <c r="L724" s="566"/>
    </row>
    <row r="725" spans="1:12" s="55" customFormat="1" ht="12" hidden="1">
      <c r="A725" s="48"/>
      <c r="B725" s="68" t="s">
        <v>181</v>
      </c>
      <c r="C725" s="50">
        <f>SUM(D725:E725)</f>
        <v>0</v>
      </c>
      <c r="D725" s="84">
        <f>G725+J725</f>
        <v>0</v>
      </c>
      <c r="E725" s="266"/>
      <c r="F725" s="74"/>
      <c r="G725" s="51"/>
      <c r="H725" s="84"/>
      <c r="I725" s="266"/>
      <c r="J725" s="69">
        <v>0</v>
      </c>
      <c r="K725" s="264"/>
      <c r="L725" s="74"/>
    </row>
    <row r="726" spans="1:12" s="63" customFormat="1" ht="12">
      <c r="A726" s="83">
        <v>85226</v>
      </c>
      <c r="B726" s="165" t="s">
        <v>129</v>
      </c>
      <c r="C726" s="70">
        <f>SUM(C727)</f>
        <v>396193</v>
      </c>
      <c r="D726" s="186">
        <f>SUM(D727)</f>
        <v>396193</v>
      </c>
      <c r="E726" s="450"/>
      <c r="F726" s="73"/>
      <c r="G726" s="71"/>
      <c r="H726" s="398"/>
      <c r="I726" s="543"/>
      <c r="J726" s="72">
        <f>SUM(J727)</f>
        <v>396193</v>
      </c>
      <c r="K726" s="540"/>
      <c r="L726" s="73"/>
    </row>
    <row r="727" spans="1:12" ht="12.75">
      <c r="A727" s="41"/>
      <c r="B727" s="64" t="s">
        <v>14</v>
      </c>
      <c r="C727" s="43">
        <f>SUM(D727:F727)</f>
        <v>396193</v>
      </c>
      <c r="D727" s="188">
        <f>SUM(J727)</f>
        <v>396193</v>
      </c>
      <c r="E727" s="448"/>
      <c r="F727" s="66"/>
      <c r="G727" s="159"/>
      <c r="H727" s="395"/>
      <c r="I727" s="669"/>
      <c r="J727" s="45">
        <f>J728+J732</f>
        <v>396193</v>
      </c>
      <c r="K727" s="276"/>
      <c r="L727" s="47"/>
    </row>
    <row r="728" spans="1:12" ht="12.75">
      <c r="A728" s="41"/>
      <c r="B728" s="426" t="s">
        <v>180</v>
      </c>
      <c r="C728" s="43">
        <f>SUM(D728:F728)</f>
        <v>395693</v>
      </c>
      <c r="D728" s="188">
        <f>SUM(J728)</f>
        <v>395693</v>
      </c>
      <c r="E728" s="448"/>
      <c r="F728" s="66"/>
      <c r="G728" s="159"/>
      <c r="H728" s="395"/>
      <c r="I728" s="669"/>
      <c r="J728" s="45">
        <f>SUM(J729:J730)</f>
        <v>395693</v>
      </c>
      <c r="K728" s="276"/>
      <c r="L728" s="47"/>
    </row>
    <row r="729" spans="1:12" s="570" customFormat="1" ht="11.25">
      <c r="A729" s="568"/>
      <c r="B729" s="572" t="s">
        <v>185</v>
      </c>
      <c r="C729" s="563">
        <f>SUM(D729:E729)</f>
        <v>354693</v>
      </c>
      <c r="D729" s="564">
        <f>G729+J729</f>
        <v>354693</v>
      </c>
      <c r="E729" s="565"/>
      <c r="F729" s="566"/>
      <c r="G729" s="567"/>
      <c r="H729" s="564"/>
      <c r="I729" s="565"/>
      <c r="J729" s="569">
        <v>354693</v>
      </c>
      <c r="K729" s="599"/>
      <c r="L729" s="566"/>
    </row>
    <row r="730" spans="1:12" s="570" customFormat="1" ht="12.75" customHeight="1">
      <c r="A730" s="568"/>
      <c r="B730" s="562" t="s">
        <v>179</v>
      </c>
      <c r="C730" s="563">
        <f>SUM(D730:E730)</f>
        <v>41000</v>
      </c>
      <c r="D730" s="564">
        <f>G730+J730</f>
        <v>41000</v>
      </c>
      <c r="E730" s="565"/>
      <c r="F730" s="566"/>
      <c r="G730" s="567"/>
      <c r="H730" s="564"/>
      <c r="I730" s="565"/>
      <c r="J730" s="569">
        <v>41000</v>
      </c>
      <c r="K730" s="599"/>
      <c r="L730" s="566"/>
    </row>
    <row r="731" spans="1:12" s="55" customFormat="1" ht="9.75" customHeight="1" hidden="1">
      <c r="A731" s="48"/>
      <c r="B731" s="49" t="s">
        <v>43</v>
      </c>
      <c r="C731" s="50">
        <f>SUM(D731:E731)</f>
        <v>0</v>
      </c>
      <c r="D731" s="84">
        <f>G731+J731</f>
        <v>0</v>
      </c>
      <c r="E731" s="266"/>
      <c r="F731" s="74"/>
      <c r="G731" s="51"/>
      <c r="H731" s="84"/>
      <c r="I731" s="266"/>
      <c r="J731" s="69"/>
      <c r="K731" s="264"/>
      <c r="L731" s="74"/>
    </row>
    <row r="732" spans="1:12" s="55" customFormat="1" ht="12">
      <c r="A732" s="48"/>
      <c r="B732" s="359" t="s">
        <v>182</v>
      </c>
      <c r="C732" s="50">
        <f>SUM(D732:E732)</f>
        <v>500</v>
      </c>
      <c r="D732" s="84">
        <f>G732+J732</f>
        <v>500</v>
      </c>
      <c r="E732" s="266"/>
      <c r="F732" s="74"/>
      <c r="G732" s="51"/>
      <c r="H732" s="84"/>
      <c r="I732" s="266"/>
      <c r="J732" s="69">
        <v>500</v>
      </c>
      <c r="K732" s="264"/>
      <c r="L732" s="74"/>
    </row>
    <row r="733" spans="1:12" s="63" customFormat="1" ht="21.75" customHeight="1">
      <c r="A733" s="83">
        <v>85228</v>
      </c>
      <c r="B733" s="165" t="s">
        <v>130</v>
      </c>
      <c r="C733" s="70">
        <f>SUM(C734)</f>
        <v>1525000</v>
      </c>
      <c r="D733" s="186">
        <f>SUM(D734)</f>
        <v>1358000</v>
      </c>
      <c r="E733" s="450">
        <f>SUM(E734)</f>
        <v>167000</v>
      </c>
      <c r="F733" s="73"/>
      <c r="G733" s="71">
        <f>SUM(G734)</f>
        <v>1358000</v>
      </c>
      <c r="H733" s="186">
        <f>SUM(H734)</f>
        <v>167000</v>
      </c>
      <c r="I733" s="450"/>
      <c r="J733" s="72"/>
      <c r="K733" s="712"/>
      <c r="L733" s="282"/>
    </row>
    <row r="734" spans="1:12" ht="12.75" customHeight="1">
      <c r="A734" s="41"/>
      <c r="B734" s="64" t="s">
        <v>14</v>
      </c>
      <c r="C734" s="43">
        <f>C736+C738+C739</f>
        <v>1525000</v>
      </c>
      <c r="D734" s="188">
        <f>+D736+D738+D739</f>
        <v>1358000</v>
      </c>
      <c r="E734" s="448">
        <f>E736+E738+E739</f>
        <v>167000</v>
      </c>
      <c r="F734" s="66"/>
      <c r="G734" s="159">
        <f>G736+G738+G739</f>
        <v>1358000</v>
      </c>
      <c r="H734" s="275">
        <f>H736+H738+H739</f>
        <v>167000</v>
      </c>
      <c r="I734" s="280"/>
      <c r="J734" s="45"/>
      <c r="K734" s="696"/>
      <c r="L734" s="140"/>
    </row>
    <row r="735" spans="1:12" s="338" customFormat="1" ht="12.75" customHeight="1">
      <c r="A735" s="351"/>
      <c r="B735" s="426" t="s">
        <v>180</v>
      </c>
      <c r="C735" s="348">
        <f>SUM(D735:F735)</f>
        <v>1511600</v>
      </c>
      <c r="D735" s="378">
        <f>SUM(G735)</f>
        <v>1345000</v>
      </c>
      <c r="E735" s="455">
        <f>SUM(E736:E738)</f>
        <v>166600</v>
      </c>
      <c r="F735" s="234"/>
      <c r="G735" s="217">
        <f>SUM(G736:G738)</f>
        <v>1345000</v>
      </c>
      <c r="H735" s="378">
        <f>SUM(H736:H738)</f>
        <v>166600</v>
      </c>
      <c r="I735" s="455"/>
      <c r="J735" s="182"/>
      <c r="K735" s="440"/>
      <c r="L735" s="439"/>
    </row>
    <row r="736" spans="1:12" s="570" customFormat="1" ht="10.5" customHeight="1">
      <c r="A736" s="568"/>
      <c r="B736" s="572" t="s">
        <v>185</v>
      </c>
      <c r="C736" s="563">
        <f>SUM(D736:E736)</f>
        <v>1342220</v>
      </c>
      <c r="D736" s="564">
        <f>G736+J736</f>
        <v>1217500</v>
      </c>
      <c r="E736" s="565">
        <f>H736+K736</f>
        <v>124720</v>
      </c>
      <c r="F736" s="566"/>
      <c r="G736" s="567">
        <v>1217500</v>
      </c>
      <c r="H736" s="564">
        <v>124720</v>
      </c>
      <c r="I736" s="565"/>
      <c r="J736" s="569"/>
      <c r="K736" s="599"/>
      <c r="L736" s="566"/>
    </row>
    <row r="737" spans="1:12" s="596" customFormat="1" ht="9.75" customHeight="1" hidden="1">
      <c r="A737" s="568"/>
      <c r="B737" s="572" t="s">
        <v>26</v>
      </c>
      <c r="C737" s="563">
        <f>SUM(D737:E737)</f>
        <v>0</v>
      </c>
      <c r="D737" s="564">
        <f>G737+J737</f>
        <v>0</v>
      </c>
      <c r="E737" s="565"/>
      <c r="F737" s="566"/>
      <c r="G737" s="567"/>
      <c r="H737" s="564"/>
      <c r="I737" s="565"/>
      <c r="J737" s="569"/>
      <c r="K737" s="599"/>
      <c r="L737" s="566"/>
    </row>
    <row r="738" spans="1:12" s="570" customFormat="1" ht="10.5" customHeight="1">
      <c r="A738" s="568"/>
      <c r="B738" s="562" t="s">
        <v>179</v>
      </c>
      <c r="C738" s="563">
        <f>SUM(D738:E738)</f>
        <v>169380</v>
      </c>
      <c r="D738" s="564">
        <f>G738+J738</f>
        <v>127500</v>
      </c>
      <c r="E738" s="565">
        <f>H738+K738</f>
        <v>41880</v>
      </c>
      <c r="F738" s="566"/>
      <c r="G738" s="567">
        <v>127500</v>
      </c>
      <c r="H738" s="564">
        <v>41880</v>
      </c>
      <c r="I738" s="565"/>
      <c r="J738" s="569"/>
      <c r="K738" s="599"/>
      <c r="L738" s="566"/>
    </row>
    <row r="739" spans="1:12" ht="12">
      <c r="A739" s="130"/>
      <c r="B739" s="359" t="s">
        <v>182</v>
      </c>
      <c r="C739" s="136">
        <f>SUM(D739:E739)</f>
        <v>13400</v>
      </c>
      <c r="D739" s="233">
        <f>G739+J739</f>
        <v>13000</v>
      </c>
      <c r="E739" s="267">
        <f>H739+K739</f>
        <v>400</v>
      </c>
      <c r="F739" s="138"/>
      <c r="G739" s="142">
        <v>13000</v>
      </c>
      <c r="H739" s="233">
        <v>400</v>
      </c>
      <c r="I739" s="267"/>
      <c r="J739" s="132"/>
      <c r="K739" s="718"/>
      <c r="L739" s="248"/>
    </row>
    <row r="740" spans="1:12" s="63" customFormat="1" ht="15" customHeight="1">
      <c r="A740" s="83">
        <v>85232</v>
      </c>
      <c r="B740" s="165" t="s">
        <v>175</v>
      </c>
      <c r="C740" s="70">
        <f>SUM(C743)</f>
        <v>80000</v>
      </c>
      <c r="D740" s="186">
        <f>SUM(D743)</f>
        <v>80000</v>
      </c>
      <c r="E740" s="450"/>
      <c r="F740" s="73"/>
      <c r="G740" s="71">
        <f>G741</f>
        <v>80000</v>
      </c>
      <c r="H740" s="186"/>
      <c r="I740" s="450"/>
      <c r="J740" s="72"/>
      <c r="K740" s="712"/>
      <c r="L740" s="282"/>
    </row>
    <row r="741" spans="1:12" s="63" customFormat="1" ht="12" customHeight="1">
      <c r="A741" s="96"/>
      <c r="B741" s="64" t="s">
        <v>14</v>
      </c>
      <c r="C741" s="213">
        <f>C743</f>
        <v>80000</v>
      </c>
      <c r="D741" s="402">
        <f>D743</f>
        <v>80000</v>
      </c>
      <c r="E741" s="472"/>
      <c r="F741" s="216"/>
      <c r="G741" s="214">
        <f>G743</f>
        <v>80000</v>
      </c>
      <c r="H741" s="403"/>
      <c r="I741" s="472"/>
      <c r="J741" s="215"/>
      <c r="K741" s="200"/>
      <c r="L741" s="66"/>
    </row>
    <row r="742" spans="1:12" s="63" customFormat="1" ht="12" customHeight="1">
      <c r="A742" s="96"/>
      <c r="B742" s="426" t="s">
        <v>180</v>
      </c>
      <c r="C742" s="348">
        <f>SUM(D742:F742)</f>
        <v>80000</v>
      </c>
      <c r="D742" s="378">
        <f>SUM(G742)</f>
        <v>80000</v>
      </c>
      <c r="E742" s="455"/>
      <c r="F742" s="234"/>
      <c r="G742" s="217">
        <f>G743</f>
        <v>80000</v>
      </c>
      <c r="H742" s="402"/>
      <c r="I742" s="472"/>
      <c r="J742" s="215"/>
      <c r="K742" s="200"/>
      <c r="L742" s="66"/>
    </row>
    <row r="743" spans="1:12" s="570" customFormat="1" ht="12.75" customHeight="1">
      <c r="A743" s="568"/>
      <c r="B743" s="562" t="s">
        <v>179</v>
      </c>
      <c r="C743" s="563">
        <f>SUM(D743:E743)</f>
        <v>80000</v>
      </c>
      <c r="D743" s="564">
        <f>G743+J743</f>
        <v>80000</v>
      </c>
      <c r="E743" s="565"/>
      <c r="F743" s="566"/>
      <c r="G743" s="567">
        <v>80000</v>
      </c>
      <c r="H743" s="564"/>
      <c r="I743" s="565"/>
      <c r="J743" s="569"/>
      <c r="K743" s="599"/>
      <c r="L743" s="566"/>
    </row>
    <row r="744" spans="1:12" ht="12" customHeight="1">
      <c r="A744" s="83">
        <v>85295</v>
      </c>
      <c r="B744" s="165" t="s">
        <v>21</v>
      </c>
      <c r="C744" s="58">
        <f>SUM(C745+C750)</f>
        <v>1149000</v>
      </c>
      <c r="D744" s="369">
        <f>SUM(D745+D750)</f>
        <v>1149000</v>
      </c>
      <c r="E744" s="449"/>
      <c r="F744" s="62"/>
      <c r="G744" s="59">
        <f>SUM(G745+G750)</f>
        <v>1145100</v>
      </c>
      <c r="H744" s="369"/>
      <c r="I744" s="449"/>
      <c r="J744" s="61">
        <f>J745</f>
        <v>3900</v>
      </c>
      <c r="K744" s="687"/>
      <c r="L744" s="62"/>
    </row>
    <row r="745" spans="1:12" ht="11.25" customHeight="1">
      <c r="A745" s="175"/>
      <c r="B745" s="208" t="s">
        <v>55</v>
      </c>
      <c r="C745" s="231">
        <f>SUM(D745:F745)</f>
        <v>1149000</v>
      </c>
      <c r="D745" s="188">
        <f>G745+J745</f>
        <v>1149000</v>
      </c>
      <c r="E745" s="448"/>
      <c r="F745" s="66"/>
      <c r="G745" s="284">
        <f>G746+G749+G754</f>
        <v>1145100</v>
      </c>
      <c r="H745" s="367"/>
      <c r="I745" s="679"/>
      <c r="J745" s="283">
        <f>J748</f>
        <v>3900</v>
      </c>
      <c r="K745" s="719"/>
      <c r="L745" s="256"/>
    </row>
    <row r="746" spans="1:12" s="338" customFormat="1" ht="11.25" customHeight="1">
      <c r="A746" s="351"/>
      <c r="B746" s="426" t="s">
        <v>180</v>
      </c>
      <c r="C746" s="429">
        <f>SUM(D746:F746)</f>
        <v>27000</v>
      </c>
      <c r="D746" s="378">
        <f>G746+J746</f>
        <v>27000</v>
      </c>
      <c r="E746" s="455"/>
      <c r="F746" s="234"/>
      <c r="G746" s="495">
        <f>SUM(G747:G748)</f>
        <v>23100</v>
      </c>
      <c r="H746" s="430"/>
      <c r="I746" s="461"/>
      <c r="J746" s="301">
        <f>SUM(J747:J748)</f>
        <v>3900</v>
      </c>
      <c r="K746" s="440"/>
      <c r="L746" s="439"/>
    </row>
    <row r="747" spans="1:12" s="55" customFormat="1" ht="11.25" customHeight="1" hidden="1">
      <c r="A747" s="48"/>
      <c r="B747" s="255" t="s">
        <v>185</v>
      </c>
      <c r="C747" s="126">
        <f>SUM(D747:E747)</f>
        <v>0</v>
      </c>
      <c r="D747" s="84">
        <f>G747</f>
        <v>0</v>
      </c>
      <c r="E747" s="266"/>
      <c r="F747" s="74"/>
      <c r="G747" s="506"/>
      <c r="H747" s="368"/>
      <c r="I747" s="680"/>
      <c r="J747" s="285"/>
      <c r="K747" s="693"/>
      <c r="L747" s="129"/>
    </row>
    <row r="748" spans="1:12" s="596" customFormat="1" ht="13.5" customHeight="1">
      <c r="A748" s="568"/>
      <c r="B748" s="562" t="s">
        <v>179</v>
      </c>
      <c r="C748" s="563">
        <f aca="true" t="shared" si="35" ref="C748:C754">SUM(D748:E748)</f>
        <v>27000</v>
      </c>
      <c r="D748" s="564">
        <f aca="true" t="shared" si="36" ref="D748:D754">G748+J748</f>
        <v>27000</v>
      </c>
      <c r="E748" s="565"/>
      <c r="F748" s="566"/>
      <c r="G748" s="567">
        <v>23100</v>
      </c>
      <c r="H748" s="564"/>
      <c r="I748" s="565"/>
      <c r="J748" s="569">
        <v>3900</v>
      </c>
      <c r="K748" s="599"/>
      <c r="L748" s="566"/>
    </row>
    <row r="749" spans="1:12" s="157" customFormat="1" ht="10.5" customHeight="1">
      <c r="A749" s="48"/>
      <c r="B749" s="68" t="s">
        <v>181</v>
      </c>
      <c r="C749" s="50">
        <f>SUM(D749:E749)</f>
        <v>150000</v>
      </c>
      <c r="D749" s="84">
        <f>G749+J749</f>
        <v>150000</v>
      </c>
      <c r="E749" s="266"/>
      <c r="F749" s="74"/>
      <c r="G749" s="51">
        <v>150000</v>
      </c>
      <c r="H749" s="167"/>
      <c r="I749" s="199"/>
      <c r="J749" s="52"/>
      <c r="K749" s="264"/>
      <c r="L749" s="74"/>
    </row>
    <row r="750" spans="1:12" ht="12" hidden="1">
      <c r="A750" s="41"/>
      <c r="B750" s="42" t="s">
        <v>10</v>
      </c>
      <c r="C750" s="50">
        <f t="shared" si="35"/>
        <v>0</v>
      </c>
      <c r="D750" s="84">
        <f t="shared" si="36"/>
        <v>0</v>
      </c>
      <c r="E750" s="267">
        <f>H750+K750</f>
        <v>0</v>
      </c>
      <c r="F750" s="74"/>
      <c r="G750" s="44">
        <f>SUM(G751:G752)</f>
        <v>0</v>
      </c>
      <c r="H750" s="188"/>
      <c r="I750" s="448"/>
      <c r="J750" s="65"/>
      <c r="K750" s="200"/>
      <c r="L750" s="66"/>
    </row>
    <row r="751" spans="1:12" s="55" customFormat="1" ht="12" hidden="1">
      <c r="A751" s="48"/>
      <c r="B751" s="49" t="s">
        <v>24</v>
      </c>
      <c r="C751" s="50">
        <f t="shared" si="35"/>
        <v>0</v>
      </c>
      <c r="D751" s="84">
        <f t="shared" si="36"/>
        <v>0</v>
      </c>
      <c r="E751" s="267">
        <f>H751+K751</f>
        <v>0</v>
      </c>
      <c r="F751" s="74"/>
      <c r="G751" s="51"/>
      <c r="H751" s="84"/>
      <c r="I751" s="266"/>
      <c r="J751" s="69"/>
      <c r="K751" s="264"/>
      <c r="L751" s="74"/>
    </row>
    <row r="752" spans="1:12" s="55" customFormat="1" ht="15.75" customHeight="1" hidden="1">
      <c r="A752" s="141"/>
      <c r="B752" s="85" t="s">
        <v>11</v>
      </c>
      <c r="C752" s="50">
        <f t="shared" si="35"/>
        <v>0</v>
      </c>
      <c r="D752" s="84">
        <f t="shared" si="36"/>
        <v>0</v>
      </c>
      <c r="E752" s="267">
        <f>H752+K752</f>
        <v>0</v>
      </c>
      <c r="F752" s="138"/>
      <c r="G752" s="142"/>
      <c r="H752" s="233"/>
      <c r="I752" s="267"/>
      <c r="J752" s="132"/>
      <c r="K752" s="292"/>
      <c r="L752" s="138"/>
    </row>
    <row r="753" spans="1:12" s="55" customFormat="1" ht="12.75" customHeight="1" hidden="1">
      <c r="A753" s="48"/>
      <c r="B753" s="190" t="s">
        <v>54</v>
      </c>
      <c r="C753" s="50">
        <f t="shared" si="35"/>
        <v>0</v>
      </c>
      <c r="D753" s="84">
        <f t="shared" si="36"/>
        <v>0</v>
      </c>
      <c r="E753" s="267">
        <f>H753+K753</f>
        <v>0</v>
      </c>
      <c r="F753" s="74"/>
      <c r="G753" s="51"/>
      <c r="H753" s="84"/>
      <c r="I753" s="266"/>
      <c r="J753" s="69"/>
      <c r="K753" s="264"/>
      <c r="L753" s="74"/>
    </row>
    <row r="754" spans="1:12" s="55" customFormat="1" ht="12">
      <c r="A754" s="141"/>
      <c r="B754" s="608" t="s">
        <v>182</v>
      </c>
      <c r="C754" s="136">
        <f t="shared" si="35"/>
        <v>972000</v>
      </c>
      <c r="D754" s="233">
        <f t="shared" si="36"/>
        <v>972000</v>
      </c>
      <c r="E754" s="267"/>
      <c r="F754" s="138"/>
      <c r="G754" s="142">
        <v>972000</v>
      </c>
      <c r="H754" s="233"/>
      <c r="I754" s="267"/>
      <c r="J754" s="132"/>
      <c r="K754" s="292"/>
      <c r="L754" s="138"/>
    </row>
    <row r="755" spans="1:12" s="157" customFormat="1" ht="29.25" customHeight="1" thickBot="1">
      <c r="A755" s="290">
        <v>853</v>
      </c>
      <c r="B755" s="544" t="s">
        <v>131</v>
      </c>
      <c r="C755" s="363">
        <f>C767+C781+C777+C791+C788</f>
        <v>7680311</v>
      </c>
      <c r="D755" s="370">
        <f>D767+D781+D777+D791+D788</f>
        <v>7551311</v>
      </c>
      <c r="E755" s="473">
        <f>E767+E781+E777+E791+E788</f>
        <v>129000</v>
      </c>
      <c r="F755" s="523"/>
      <c r="G755" s="498">
        <f>G767+G781+G777+G791+G788</f>
        <v>5303659</v>
      </c>
      <c r="H755" s="370"/>
      <c r="I755" s="473"/>
      <c r="J755" s="364">
        <f>J767+J781+J777+J791+J788</f>
        <v>2247652</v>
      </c>
      <c r="K755" s="710">
        <f>K767+K781+K777+K791+K788</f>
        <v>129000</v>
      </c>
      <c r="L755" s="225"/>
    </row>
    <row r="756" spans="1:12" s="101" customFormat="1" ht="15" customHeight="1" thickTop="1">
      <c r="A756" s="287"/>
      <c r="B756" s="288" t="s">
        <v>55</v>
      </c>
      <c r="C756" s="88">
        <f>D756+E756</f>
        <v>7580311</v>
      </c>
      <c r="D756" s="183">
        <f aca="true" t="shared" si="37" ref="D756:D766">G756+J756</f>
        <v>7451311</v>
      </c>
      <c r="E756" s="454">
        <f>SUM(E758:E759)</f>
        <v>129000</v>
      </c>
      <c r="F756" s="99"/>
      <c r="G756" s="196">
        <f>G768+G778+G782+G789+G792</f>
        <v>5203659</v>
      </c>
      <c r="H756" s="272"/>
      <c r="I756" s="469"/>
      <c r="J756" s="90">
        <f>J768+J778+J782+J789+J792</f>
        <v>2247652</v>
      </c>
      <c r="K756" s="197">
        <f>K768+K778+K782+K789+K792</f>
        <v>129000</v>
      </c>
      <c r="L756" s="91"/>
    </row>
    <row r="757" spans="1:12" s="101" customFormat="1" ht="12.75">
      <c r="A757" s="287"/>
      <c r="B757" s="426" t="s">
        <v>180</v>
      </c>
      <c r="C757" s="557">
        <f>SUM(D757:F757)</f>
        <v>4232000</v>
      </c>
      <c r="D757" s="555">
        <f t="shared" si="37"/>
        <v>4103000</v>
      </c>
      <c r="E757" s="558">
        <f>H757+K757</f>
        <v>129000</v>
      </c>
      <c r="F757" s="559"/>
      <c r="G757" s="494">
        <f>G769+G783</f>
        <v>3973000</v>
      </c>
      <c r="H757" s="494"/>
      <c r="I757" s="558"/>
      <c r="J757" s="427">
        <f>J769+J783</f>
        <v>130000</v>
      </c>
      <c r="K757" s="721">
        <f>K769+K783</f>
        <v>129000</v>
      </c>
      <c r="L757" s="559"/>
    </row>
    <row r="758" spans="1:12" s="570" customFormat="1" ht="11.25" customHeight="1">
      <c r="A758" s="609"/>
      <c r="B758" s="572" t="s">
        <v>185</v>
      </c>
      <c r="C758" s="563">
        <f>D758+E758</f>
        <v>3010450</v>
      </c>
      <c r="D758" s="564">
        <f t="shared" si="37"/>
        <v>2915910</v>
      </c>
      <c r="E758" s="565">
        <f>H758+K758</f>
        <v>94540</v>
      </c>
      <c r="F758" s="566"/>
      <c r="G758" s="567">
        <f>G770+G784+G794</f>
        <v>2824800</v>
      </c>
      <c r="H758" s="564"/>
      <c r="I758" s="565"/>
      <c r="J758" s="569">
        <f>J784+J794</f>
        <v>91110</v>
      </c>
      <c r="K758" s="599">
        <f>K784+K794</f>
        <v>94540</v>
      </c>
      <c r="L758" s="566"/>
    </row>
    <row r="759" spans="1:12" s="570" customFormat="1" ht="13.5" customHeight="1">
      <c r="A759" s="609"/>
      <c r="B759" s="562" t="s">
        <v>179</v>
      </c>
      <c r="C759" s="563">
        <f>D759+E759</f>
        <v>1221550</v>
      </c>
      <c r="D759" s="564">
        <f t="shared" si="37"/>
        <v>1187090</v>
      </c>
      <c r="E759" s="565">
        <f>H759+K759</f>
        <v>34460</v>
      </c>
      <c r="F759" s="566"/>
      <c r="G759" s="567">
        <f>G771+G785+G796</f>
        <v>1148200</v>
      </c>
      <c r="H759" s="564"/>
      <c r="I759" s="565"/>
      <c r="J759" s="569">
        <f>J785+J796</f>
        <v>38890</v>
      </c>
      <c r="K759" s="599">
        <f>K785+K796</f>
        <v>34460</v>
      </c>
      <c r="L759" s="566"/>
    </row>
    <row r="760" spans="1:12" s="55" customFormat="1" ht="11.25" customHeight="1">
      <c r="A760" s="289"/>
      <c r="B760" s="68" t="s">
        <v>181</v>
      </c>
      <c r="C760" s="93">
        <f>SUM(D760:F760)</f>
        <v>2117652</v>
      </c>
      <c r="D760" s="167">
        <f t="shared" si="37"/>
        <v>2117652</v>
      </c>
      <c r="E760" s="199"/>
      <c r="F760" s="54"/>
      <c r="G760" s="94"/>
      <c r="H760" s="94"/>
      <c r="I760" s="199"/>
      <c r="J760" s="52">
        <f>J779+J790</f>
        <v>2117652</v>
      </c>
      <c r="K760" s="198"/>
      <c r="L760" s="54"/>
    </row>
    <row r="761" spans="1:12" s="55" customFormat="1" ht="11.25" customHeight="1">
      <c r="A761" s="289"/>
      <c r="B761" s="359" t="s">
        <v>182</v>
      </c>
      <c r="C761" s="93">
        <f aca="true" t="shared" si="38" ref="C761:C766">D761+E761</f>
        <v>7000</v>
      </c>
      <c r="D761" s="167">
        <f t="shared" si="37"/>
        <v>7000</v>
      </c>
      <c r="E761" s="199"/>
      <c r="F761" s="54"/>
      <c r="G761" s="94">
        <f>G773+G798</f>
        <v>7000</v>
      </c>
      <c r="H761" s="167"/>
      <c r="I761" s="199"/>
      <c r="J761" s="52"/>
      <c r="K761" s="198"/>
      <c r="L761" s="54"/>
    </row>
    <row r="762" spans="1:12" s="55" customFormat="1" ht="42" customHeight="1">
      <c r="A762" s="289"/>
      <c r="B762" s="376" t="s">
        <v>201</v>
      </c>
      <c r="C762" s="93">
        <f t="shared" si="38"/>
        <v>1223659</v>
      </c>
      <c r="D762" s="167">
        <f t="shared" si="37"/>
        <v>1223659</v>
      </c>
      <c r="E762" s="199"/>
      <c r="F762" s="54"/>
      <c r="G762" s="94">
        <f>G799</f>
        <v>1223659</v>
      </c>
      <c r="H762" s="167"/>
      <c r="I762" s="199"/>
      <c r="J762" s="52"/>
      <c r="K762" s="198"/>
      <c r="L762" s="54"/>
    </row>
    <row r="763" spans="1:12" s="101" customFormat="1" ht="14.25" customHeight="1">
      <c r="A763" s="287"/>
      <c r="B763" s="87" t="s">
        <v>10</v>
      </c>
      <c r="C763" s="93">
        <f t="shared" si="38"/>
        <v>100000</v>
      </c>
      <c r="D763" s="167">
        <f t="shared" si="37"/>
        <v>100000</v>
      </c>
      <c r="E763" s="199"/>
      <c r="F763" s="54"/>
      <c r="G763" s="94">
        <f>G774</f>
        <v>100000</v>
      </c>
      <c r="H763" s="167"/>
      <c r="I763" s="199"/>
      <c r="J763" s="52"/>
      <c r="K763" s="198"/>
      <c r="L763" s="54"/>
    </row>
    <row r="764" spans="1:12" s="101" customFormat="1" ht="14.25" customHeight="1" thickBot="1">
      <c r="A764" s="290"/>
      <c r="B764" s="372" t="s">
        <v>24</v>
      </c>
      <c r="C764" s="170">
        <f t="shared" si="38"/>
        <v>100000</v>
      </c>
      <c r="D764" s="346">
        <f t="shared" si="37"/>
        <v>100000</v>
      </c>
      <c r="E764" s="486"/>
      <c r="F764" s="115"/>
      <c r="G764" s="171">
        <f>G775</f>
        <v>100000</v>
      </c>
      <c r="H764" s="346"/>
      <c r="I764" s="486"/>
      <c r="J764" s="172"/>
      <c r="K764" s="690"/>
      <c r="L764" s="115"/>
    </row>
    <row r="765" spans="1:12" s="101" customFormat="1" ht="15" customHeight="1" hidden="1" thickBot="1">
      <c r="A765" s="290"/>
      <c r="B765" s="374" t="s">
        <v>27</v>
      </c>
      <c r="C765" s="170">
        <f t="shared" si="38"/>
        <v>0</v>
      </c>
      <c r="D765" s="346">
        <f t="shared" si="37"/>
        <v>0</v>
      </c>
      <c r="E765" s="465"/>
      <c r="F765" s="184"/>
      <c r="G765" s="113">
        <f>G776</f>
        <v>0</v>
      </c>
      <c r="H765" s="366">
        <f>H776</f>
        <v>0</v>
      </c>
      <c r="I765" s="465"/>
      <c r="J765" s="114">
        <f>J776</f>
        <v>0</v>
      </c>
      <c r="K765" s="702">
        <f>K776</f>
        <v>0</v>
      </c>
      <c r="L765" s="184"/>
    </row>
    <row r="766" spans="1:12" s="55" customFormat="1" ht="11.25" customHeight="1" hidden="1">
      <c r="A766" s="291"/>
      <c r="B766" s="131" t="s">
        <v>11</v>
      </c>
      <c r="C766" s="136">
        <f t="shared" si="38"/>
        <v>0</v>
      </c>
      <c r="D766" s="394">
        <f t="shared" si="37"/>
        <v>0</v>
      </c>
      <c r="E766" s="267"/>
      <c r="F766" s="138"/>
      <c r="G766" s="142">
        <f>G787</f>
        <v>0</v>
      </c>
      <c r="H766" s="233"/>
      <c r="I766" s="267"/>
      <c r="J766" s="132">
        <f>J787</f>
        <v>0</v>
      </c>
      <c r="K766" s="292"/>
      <c r="L766" s="138"/>
    </row>
    <row r="767" spans="1:12" ht="15" customHeight="1" thickTop="1">
      <c r="A767" s="116">
        <v>85305</v>
      </c>
      <c r="B767" s="160" t="s">
        <v>132</v>
      </c>
      <c r="C767" s="161">
        <f>C768+C774</f>
        <v>4080000</v>
      </c>
      <c r="D767" s="371">
        <f>D768+D774</f>
        <v>4080000</v>
      </c>
      <c r="E767" s="463"/>
      <c r="F767" s="164"/>
      <c r="G767" s="162">
        <f>G768+G774</f>
        <v>4080000</v>
      </c>
      <c r="H767" s="371"/>
      <c r="I767" s="463"/>
      <c r="J767" s="163"/>
      <c r="K767" s="700"/>
      <c r="L767" s="164"/>
    </row>
    <row r="768" spans="1:12" ht="13.5" customHeight="1">
      <c r="A768" s="41"/>
      <c r="B768" s="42" t="s">
        <v>55</v>
      </c>
      <c r="C768" s="43">
        <f>SUM(D768:F768)</f>
        <v>3980000</v>
      </c>
      <c r="D768" s="188">
        <f>SUM(G768)</f>
        <v>3980000</v>
      </c>
      <c r="E768" s="448"/>
      <c r="F768" s="66"/>
      <c r="G768" s="159">
        <f>G769+G772+G773</f>
        <v>3980000</v>
      </c>
      <c r="H768" s="275"/>
      <c r="I768" s="280"/>
      <c r="J768" s="45"/>
      <c r="K768" s="276"/>
      <c r="L768" s="47"/>
    </row>
    <row r="769" spans="1:12" ht="13.5" customHeight="1">
      <c r="A769" s="41"/>
      <c r="B769" s="426" t="s">
        <v>180</v>
      </c>
      <c r="C769" s="43">
        <f>SUM(D769:F769)</f>
        <v>3973000</v>
      </c>
      <c r="D769" s="188">
        <f>SUM(G769)</f>
        <v>3973000</v>
      </c>
      <c r="E769" s="448"/>
      <c r="F769" s="66"/>
      <c r="G769" s="159">
        <f>SUM(G770:G771)</f>
        <v>3973000</v>
      </c>
      <c r="H769" s="275"/>
      <c r="I769" s="280"/>
      <c r="J769" s="45"/>
      <c r="K769" s="276"/>
      <c r="L769" s="47"/>
    </row>
    <row r="770" spans="1:12" s="570" customFormat="1" ht="13.5" customHeight="1">
      <c r="A770" s="568"/>
      <c r="B770" s="572" t="s">
        <v>185</v>
      </c>
      <c r="C770" s="563">
        <f>SUM(D770:E770)</f>
        <v>2824800</v>
      </c>
      <c r="D770" s="564">
        <f>G770+J770</f>
        <v>2824800</v>
      </c>
      <c r="E770" s="565"/>
      <c r="F770" s="566"/>
      <c r="G770" s="567">
        <v>2824800</v>
      </c>
      <c r="H770" s="564"/>
      <c r="I770" s="565"/>
      <c r="J770" s="569"/>
      <c r="K770" s="599"/>
      <c r="L770" s="566"/>
    </row>
    <row r="771" spans="1:12" s="570" customFormat="1" ht="13.5" customHeight="1">
      <c r="A771" s="568"/>
      <c r="B771" s="562" t="s">
        <v>179</v>
      </c>
      <c r="C771" s="563">
        <f>SUM(D771:E771)</f>
        <v>1148200</v>
      </c>
      <c r="D771" s="564">
        <f>G771+J771</f>
        <v>1148200</v>
      </c>
      <c r="E771" s="565"/>
      <c r="F771" s="566"/>
      <c r="G771" s="567">
        <v>1148200</v>
      </c>
      <c r="H771" s="564"/>
      <c r="I771" s="565"/>
      <c r="J771" s="569"/>
      <c r="K771" s="599"/>
      <c r="L771" s="566"/>
    </row>
    <row r="772" spans="1:12" s="55" customFormat="1" ht="12" customHeight="1" hidden="1">
      <c r="A772" s="48"/>
      <c r="B772" s="68" t="s">
        <v>181</v>
      </c>
      <c r="C772" s="50"/>
      <c r="D772" s="84"/>
      <c r="E772" s="266"/>
      <c r="F772" s="74"/>
      <c r="G772" s="51"/>
      <c r="H772" s="84"/>
      <c r="I772" s="266"/>
      <c r="J772" s="69"/>
      <c r="K772" s="264"/>
      <c r="L772" s="74"/>
    </row>
    <row r="773" spans="1:12" s="55" customFormat="1" ht="14.25" customHeight="1">
      <c r="A773" s="48"/>
      <c r="B773" s="359" t="s">
        <v>182</v>
      </c>
      <c r="C773" s="50">
        <f>SUM(D773:E773)</f>
        <v>7000</v>
      </c>
      <c r="D773" s="84">
        <f>G773+J773</f>
        <v>7000</v>
      </c>
      <c r="E773" s="266"/>
      <c r="F773" s="74"/>
      <c r="G773" s="51">
        <v>7000</v>
      </c>
      <c r="H773" s="84"/>
      <c r="I773" s="266"/>
      <c r="J773" s="69"/>
      <c r="K773" s="264"/>
      <c r="L773" s="74"/>
    </row>
    <row r="774" spans="1:12" s="55" customFormat="1" ht="12" customHeight="1">
      <c r="A774" s="48"/>
      <c r="B774" s="42" t="s">
        <v>10</v>
      </c>
      <c r="C774" s="269">
        <f>C775</f>
        <v>100000</v>
      </c>
      <c r="D774" s="345">
        <f>D775</f>
        <v>100000</v>
      </c>
      <c r="E774" s="471"/>
      <c r="F774" s="522"/>
      <c r="G774" s="270">
        <f>G775</f>
        <v>100000</v>
      </c>
      <c r="H774" s="84"/>
      <c r="I774" s="266"/>
      <c r="J774" s="69"/>
      <c r="K774" s="264"/>
      <c r="L774" s="74"/>
    </row>
    <row r="775" spans="1:12" s="55" customFormat="1" ht="17.25" customHeight="1">
      <c r="A775" s="48"/>
      <c r="B775" s="239" t="s">
        <v>24</v>
      </c>
      <c r="C775" s="50">
        <f>SUM(D775:E775)</f>
        <v>100000</v>
      </c>
      <c r="D775" s="84">
        <f>G775+J775</f>
        <v>100000</v>
      </c>
      <c r="E775" s="266"/>
      <c r="F775" s="74"/>
      <c r="G775" s="51">
        <v>100000</v>
      </c>
      <c r="H775" s="84"/>
      <c r="I775" s="266"/>
      <c r="J775" s="69"/>
      <c r="K775" s="264"/>
      <c r="L775" s="74"/>
    </row>
    <row r="776" spans="1:12" s="55" customFormat="1" ht="12" customHeight="1" hidden="1">
      <c r="A776" s="141"/>
      <c r="B776" s="373" t="s">
        <v>27</v>
      </c>
      <c r="C776" s="136">
        <f>SUM(D776:E776)</f>
        <v>0</v>
      </c>
      <c r="D776" s="233">
        <f>G776+J776</f>
        <v>0</v>
      </c>
      <c r="E776" s="267"/>
      <c r="F776" s="138"/>
      <c r="G776" s="142"/>
      <c r="H776" s="233"/>
      <c r="I776" s="267"/>
      <c r="J776" s="132"/>
      <c r="K776" s="292"/>
      <c r="L776" s="138"/>
    </row>
    <row r="777" spans="1:12" s="55" customFormat="1" ht="27" customHeight="1">
      <c r="A777" s="83">
        <v>85311</v>
      </c>
      <c r="B777" s="165" t="s">
        <v>133</v>
      </c>
      <c r="C777" s="70">
        <f>SUM(C778)</f>
        <v>163000</v>
      </c>
      <c r="D777" s="186">
        <f>SUM(D778)</f>
        <v>163000</v>
      </c>
      <c r="E777" s="450"/>
      <c r="F777" s="73"/>
      <c r="G777" s="250"/>
      <c r="H777" s="186"/>
      <c r="I777" s="450"/>
      <c r="J777" s="251">
        <f>SUM(J778)</f>
        <v>163000</v>
      </c>
      <c r="K777" s="540"/>
      <c r="L777" s="73"/>
    </row>
    <row r="778" spans="1:12" ht="16.5" customHeight="1">
      <c r="A778" s="175"/>
      <c r="B778" s="208" t="s">
        <v>55</v>
      </c>
      <c r="C778" s="231">
        <f>SUM(C779:C780)</f>
        <v>163000</v>
      </c>
      <c r="D778" s="188">
        <f>G778+J778</f>
        <v>163000</v>
      </c>
      <c r="E778" s="448"/>
      <c r="F778" s="66"/>
      <c r="G778" s="500"/>
      <c r="H778" s="187"/>
      <c r="I778" s="671"/>
      <c r="J778" s="179">
        <f>SUM(J779:J780)</f>
        <v>163000</v>
      </c>
      <c r="K778" s="703"/>
      <c r="L778" s="220"/>
    </row>
    <row r="779" spans="1:12" s="55" customFormat="1" ht="14.25" customHeight="1">
      <c r="A779" s="141"/>
      <c r="B779" s="131" t="s">
        <v>181</v>
      </c>
      <c r="C779" s="136">
        <f>SUM(D779:E779)</f>
        <v>163000</v>
      </c>
      <c r="D779" s="233">
        <f>G779+J779</f>
        <v>163000</v>
      </c>
      <c r="E779" s="267"/>
      <c r="F779" s="138"/>
      <c r="G779" s="142"/>
      <c r="H779" s="233"/>
      <c r="I779" s="267"/>
      <c r="J779" s="132">
        <v>163000</v>
      </c>
      <c r="K779" s="292"/>
      <c r="L779" s="138"/>
    </row>
    <row r="780" spans="1:12" s="55" customFormat="1" ht="12.75" customHeight="1" hidden="1">
      <c r="A780" s="141"/>
      <c r="B780" s="85" t="s">
        <v>15</v>
      </c>
      <c r="C780" s="136">
        <f>SUM(D780:E780)</f>
        <v>0</v>
      </c>
      <c r="D780" s="233">
        <f>G780+J780</f>
        <v>0</v>
      </c>
      <c r="E780" s="267"/>
      <c r="F780" s="138"/>
      <c r="G780" s="142"/>
      <c r="H780" s="233"/>
      <c r="I780" s="267"/>
      <c r="J780" s="132">
        <v>0</v>
      </c>
      <c r="K780" s="292"/>
      <c r="L780" s="138"/>
    </row>
    <row r="781" spans="1:12" s="63" customFormat="1" ht="17.25" customHeight="1">
      <c r="A781" s="83">
        <v>85321</v>
      </c>
      <c r="B781" s="165" t="s">
        <v>134</v>
      </c>
      <c r="C781" s="70">
        <f>SUM(C782+C786)</f>
        <v>259000</v>
      </c>
      <c r="D781" s="186">
        <f>SUM(D782+D786)</f>
        <v>130000</v>
      </c>
      <c r="E781" s="450">
        <f>SUM(E782+E786)</f>
        <v>129000</v>
      </c>
      <c r="F781" s="73"/>
      <c r="G781" s="71"/>
      <c r="H781" s="186"/>
      <c r="I781" s="450"/>
      <c r="J781" s="72">
        <f>J782+J786</f>
        <v>130000</v>
      </c>
      <c r="K781" s="540">
        <f>K782</f>
        <v>129000</v>
      </c>
      <c r="L781" s="73"/>
    </row>
    <row r="782" spans="1:12" ht="12.75">
      <c r="A782" s="41"/>
      <c r="B782" s="42" t="s">
        <v>55</v>
      </c>
      <c r="C782" s="43">
        <f>SUM(C784:C785)</f>
        <v>259000</v>
      </c>
      <c r="D782" s="188">
        <f>SUM(J782)</f>
        <v>130000</v>
      </c>
      <c r="E782" s="448">
        <f>SUM(K782)</f>
        <v>129000</v>
      </c>
      <c r="F782" s="66"/>
      <c r="G782" s="159"/>
      <c r="H782" s="275"/>
      <c r="I782" s="280"/>
      <c r="J782" s="45">
        <f>J783</f>
        <v>130000</v>
      </c>
      <c r="K782" s="276">
        <f>K783</f>
        <v>129000</v>
      </c>
      <c r="L782" s="47"/>
    </row>
    <row r="783" spans="1:12" ht="12.75" customHeight="1">
      <c r="A783" s="130"/>
      <c r="B783" s="545" t="s">
        <v>180</v>
      </c>
      <c r="C783" s="381">
        <f>SUM(D783:F783)</f>
        <v>259000</v>
      </c>
      <c r="D783" s="405">
        <f>SUM(J783)</f>
        <v>130000</v>
      </c>
      <c r="E783" s="481">
        <f>SUM(K783)</f>
        <v>129000</v>
      </c>
      <c r="F783" s="526"/>
      <c r="G783" s="503"/>
      <c r="H783" s="405"/>
      <c r="I783" s="481"/>
      <c r="J783" s="410">
        <f>SUM(J784:J785)</f>
        <v>130000</v>
      </c>
      <c r="K783" s="711">
        <f>SUM(K784:K785)</f>
        <v>129000</v>
      </c>
      <c r="L783" s="134"/>
    </row>
    <row r="784" spans="1:12" s="570" customFormat="1" ht="12" customHeight="1">
      <c r="A784" s="568"/>
      <c r="B784" s="572" t="s">
        <v>185</v>
      </c>
      <c r="C784" s="563">
        <f>SUM(D784:E784)</f>
        <v>185650</v>
      </c>
      <c r="D784" s="564">
        <f>G784+J784</f>
        <v>91110</v>
      </c>
      <c r="E784" s="565">
        <f>H784+K784</f>
        <v>94540</v>
      </c>
      <c r="F784" s="566"/>
      <c r="G784" s="567"/>
      <c r="H784" s="564"/>
      <c r="I784" s="565"/>
      <c r="J784" s="569">
        <v>91110</v>
      </c>
      <c r="K784" s="599">
        <v>94540</v>
      </c>
      <c r="L784" s="566"/>
    </row>
    <row r="785" spans="1:12" s="570" customFormat="1" ht="12" customHeight="1">
      <c r="A785" s="584"/>
      <c r="B785" s="562" t="s">
        <v>179</v>
      </c>
      <c r="C785" s="585">
        <f>SUM(D785:E785)</f>
        <v>73350</v>
      </c>
      <c r="D785" s="586">
        <f>G785+J785</f>
        <v>38890</v>
      </c>
      <c r="E785" s="587">
        <f>H785+K785</f>
        <v>34460</v>
      </c>
      <c r="F785" s="588"/>
      <c r="G785" s="589"/>
      <c r="H785" s="586"/>
      <c r="I785" s="587"/>
      <c r="J785" s="590">
        <v>38890</v>
      </c>
      <c r="K785" s="695">
        <v>34460</v>
      </c>
      <c r="L785" s="588"/>
    </row>
    <row r="786" spans="1:12" ht="17.25" customHeight="1" hidden="1">
      <c r="A786" s="41"/>
      <c r="B786" s="268" t="s">
        <v>10</v>
      </c>
      <c r="C786" s="43">
        <f>SUM(C787)</f>
        <v>0</v>
      </c>
      <c r="D786" s="188">
        <f>SUM(D787)</f>
        <v>0</v>
      </c>
      <c r="E786" s="448"/>
      <c r="F786" s="66"/>
      <c r="G786" s="44"/>
      <c r="H786" s="188"/>
      <c r="I786" s="448"/>
      <c r="J786" s="65">
        <f>J787</f>
        <v>0</v>
      </c>
      <c r="K786" s="264"/>
      <c r="L786" s="74"/>
    </row>
    <row r="787" spans="1:12" ht="17.25" customHeight="1" hidden="1">
      <c r="A787" s="41"/>
      <c r="B787" s="239" t="s">
        <v>11</v>
      </c>
      <c r="C787" s="43">
        <f>SUM(D787:E787)</f>
        <v>0</v>
      </c>
      <c r="D787" s="84">
        <f>G787+J787</f>
        <v>0</v>
      </c>
      <c r="E787" s="266"/>
      <c r="F787" s="74"/>
      <c r="G787" s="51"/>
      <c r="H787" s="188"/>
      <c r="I787" s="448"/>
      <c r="J787" s="69">
        <v>0</v>
      </c>
      <c r="K787" s="264"/>
      <c r="L787" s="74"/>
    </row>
    <row r="788" spans="1:12" s="55" customFormat="1" ht="12.75">
      <c r="A788" s="83">
        <v>85333</v>
      </c>
      <c r="B788" s="165" t="s">
        <v>135</v>
      </c>
      <c r="C788" s="70">
        <f>SUM(C789)</f>
        <v>1954652</v>
      </c>
      <c r="D788" s="186">
        <f>SUM(D789)</f>
        <v>1954652</v>
      </c>
      <c r="E788" s="450"/>
      <c r="F788" s="73"/>
      <c r="G788" s="250"/>
      <c r="H788" s="186"/>
      <c r="I788" s="450"/>
      <c r="J788" s="251">
        <f>SUM(J789)</f>
        <v>1954652</v>
      </c>
      <c r="K788" s="540"/>
      <c r="L788" s="73"/>
    </row>
    <row r="789" spans="1:12" ht="13.5" customHeight="1">
      <c r="A789" s="175"/>
      <c r="B789" s="208" t="s">
        <v>55</v>
      </c>
      <c r="C789" s="231">
        <f>SUM(C790:C790)</f>
        <v>1954652</v>
      </c>
      <c r="D789" s="188">
        <f>G789+J789</f>
        <v>1954652</v>
      </c>
      <c r="E789" s="448"/>
      <c r="F789" s="66"/>
      <c r="G789" s="500"/>
      <c r="H789" s="187"/>
      <c r="I789" s="671"/>
      <c r="J789" s="179">
        <f>SUM(J790:J790)</f>
        <v>1954652</v>
      </c>
      <c r="K789" s="703"/>
      <c r="L789" s="220"/>
    </row>
    <row r="790" spans="1:12" s="55" customFormat="1" ht="15" customHeight="1">
      <c r="A790" s="141"/>
      <c r="B790" s="68" t="s">
        <v>181</v>
      </c>
      <c r="C790" s="136">
        <f>SUM(D790:E790)</f>
        <v>1954652</v>
      </c>
      <c r="D790" s="233">
        <f>G790+J790</f>
        <v>1954652</v>
      </c>
      <c r="E790" s="267"/>
      <c r="F790" s="138"/>
      <c r="G790" s="142"/>
      <c r="H790" s="233"/>
      <c r="I790" s="267"/>
      <c r="J790" s="132">
        <v>1954652</v>
      </c>
      <c r="K790" s="292"/>
      <c r="L790" s="138"/>
    </row>
    <row r="791" spans="1:12" ht="12" customHeight="1">
      <c r="A791" s="83">
        <v>85395</v>
      </c>
      <c r="B791" s="165" t="s">
        <v>21</v>
      </c>
      <c r="C791" s="58">
        <f>SUM(C792)</f>
        <v>1223659</v>
      </c>
      <c r="D791" s="369">
        <f>SUM(D792)</f>
        <v>1223659</v>
      </c>
      <c r="E791" s="449"/>
      <c r="F791" s="62"/>
      <c r="G791" s="59">
        <f>SUM(G792)</f>
        <v>1223659</v>
      </c>
      <c r="H791" s="369"/>
      <c r="I791" s="449"/>
      <c r="J791" s="61"/>
      <c r="K791" s="687"/>
      <c r="L791" s="62"/>
    </row>
    <row r="792" spans="1:12" ht="14.25" customHeight="1">
      <c r="A792" s="175"/>
      <c r="B792" s="208" t="s">
        <v>55</v>
      </c>
      <c r="C792" s="231">
        <f>SUM(D792:F792)</f>
        <v>1223659</v>
      </c>
      <c r="D792" s="188">
        <f>SUM(G792)</f>
        <v>1223659</v>
      </c>
      <c r="E792" s="448"/>
      <c r="F792" s="66"/>
      <c r="G792" s="284">
        <f>G799</f>
        <v>1223659</v>
      </c>
      <c r="H792" s="367"/>
      <c r="I792" s="679"/>
      <c r="J792" s="283"/>
      <c r="K792" s="703"/>
      <c r="L792" s="220"/>
    </row>
    <row r="793" spans="1:12" ht="14.25" customHeight="1" hidden="1">
      <c r="A793" s="41"/>
      <c r="B793" s="426" t="s">
        <v>180</v>
      </c>
      <c r="C793" s="122"/>
      <c r="D793" s="188"/>
      <c r="E793" s="448"/>
      <c r="F793" s="66"/>
      <c r="G793" s="123"/>
      <c r="H793" s="391"/>
      <c r="I793" s="459"/>
      <c r="J793" s="124"/>
      <c r="K793" s="696"/>
      <c r="L793" s="140"/>
    </row>
    <row r="794" spans="1:12" ht="11.25" customHeight="1" hidden="1">
      <c r="A794" s="41"/>
      <c r="B794" s="255" t="s">
        <v>185</v>
      </c>
      <c r="C794" s="50">
        <f aca="true" t="shared" si="39" ref="C794:C799">SUM(D794:E794)</f>
        <v>0</v>
      </c>
      <c r="D794" s="84">
        <f aca="true" t="shared" si="40" ref="D794:D799">G794+J794</f>
        <v>0</v>
      </c>
      <c r="E794" s="448"/>
      <c r="F794" s="66"/>
      <c r="G794" s="127"/>
      <c r="H794" s="368"/>
      <c r="I794" s="680"/>
      <c r="J794" s="285"/>
      <c r="K794" s="722"/>
      <c r="L794" s="293"/>
    </row>
    <row r="795" spans="1:12" ht="16.5" customHeight="1" hidden="1">
      <c r="A795" s="41"/>
      <c r="B795" s="49" t="s">
        <v>173</v>
      </c>
      <c r="C795" s="348">
        <f t="shared" si="39"/>
        <v>0</v>
      </c>
      <c r="D795" s="378">
        <f t="shared" si="40"/>
        <v>0</v>
      </c>
      <c r="E795" s="455"/>
      <c r="F795" s="234"/>
      <c r="G795" s="495"/>
      <c r="H795" s="395"/>
      <c r="I795" s="669"/>
      <c r="J795" s="139"/>
      <c r="K795" s="696"/>
      <c r="L795" s="140"/>
    </row>
    <row r="796" spans="1:12" s="157" customFormat="1" ht="16.5" customHeight="1" hidden="1">
      <c r="A796" s="48"/>
      <c r="B796" s="68" t="s">
        <v>179</v>
      </c>
      <c r="C796" s="50">
        <f t="shared" si="39"/>
        <v>0</v>
      </c>
      <c r="D796" s="84">
        <f t="shared" si="40"/>
        <v>0</v>
      </c>
      <c r="E796" s="266"/>
      <c r="F796" s="74"/>
      <c r="G796" s="51"/>
      <c r="H796" s="167"/>
      <c r="I796" s="199"/>
      <c r="J796" s="69"/>
      <c r="K796" s="198"/>
      <c r="L796" s="54"/>
    </row>
    <row r="797" spans="1:12" s="157" customFormat="1" ht="12.75" hidden="1">
      <c r="A797" s="48"/>
      <c r="B797" s="239" t="s">
        <v>173</v>
      </c>
      <c r="C797" s="50">
        <f t="shared" si="39"/>
        <v>0</v>
      </c>
      <c r="D797" s="84">
        <f t="shared" si="40"/>
        <v>0</v>
      </c>
      <c r="E797" s="266"/>
      <c r="F797" s="74"/>
      <c r="G797" s="51"/>
      <c r="H797" s="167"/>
      <c r="I797" s="199"/>
      <c r="J797" s="69"/>
      <c r="K797" s="198"/>
      <c r="L797" s="54"/>
    </row>
    <row r="798" spans="1:12" s="157" customFormat="1" ht="12.75" hidden="1">
      <c r="A798" s="48"/>
      <c r="B798" s="359" t="s">
        <v>182</v>
      </c>
      <c r="C798" s="50">
        <f t="shared" si="39"/>
        <v>0</v>
      </c>
      <c r="D798" s="84">
        <f t="shared" si="40"/>
        <v>0</v>
      </c>
      <c r="E798" s="266"/>
      <c r="F798" s="74"/>
      <c r="G798" s="51"/>
      <c r="H798" s="167"/>
      <c r="I798" s="199"/>
      <c r="J798" s="69"/>
      <c r="K798" s="198"/>
      <c r="L798" s="54"/>
    </row>
    <row r="799" spans="1:12" s="157" customFormat="1" ht="41.25" customHeight="1" thickBot="1">
      <c r="A799" s="48"/>
      <c r="B799" s="360" t="s">
        <v>201</v>
      </c>
      <c r="C799" s="50">
        <f t="shared" si="39"/>
        <v>1223659</v>
      </c>
      <c r="D799" s="84">
        <f t="shared" si="40"/>
        <v>1223659</v>
      </c>
      <c r="E799" s="266"/>
      <c r="F799" s="74"/>
      <c r="G799" s="51">
        <f>30363+815363+377933</f>
        <v>1223659</v>
      </c>
      <c r="H799" s="167"/>
      <c r="I799" s="199"/>
      <c r="J799" s="69"/>
      <c r="K799" s="198"/>
      <c r="L799" s="54"/>
    </row>
    <row r="800" spans="1:12" s="101" customFormat="1" ht="18" customHeight="1" thickBot="1" thickTop="1">
      <c r="A800" s="286">
        <v>854</v>
      </c>
      <c r="B800" s="34" t="s">
        <v>136</v>
      </c>
      <c r="C800" s="35">
        <f>C810+C816+C824+C830+C838+C847+C855+C860+C875+C871+C868</f>
        <v>17832000</v>
      </c>
      <c r="D800" s="263">
        <f>D810+D816+D824+D830+D838+D847+D855+D860+D875+D871+D868</f>
        <v>17832000</v>
      </c>
      <c r="E800" s="447"/>
      <c r="F800" s="39"/>
      <c r="G800" s="36">
        <f>G810+G816+G830+G838+G847+G855+G860+G868+G871+G875</f>
        <v>1679400</v>
      </c>
      <c r="H800" s="263"/>
      <c r="I800" s="447"/>
      <c r="J800" s="38">
        <f>J810+J816+J830+J838+J847+J855+J860+J868+J871+J875</f>
        <v>16152600</v>
      </c>
      <c r="K800" s="686"/>
      <c r="L800" s="39"/>
    </row>
    <row r="801" spans="1:12" s="101" customFormat="1" ht="13.5" customHeight="1" thickTop="1">
      <c r="A801" s="287"/>
      <c r="B801" s="288" t="s">
        <v>55</v>
      </c>
      <c r="C801" s="88">
        <f>D801+E801</f>
        <v>17822000</v>
      </c>
      <c r="D801" s="183">
        <f>G801+J801</f>
        <v>17822000</v>
      </c>
      <c r="E801" s="454"/>
      <c r="F801" s="99"/>
      <c r="G801" s="89">
        <f>G811+G817+G831+G839+G848+G856+G861+G869+G872+G876</f>
        <v>1679400</v>
      </c>
      <c r="H801" s="183"/>
      <c r="I801" s="454"/>
      <c r="J801" s="98">
        <f>J811+J817+J831+J839+J848+J856+J861+J869+J872+J876</f>
        <v>16142600</v>
      </c>
      <c r="K801" s="201"/>
      <c r="L801" s="99"/>
    </row>
    <row r="802" spans="1:12" s="101" customFormat="1" ht="12.75">
      <c r="A802" s="287"/>
      <c r="B802" s="426" t="s">
        <v>180</v>
      </c>
      <c r="C802" s="557">
        <f>SUM(D802:F802)</f>
        <v>15953600</v>
      </c>
      <c r="D802" s="555">
        <f>G802+J802</f>
        <v>15953600</v>
      </c>
      <c r="E802" s="454"/>
      <c r="F802" s="99"/>
      <c r="G802" s="494">
        <f>G812+G818+G832+G840+G849+G862+G873+G877</f>
        <v>1624200</v>
      </c>
      <c r="H802" s="555"/>
      <c r="I802" s="558"/>
      <c r="J802" s="427">
        <f>J812+J818+J832+J840+J849+J862+J873+J877</f>
        <v>14329400</v>
      </c>
      <c r="K802" s="201"/>
      <c r="L802" s="99"/>
    </row>
    <row r="803" spans="1:12" s="570" customFormat="1" ht="12" customHeight="1">
      <c r="A803" s="609"/>
      <c r="B803" s="572" t="s">
        <v>185</v>
      </c>
      <c r="C803" s="563">
        <f>D803+E803</f>
        <v>12391700</v>
      </c>
      <c r="D803" s="564">
        <f>G803+J803</f>
        <v>12391700</v>
      </c>
      <c r="E803" s="565"/>
      <c r="F803" s="566"/>
      <c r="G803" s="567">
        <f>G813+G819+G833+G841+G850+G863+G878</f>
        <v>1504000</v>
      </c>
      <c r="H803" s="564"/>
      <c r="I803" s="565"/>
      <c r="J803" s="569">
        <f>J813+J819+J833+J841+J850+J863+J878</f>
        <v>10887700</v>
      </c>
      <c r="K803" s="599"/>
      <c r="L803" s="566"/>
    </row>
    <row r="804" spans="1:12" s="570" customFormat="1" ht="22.5">
      <c r="A804" s="609"/>
      <c r="B804" s="562" t="s">
        <v>179</v>
      </c>
      <c r="C804" s="563">
        <f aca="true" t="shared" si="41" ref="C804:C809">D804+E804</f>
        <v>3561900</v>
      </c>
      <c r="D804" s="564">
        <f aca="true" t="shared" si="42" ref="D804:D809">G804+J804</f>
        <v>3561900</v>
      </c>
      <c r="E804" s="565"/>
      <c r="F804" s="566"/>
      <c r="G804" s="567">
        <f>G814+G820+G834+G842+G851+G864+G874+G879</f>
        <v>120200</v>
      </c>
      <c r="H804" s="564"/>
      <c r="I804" s="565"/>
      <c r="J804" s="569">
        <f>J814+J820+J834+J842+J851+J864+J874+J879</f>
        <v>3441700</v>
      </c>
      <c r="K804" s="599"/>
      <c r="L804" s="566"/>
    </row>
    <row r="805" spans="1:12" s="55" customFormat="1" ht="12.75">
      <c r="A805" s="289"/>
      <c r="B805" s="68" t="s">
        <v>181</v>
      </c>
      <c r="C805" s="93">
        <f>SUM(D805:F805)</f>
        <v>1751000</v>
      </c>
      <c r="D805" s="167">
        <f>G805+J805</f>
        <v>1751000</v>
      </c>
      <c r="E805" s="199"/>
      <c r="F805" s="54"/>
      <c r="G805" s="94">
        <f>G870+G880</f>
        <v>31000</v>
      </c>
      <c r="H805" s="167"/>
      <c r="I805" s="199"/>
      <c r="J805" s="52">
        <f>J870+J880</f>
        <v>1720000</v>
      </c>
      <c r="K805" s="198"/>
      <c r="L805" s="54"/>
    </row>
    <row r="806" spans="1:12" s="338" customFormat="1" ht="12">
      <c r="A806" s="347"/>
      <c r="B806" s="359" t="s">
        <v>182</v>
      </c>
      <c r="C806" s="43">
        <f t="shared" si="41"/>
        <v>117400</v>
      </c>
      <c r="D806" s="188">
        <f t="shared" si="42"/>
        <v>117400</v>
      </c>
      <c r="E806" s="455"/>
      <c r="F806" s="234"/>
      <c r="G806" s="217">
        <f>G815+G821+G835+G846+G852+G859+G865+G883</f>
        <v>24200</v>
      </c>
      <c r="H806" s="378"/>
      <c r="I806" s="455"/>
      <c r="J806" s="182">
        <f>J815+J821+J835+J846+J852+J859+J865+J883</f>
        <v>93200</v>
      </c>
      <c r="K806" s="688"/>
      <c r="L806" s="234"/>
    </row>
    <row r="807" spans="1:12" s="101" customFormat="1" ht="12.75">
      <c r="A807" s="287"/>
      <c r="B807" s="87" t="s">
        <v>10</v>
      </c>
      <c r="C807" s="88">
        <f t="shared" si="41"/>
        <v>10000</v>
      </c>
      <c r="D807" s="183">
        <f t="shared" si="42"/>
        <v>10000</v>
      </c>
      <c r="E807" s="454"/>
      <c r="F807" s="99"/>
      <c r="G807" s="89"/>
      <c r="H807" s="183"/>
      <c r="I807" s="454"/>
      <c r="J807" s="98">
        <f>J853+J881+J866+J843+J822+J836</f>
        <v>10000</v>
      </c>
      <c r="K807" s="201"/>
      <c r="L807" s="99"/>
    </row>
    <row r="808" spans="1:12" s="55" customFormat="1" ht="13.5" customHeight="1" hidden="1" thickBot="1">
      <c r="A808" s="289"/>
      <c r="B808" s="68" t="s">
        <v>24</v>
      </c>
      <c r="C808" s="93">
        <f t="shared" si="41"/>
        <v>0</v>
      </c>
      <c r="D808" s="167">
        <f>G808+J808</f>
        <v>0</v>
      </c>
      <c r="E808" s="199"/>
      <c r="F808" s="54"/>
      <c r="G808" s="94">
        <f>G854+G882+G867</f>
        <v>0</v>
      </c>
      <c r="H808" s="167"/>
      <c r="I808" s="199"/>
      <c r="J808" s="52">
        <f>J854+J882+J867+J829+J844+J837</f>
        <v>0</v>
      </c>
      <c r="K808" s="198"/>
      <c r="L808" s="54"/>
    </row>
    <row r="809" spans="1:12" s="55" customFormat="1" ht="15" customHeight="1" thickBot="1">
      <c r="A809" s="294"/>
      <c r="B809" s="295" t="s">
        <v>11</v>
      </c>
      <c r="C809" s="170">
        <f t="shared" si="41"/>
        <v>10000</v>
      </c>
      <c r="D809" s="346">
        <f t="shared" si="42"/>
        <v>10000</v>
      </c>
      <c r="E809" s="486"/>
      <c r="F809" s="115"/>
      <c r="G809" s="171"/>
      <c r="H809" s="346"/>
      <c r="I809" s="486"/>
      <c r="J809" s="172">
        <f>J845+J823</f>
        <v>10000</v>
      </c>
      <c r="K809" s="690"/>
      <c r="L809" s="115"/>
    </row>
    <row r="810" spans="1:12" s="63" customFormat="1" ht="15" customHeight="1" thickTop="1">
      <c r="A810" s="116">
        <v>85401</v>
      </c>
      <c r="B810" s="160" t="s">
        <v>137</v>
      </c>
      <c r="C810" s="118">
        <f aca="true" t="shared" si="43" ref="C810:J810">SUM(C811)</f>
        <v>1736300</v>
      </c>
      <c r="D810" s="273">
        <f t="shared" si="43"/>
        <v>1736300</v>
      </c>
      <c r="E810" s="458"/>
      <c r="F810" s="121"/>
      <c r="G810" s="119">
        <f t="shared" si="43"/>
        <v>1600400</v>
      </c>
      <c r="H810" s="273"/>
      <c r="I810" s="458"/>
      <c r="J810" s="120">
        <f t="shared" si="43"/>
        <v>135900</v>
      </c>
      <c r="K810" s="274"/>
      <c r="L810" s="121"/>
    </row>
    <row r="811" spans="1:12" ht="12.75">
      <c r="A811" s="175"/>
      <c r="B811" s="208" t="s">
        <v>55</v>
      </c>
      <c r="C811" s="231">
        <f>C813+C814+C815</f>
        <v>1736300</v>
      </c>
      <c r="D811" s="188">
        <f>D813+D814+D815</f>
        <v>1736300</v>
      </c>
      <c r="E811" s="448"/>
      <c r="F811" s="66"/>
      <c r="G811" s="500">
        <f>G812+G815</f>
        <v>1600400</v>
      </c>
      <c r="H811" s="187"/>
      <c r="I811" s="671"/>
      <c r="J811" s="179">
        <f>J812</f>
        <v>135900</v>
      </c>
      <c r="K811" s="703"/>
      <c r="L811" s="220"/>
    </row>
    <row r="812" spans="1:12" ht="10.5" customHeight="1">
      <c r="A812" s="41"/>
      <c r="B812" s="426" t="s">
        <v>180</v>
      </c>
      <c r="C812" s="429">
        <f>SUM(D812:F812)</f>
        <v>1732100</v>
      </c>
      <c r="D812" s="378">
        <f>SUM(G812+J812)</f>
        <v>1732100</v>
      </c>
      <c r="E812" s="455"/>
      <c r="F812" s="234"/>
      <c r="G812" s="495">
        <f>SUM(G813:G814)</f>
        <v>1596200</v>
      </c>
      <c r="H812" s="430"/>
      <c r="I812" s="461"/>
      <c r="J812" s="301">
        <f>SUM(J813:J814)</f>
        <v>135900</v>
      </c>
      <c r="K812" s="696"/>
      <c r="L812" s="140"/>
    </row>
    <row r="813" spans="1:12" s="596" customFormat="1" ht="11.25">
      <c r="A813" s="568"/>
      <c r="B813" s="572" t="s">
        <v>185</v>
      </c>
      <c r="C813" s="563">
        <f>SUM(D813:E813)</f>
        <v>1633500</v>
      </c>
      <c r="D813" s="564">
        <f>G813+J813</f>
        <v>1633500</v>
      </c>
      <c r="E813" s="565"/>
      <c r="F813" s="566"/>
      <c r="G813" s="567">
        <v>1504000</v>
      </c>
      <c r="H813" s="564"/>
      <c r="I813" s="565"/>
      <c r="J813" s="569">
        <v>129500</v>
      </c>
      <c r="K813" s="599"/>
      <c r="L813" s="566"/>
    </row>
    <row r="814" spans="1:12" s="596" customFormat="1" ht="9.75" customHeight="1">
      <c r="A814" s="568"/>
      <c r="B814" s="562" t="s">
        <v>179</v>
      </c>
      <c r="C814" s="563">
        <f>SUM(D814:E814)</f>
        <v>98600</v>
      </c>
      <c r="D814" s="564">
        <f>G814+J814</f>
        <v>98600</v>
      </c>
      <c r="E814" s="565"/>
      <c r="F814" s="566"/>
      <c r="G814" s="567">
        <v>92200</v>
      </c>
      <c r="H814" s="564"/>
      <c r="I814" s="565"/>
      <c r="J814" s="569">
        <v>6400</v>
      </c>
      <c r="K814" s="599"/>
      <c r="L814" s="566"/>
    </row>
    <row r="815" spans="1:12" s="157" customFormat="1" ht="12">
      <c r="A815" s="141"/>
      <c r="B815" s="359" t="s">
        <v>182</v>
      </c>
      <c r="C815" s="136">
        <f>SUM(D815:E815)</f>
        <v>4200</v>
      </c>
      <c r="D815" s="233">
        <f>G815+J815</f>
        <v>4200</v>
      </c>
      <c r="E815" s="267"/>
      <c r="F815" s="138"/>
      <c r="G815" s="142">
        <v>4200</v>
      </c>
      <c r="H815" s="233"/>
      <c r="I815" s="267"/>
      <c r="J815" s="132"/>
      <c r="K815" s="292"/>
      <c r="L815" s="138"/>
    </row>
    <row r="816" spans="1:12" s="55" customFormat="1" ht="12.75" customHeight="1">
      <c r="A816" s="83">
        <v>85403</v>
      </c>
      <c r="B816" s="165" t="s">
        <v>138</v>
      </c>
      <c r="C816" s="58">
        <f>SUM(C817+C822)</f>
        <v>6016900</v>
      </c>
      <c r="D816" s="369">
        <f>SUM(D817+D822)</f>
        <v>6016900</v>
      </c>
      <c r="E816" s="449"/>
      <c r="F816" s="62"/>
      <c r="G816" s="59"/>
      <c r="H816" s="369"/>
      <c r="I816" s="449"/>
      <c r="J816" s="61">
        <f>SUM(J817+J822)</f>
        <v>6016900</v>
      </c>
      <c r="K816" s="540"/>
      <c r="L816" s="73"/>
    </row>
    <row r="817" spans="1:12" s="55" customFormat="1" ht="12" customHeight="1">
      <c r="A817" s="175"/>
      <c r="B817" s="208" t="s">
        <v>55</v>
      </c>
      <c r="C817" s="231">
        <f>SUM(D817:F817)</f>
        <v>6006900</v>
      </c>
      <c r="D817" s="232">
        <f>SUM(J817)</f>
        <v>6006900</v>
      </c>
      <c r="E817" s="466"/>
      <c r="F817" s="210"/>
      <c r="G817" s="500"/>
      <c r="H817" s="187"/>
      <c r="I817" s="671"/>
      <c r="J817" s="179">
        <f>J818+J821</f>
        <v>6006900</v>
      </c>
      <c r="K817" s="541"/>
      <c r="L817" s="180"/>
    </row>
    <row r="818" spans="1:12" s="55" customFormat="1" ht="11.25" customHeight="1">
      <c r="A818" s="41"/>
      <c r="B818" s="426" t="s">
        <v>180</v>
      </c>
      <c r="C818" s="429">
        <f>SUM(D818:F818)</f>
        <v>5990100</v>
      </c>
      <c r="D818" s="378">
        <f>SUM(J818)</f>
        <v>5990100</v>
      </c>
      <c r="E818" s="455"/>
      <c r="F818" s="234"/>
      <c r="G818" s="495"/>
      <c r="H818" s="430"/>
      <c r="I818" s="461"/>
      <c r="J818" s="301">
        <f>SUM(J819:J820)</f>
        <v>5990100</v>
      </c>
      <c r="K818" s="276"/>
      <c r="L818" s="47"/>
    </row>
    <row r="819" spans="1:12" s="570" customFormat="1" ht="13.5" customHeight="1">
      <c r="A819" s="568"/>
      <c r="B819" s="572" t="s">
        <v>185</v>
      </c>
      <c r="C819" s="563">
        <f>SUM(D819:E819)</f>
        <v>5228000</v>
      </c>
      <c r="D819" s="564">
        <f>G819+J819</f>
        <v>5228000</v>
      </c>
      <c r="E819" s="565"/>
      <c r="F819" s="566"/>
      <c r="G819" s="567"/>
      <c r="H819" s="564"/>
      <c r="I819" s="565"/>
      <c r="J819" s="569">
        <v>5228000</v>
      </c>
      <c r="K819" s="599"/>
      <c r="L819" s="566"/>
    </row>
    <row r="820" spans="1:12" s="570" customFormat="1" ht="13.5" customHeight="1">
      <c r="A820" s="584"/>
      <c r="B820" s="600" t="s">
        <v>179</v>
      </c>
      <c r="C820" s="585">
        <f>SUM(D820:E820)</f>
        <v>762100</v>
      </c>
      <c r="D820" s="586">
        <f>G820+J820</f>
        <v>762100</v>
      </c>
      <c r="E820" s="587"/>
      <c r="F820" s="588"/>
      <c r="G820" s="589"/>
      <c r="H820" s="586"/>
      <c r="I820" s="587"/>
      <c r="J820" s="590">
        <v>762100</v>
      </c>
      <c r="K820" s="695"/>
      <c r="L820" s="588"/>
    </row>
    <row r="821" spans="1:12" s="55" customFormat="1" ht="12">
      <c r="A821" s="48"/>
      <c r="B821" s="359" t="s">
        <v>182</v>
      </c>
      <c r="C821" s="50">
        <f>SUM(D821:E821)</f>
        <v>16800</v>
      </c>
      <c r="D821" s="84">
        <f>G821+J821</f>
        <v>16800</v>
      </c>
      <c r="E821" s="266"/>
      <c r="F821" s="74"/>
      <c r="G821" s="51"/>
      <c r="H821" s="84"/>
      <c r="I821" s="266"/>
      <c r="J821" s="69">
        <v>16800</v>
      </c>
      <c r="K821" s="200"/>
      <c r="L821" s="66"/>
    </row>
    <row r="822" spans="1:12" ht="12">
      <c r="A822" s="41"/>
      <c r="B822" s="268" t="s">
        <v>10</v>
      </c>
      <c r="C822" s="43">
        <f>SUM(C823:C829)</f>
        <v>10000</v>
      </c>
      <c r="D822" s="188">
        <f>SUM(D823:D829)</f>
        <v>10000</v>
      </c>
      <c r="E822" s="448"/>
      <c r="F822" s="66"/>
      <c r="G822" s="44"/>
      <c r="H822" s="188"/>
      <c r="I822" s="448"/>
      <c r="J822" s="65">
        <f>SUM(J823:J829)</f>
        <v>10000</v>
      </c>
      <c r="K822" s="200"/>
      <c r="L822" s="66"/>
    </row>
    <row r="823" spans="1:12" ht="13.5" customHeight="1">
      <c r="A823" s="41"/>
      <c r="B823" s="239" t="s">
        <v>11</v>
      </c>
      <c r="C823" s="43">
        <f>SUM(D823:E823)</f>
        <v>10000</v>
      </c>
      <c r="D823" s="84">
        <f>G823+J823</f>
        <v>10000</v>
      </c>
      <c r="E823" s="266"/>
      <c r="F823" s="74"/>
      <c r="G823" s="51"/>
      <c r="H823" s="188"/>
      <c r="I823" s="448"/>
      <c r="J823" s="69">
        <v>10000</v>
      </c>
      <c r="K823" s="200"/>
      <c r="L823" s="66"/>
    </row>
    <row r="824" spans="1:12" ht="12.75" customHeight="1" hidden="1">
      <c r="A824" s="116">
        <v>85404</v>
      </c>
      <c r="B824" s="160" t="s">
        <v>91</v>
      </c>
      <c r="C824" s="43">
        <f aca="true" t="shared" si="44" ref="C824:C829">SUM(D824:E824)</f>
        <v>0</v>
      </c>
      <c r="D824" s="84">
        <f aca="true" t="shared" si="45" ref="D824:D829">G824+J824</f>
        <v>0</v>
      </c>
      <c r="E824" s="458"/>
      <c r="F824" s="121"/>
      <c r="G824" s="119">
        <f>SUM(G825)</f>
        <v>0</v>
      </c>
      <c r="H824" s="273"/>
      <c r="I824" s="458"/>
      <c r="J824" s="163"/>
      <c r="K824" s="700"/>
      <c r="L824" s="164"/>
    </row>
    <row r="825" spans="1:12" ht="15.75" customHeight="1" hidden="1">
      <c r="A825" s="41"/>
      <c r="B825" s="64" t="s">
        <v>14</v>
      </c>
      <c r="C825" s="43">
        <f t="shared" si="44"/>
        <v>0</v>
      </c>
      <c r="D825" s="84">
        <f t="shared" si="45"/>
        <v>0</v>
      </c>
      <c r="E825" s="448"/>
      <c r="F825" s="66"/>
      <c r="G825" s="159">
        <f>SUM(G826)</f>
        <v>0</v>
      </c>
      <c r="H825" s="395"/>
      <c r="I825" s="669"/>
      <c r="J825" s="139"/>
      <c r="K825" s="696"/>
      <c r="L825" s="140"/>
    </row>
    <row r="826" spans="1:12" ht="13.5" customHeight="1" hidden="1">
      <c r="A826" s="41"/>
      <c r="B826" s="68" t="s">
        <v>26</v>
      </c>
      <c r="C826" s="43">
        <f t="shared" si="44"/>
        <v>0</v>
      </c>
      <c r="D826" s="84">
        <f t="shared" si="45"/>
        <v>0</v>
      </c>
      <c r="E826" s="266"/>
      <c r="F826" s="74"/>
      <c r="G826" s="51"/>
      <c r="H826" s="188"/>
      <c r="I826" s="448"/>
      <c r="J826" s="65"/>
      <c r="K826" s="718"/>
      <c r="L826" s="248"/>
    </row>
    <row r="827" spans="1:12" ht="14.25" customHeight="1" hidden="1">
      <c r="A827" s="41"/>
      <c r="B827" s="268" t="s">
        <v>10</v>
      </c>
      <c r="C827" s="43">
        <f t="shared" si="44"/>
        <v>0</v>
      </c>
      <c r="D827" s="84">
        <f t="shared" si="45"/>
        <v>0</v>
      </c>
      <c r="E827" s="448"/>
      <c r="F827" s="66"/>
      <c r="G827" s="44"/>
      <c r="H827" s="188"/>
      <c r="I827" s="448"/>
      <c r="J827" s="65"/>
      <c r="K827" s="200"/>
      <c r="L827" s="66"/>
    </row>
    <row r="828" spans="1:12" ht="10.5" customHeight="1" hidden="1">
      <c r="A828" s="130"/>
      <c r="B828" s="296" t="s">
        <v>11</v>
      </c>
      <c r="C828" s="43">
        <f t="shared" si="44"/>
        <v>0</v>
      </c>
      <c r="D828" s="84">
        <f t="shared" si="45"/>
        <v>0</v>
      </c>
      <c r="E828" s="267"/>
      <c r="F828" s="138"/>
      <c r="G828" s="142"/>
      <c r="H828" s="382"/>
      <c r="I828" s="674"/>
      <c r="J828" s="132"/>
      <c r="K828" s="718"/>
      <c r="L828" s="248"/>
    </row>
    <row r="829" spans="1:12" ht="13.5" customHeight="1" hidden="1">
      <c r="A829" s="130"/>
      <c r="B829" s="68" t="s">
        <v>24</v>
      </c>
      <c r="C829" s="43">
        <f t="shared" si="44"/>
        <v>0</v>
      </c>
      <c r="D829" s="84">
        <f t="shared" si="45"/>
        <v>0</v>
      </c>
      <c r="E829" s="267"/>
      <c r="F829" s="138"/>
      <c r="G829" s="142"/>
      <c r="H829" s="382"/>
      <c r="I829" s="674"/>
      <c r="J829" s="132"/>
      <c r="K829" s="718"/>
      <c r="L829" s="248"/>
    </row>
    <row r="830" spans="1:12" s="63" customFormat="1" ht="24">
      <c r="A830" s="83">
        <v>85406</v>
      </c>
      <c r="B830" s="165" t="s">
        <v>139</v>
      </c>
      <c r="C830" s="58">
        <f>C831+C836</f>
        <v>1865600</v>
      </c>
      <c r="D830" s="369">
        <f>D831+D836</f>
        <v>1865600</v>
      </c>
      <c r="E830" s="449"/>
      <c r="F830" s="62"/>
      <c r="G830" s="59"/>
      <c r="H830" s="369"/>
      <c r="I830" s="449"/>
      <c r="J830" s="61">
        <f>J831+J836</f>
        <v>1865600</v>
      </c>
      <c r="K830" s="540"/>
      <c r="L830" s="73"/>
    </row>
    <row r="831" spans="1:12" ht="12.75">
      <c r="A831" s="175"/>
      <c r="B831" s="208" t="s">
        <v>55</v>
      </c>
      <c r="C831" s="231">
        <f>SUM(D831:F831)</f>
        <v>1865600</v>
      </c>
      <c r="D831" s="188">
        <f>G831+J831</f>
        <v>1865600</v>
      </c>
      <c r="E831" s="448"/>
      <c r="F831" s="66"/>
      <c r="G831" s="500"/>
      <c r="H831" s="187"/>
      <c r="I831" s="671"/>
      <c r="J831" s="283">
        <f>J832+J835</f>
        <v>1865600</v>
      </c>
      <c r="K831" s="703"/>
      <c r="L831" s="220"/>
    </row>
    <row r="832" spans="1:12" ht="12.75">
      <c r="A832" s="41"/>
      <c r="B832" s="426" t="s">
        <v>180</v>
      </c>
      <c r="C832" s="429">
        <f>SUM(D832:F832)</f>
        <v>1860700</v>
      </c>
      <c r="D832" s="378">
        <f>SUM(J832)</f>
        <v>1860700</v>
      </c>
      <c r="E832" s="455"/>
      <c r="F832" s="234"/>
      <c r="G832" s="495"/>
      <c r="H832" s="430"/>
      <c r="I832" s="461"/>
      <c r="J832" s="301">
        <f>SUM(J833:J834)</f>
        <v>1860700</v>
      </c>
      <c r="K832" s="696"/>
      <c r="L832" s="140"/>
    </row>
    <row r="833" spans="1:12" s="596" customFormat="1" ht="11.25">
      <c r="A833" s="568"/>
      <c r="B833" s="572" t="s">
        <v>185</v>
      </c>
      <c r="C833" s="563">
        <f>SUM(D833:E833)</f>
        <v>1623200</v>
      </c>
      <c r="D833" s="564">
        <f>G833+J833</f>
        <v>1623200</v>
      </c>
      <c r="E833" s="565"/>
      <c r="F833" s="566"/>
      <c r="G833" s="567"/>
      <c r="H833" s="564"/>
      <c r="I833" s="565"/>
      <c r="J833" s="569">
        <v>1623200</v>
      </c>
      <c r="K833" s="599"/>
      <c r="L833" s="566"/>
    </row>
    <row r="834" spans="1:12" s="596" customFormat="1" ht="22.5">
      <c r="A834" s="568"/>
      <c r="B834" s="562" t="s">
        <v>179</v>
      </c>
      <c r="C834" s="563">
        <f>SUM(D834:E834)</f>
        <v>237500</v>
      </c>
      <c r="D834" s="564">
        <f>G834+J834</f>
        <v>237500</v>
      </c>
      <c r="E834" s="565"/>
      <c r="F834" s="566"/>
      <c r="G834" s="567"/>
      <c r="H834" s="564"/>
      <c r="I834" s="565"/>
      <c r="J834" s="569">
        <v>237500</v>
      </c>
      <c r="K834" s="599"/>
      <c r="L834" s="566"/>
    </row>
    <row r="835" spans="1:12" s="157" customFormat="1" ht="12">
      <c r="A835" s="48"/>
      <c r="B835" s="359" t="s">
        <v>182</v>
      </c>
      <c r="C835" s="50">
        <f>SUM(D835:E835)</f>
        <v>4900</v>
      </c>
      <c r="D835" s="84">
        <f>G835+J835</f>
        <v>4900</v>
      </c>
      <c r="E835" s="266"/>
      <c r="F835" s="74"/>
      <c r="G835" s="51"/>
      <c r="H835" s="84"/>
      <c r="I835" s="266"/>
      <c r="J835" s="69">
        <v>4900</v>
      </c>
      <c r="K835" s="264"/>
      <c r="L835" s="74"/>
    </row>
    <row r="836" spans="1:12" s="157" customFormat="1" ht="11.25" customHeight="1" hidden="1">
      <c r="A836" s="48"/>
      <c r="B836" s="268" t="s">
        <v>10</v>
      </c>
      <c r="C836" s="50">
        <f>SUM(D836:E836)</f>
        <v>0</v>
      </c>
      <c r="D836" s="84">
        <f>G836+J836</f>
        <v>0</v>
      </c>
      <c r="E836" s="266"/>
      <c r="F836" s="74"/>
      <c r="G836" s="51"/>
      <c r="H836" s="84"/>
      <c r="I836" s="266"/>
      <c r="J836" s="69">
        <f>J837</f>
        <v>0</v>
      </c>
      <c r="K836" s="264"/>
      <c r="L836" s="74"/>
    </row>
    <row r="837" spans="1:12" s="157" customFormat="1" ht="11.25" customHeight="1" hidden="1">
      <c r="A837" s="48"/>
      <c r="B837" s="68" t="s">
        <v>24</v>
      </c>
      <c r="C837" s="50">
        <f>SUM(D837:E837)</f>
        <v>0</v>
      </c>
      <c r="D837" s="84">
        <f>G837+J837</f>
        <v>0</v>
      </c>
      <c r="E837" s="266"/>
      <c r="F837" s="74"/>
      <c r="G837" s="51"/>
      <c r="H837" s="84"/>
      <c r="I837" s="266"/>
      <c r="J837" s="69"/>
      <c r="K837" s="264"/>
      <c r="L837" s="74"/>
    </row>
    <row r="838" spans="1:12" s="63" customFormat="1" ht="25.5" customHeight="1">
      <c r="A838" s="83">
        <v>85407</v>
      </c>
      <c r="B838" s="165" t="s">
        <v>140</v>
      </c>
      <c r="C838" s="58">
        <f>SUM(C839+C843)</f>
        <v>1910800</v>
      </c>
      <c r="D838" s="369">
        <f>SUM(D839+D843)</f>
        <v>1910800</v>
      </c>
      <c r="E838" s="449"/>
      <c r="F838" s="62"/>
      <c r="G838" s="59"/>
      <c r="H838" s="369"/>
      <c r="I838" s="449"/>
      <c r="J838" s="61">
        <f>SUM(J839+J843)</f>
        <v>1910800</v>
      </c>
      <c r="K838" s="687"/>
      <c r="L838" s="62"/>
    </row>
    <row r="839" spans="1:12" ht="12.75">
      <c r="A839" s="175"/>
      <c r="B839" s="208" t="s">
        <v>55</v>
      </c>
      <c r="C839" s="231">
        <f>SUM(D839:F839)</f>
        <v>1910800</v>
      </c>
      <c r="D839" s="232">
        <f>SUM(J839)</f>
        <v>1910800</v>
      </c>
      <c r="E839" s="466"/>
      <c r="F839" s="210"/>
      <c r="G839" s="500"/>
      <c r="H839" s="187"/>
      <c r="I839" s="671"/>
      <c r="J839" s="179">
        <f>J840+J846</f>
        <v>1910800</v>
      </c>
      <c r="K839" s="703"/>
      <c r="L839" s="220"/>
    </row>
    <row r="840" spans="1:12" ht="13.5" customHeight="1">
      <c r="A840" s="41"/>
      <c r="B840" s="426" t="s">
        <v>180</v>
      </c>
      <c r="C840" s="429">
        <f>SUM(D840:F840)</f>
        <v>1904000</v>
      </c>
      <c r="D840" s="378">
        <f>SUM(J840)</f>
        <v>1904000</v>
      </c>
      <c r="E840" s="455"/>
      <c r="F840" s="234"/>
      <c r="G840" s="495"/>
      <c r="H840" s="430"/>
      <c r="I840" s="461"/>
      <c r="J840" s="301">
        <f>SUM(J841:J842)</f>
        <v>1904000</v>
      </c>
      <c r="K840" s="696"/>
      <c r="L840" s="140"/>
    </row>
    <row r="841" spans="1:12" s="596" customFormat="1" ht="10.5" customHeight="1">
      <c r="A841" s="568"/>
      <c r="B841" s="572" t="s">
        <v>185</v>
      </c>
      <c r="C841" s="563">
        <f aca="true" t="shared" si="46" ref="C841:C846">SUM(D841:E841)</f>
        <v>1609700</v>
      </c>
      <c r="D841" s="564">
        <f aca="true" t="shared" si="47" ref="D841:D846">G841+J841</f>
        <v>1609700</v>
      </c>
      <c r="E841" s="565"/>
      <c r="F841" s="566"/>
      <c r="G841" s="567"/>
      <c r="H841" s="564"/>
      <c r="I841" s="565"/>
      <c r="J841" s="569">
        <v>1609700</v>
      </c>
      <c r="K841" s="599"/>
      <c r="L841" s="566"/>
    </row>
    <row r="842" spans="1:12" s="596" customFormat="1" ht="10.5" customHeight="1">
      <c r="A842" s="568"/>
      <c r="B842" s="562" t="s">
        <v>179</v>
      </c>
      <c r="C842" s="563">
        <f t="shared" si="46"/>
        <v>294300</v>
      </c>
      <c r="D842" s="564">
        <f t="shared" si="47"/>
        <v>294300</v>
      </c>
      <c r="E842" s="565"/>
      <c r="F842" s="566"/>
      <c r="G842" s="567"/>
      <c r="H842" s="564"/>
      <c r="I842" s="565"/>
      <c r="J842" s="569">
        <v>294300</v>
      </c>
      <c r="K842" s="599"/>
      <c r="L842" s="566"/>
    </row>
    <row r="843" spans="1:12" ht="12.75" hidden="1">
      <c r="A843" s="41"/>
      <c r="B843" s="64" t="s">
        <v>10</v>
      </c>
      <c r="C843" s="50">
        <f t="shared" si="46"/>
        <v>0</v>
      </c>
      <c r="D843" s="84">
        <f t="shared" si="47"/>
        <v>0</v>
      </c>
      <c r="E843" s="448"/>
      <c r="F843" s="66"/>
      <c r="G843" s="159"/>
      <c r="H843" s="395"/>
      <c r="I843" s="669"/>
      <c r="J843" s="45">
        <f>SUM(J844:J845)</f>
        <v>0</v>
      </c>
      <c r="K843" s="696"/>
      <c r="L843" s="140"/>
    </row>
    <row r="844" spans="1:12" ht="12.75" hidden="1">
      <c r="A844" s="41"/>
      <c r="B844" s="68" t="s">
        <v>24</v>
      </c>
      <c r="C844" s="50">
        <f t="shared" si="46"/>
        <v>0</v>
      </c>
      <c r="D844" s="84">
        <f t="shared" si="47"/>
        <v>0</v>
      </c>
      <c r="E844" s="448"/>
      <c r="F844" s="66"/>
      <c r="G844" s="159"/>
      <c r="H844" s="395"/>
      <c r="I844" s="669"/>
      <c r="J844" s="45"/>
      <c r="K844" s="696"/>
      <c r="L844" s="140"/>
    </row>
    <row r="845" spans="1:12" ht="14.25" customHeight="1" hidden="1">
      <c r="A845" s="130"/>
      <c r="B845" s="131" t="s">
        <v>11</v>
      </c>
      <c r="C845" s="50">
        <f t="shared" si="46"/>
        <v>0</v>
      </c>
      <c r="D845" s="84">
        <f t="shared" si="47"/>
        <v>0</v>
      </c>
      <c r="E845" s="267"/>
      <c r="F845" s="138"/>
      <c r="G845" s="142"/>
      <c r="H845" s="382"/>
      <c r="I845" s="674"/>
      <c r="J845" s="132"/>
      <c r="K845" s="718"/>
      <c r="L845" s="248"/>
    </row>
    <row r="846" spans="1:12" ht="15" customHeight="1">
      <c r="A846" s="130"/>
      <c r="B846" s="359" t="s">
        <v>182</v>
      </c>
      <c r="C846" s="50">
        <f t="shared" si="46"/>
        <v>6800</v>
      </c>
      <c r="D846" s="84">
        <f t="shared" si="47"/>
        <v>6800</v>
      </c>
      <c r="E846" s="267"/>
      <c r="F846" s="138"/>
      <c r="G846" s="142"/>
      <c r="H846" s="382"/>
      <c r="I846" s="674"/>
      <c r="J846" s="132">
        <v>6800</v>
      </c>
      <c r="K846" s="718"/>
      <c r="L846" s="248"/>
    </row>
    <row r="847" spans="1:12" s="63" customFormat="1" ht="12">
      <c r="A847" s="83">
        <v>85410</v>
      </c>
      <c r="B847" s="165" t="s">
        <v>141</v>
      </c>
      <c r="C847" s="58">
        <f>SUM(C848)+C853</f>
        <v>3280800</v>
      </c>
      <c r="D847" s="369">
        <f>SUM(D848)+D853</f>
        <v>3280800</v>
      </c>
      <c r="E847" s="449"/>
      <c r="F847" s="62"/>
      <c r="G847" s="59"/>
      <c r="H847" s="369"/>
      <c r="I847" s="449"/>
      <c r="J847" s="61">
        <f>SUM(J848)+J853</f>
        <v>3280800</v>
      </c>
      <c r="K847" s="687"/>
      <c r="L847" s="62"/>
    </row>
    <row r="848" spans="1:12" ht="13.5" customHeight="1">
      <c r="A848" s="175"/>
      <c r="B848" s="208" t="s">
        <v>55</v>
      </c>
      <c r="C848" s="231">
        <f>SUM(D848:F848)</f>
        <v>3280800</v>
      </c>
      <c r="D848" s="188">
        <f>G848+J848</f>
        <v>3280800</v>
      </c>
      <c r="E848" s="448"/>
      <c r="F848" s="66"/>
      <c r="G848" s="500"/>
      <c r="H848" s="187"/>
      <c r="I848" s="671"/>
      <c r="J848" s="179">
        <f>J849+J852</f>
        <v>3280800</v>
      </c>
      <c r="K848" s="703"/>
      <c r="L848" s="220"/>
    </row>
    <row r="849" spans="1:12" ht="11.25" customHeight="1">
      <c r="A849" s="41"/>
      <c r="B849" s="426" t="s">
        <v>180</v>
      </c>
      <c r="C849" s="429">
        <f>SUM(D849:F849)</f>
        <v>3273900</v>
      </c>
      <c r="D849" s="378">
        <f>SUM(J849)</f>
        <v>3273900</v>
      </c>
      <c r="E849" s="455"/>
      <c r="F849" s="234"/>
      <c r="G849" s="495"/>
      <c r="H849" s="430"/>
      <c r="I849" s="461"/>
      <c r="J849" s="301">
        <f>SUM(J850:J851)</f>
        <v>3273900</v>
      </c>
      <c r="K849" s="696"/>
      <c r="L849" s="140"/>
    </row>
    <row r="850" spans="1:12" s="596" customFormat="1" ht="12" customHeight="1">
      <c r="A850" s="568"/>
      <c r="B850" s="572" t="s">
        <v>185</v>
      </c>
      <c r="C850" s="563">
        <f>SUM(D850:E850)</f>
        <v>2054800</v>
      </c>
      <c r="D850" s="564">
        <f>G850+J850</f>
        <v>2054800</v>
      </c>
      <c r="E850" s="565"/>
      <c r="F850" s="566"/>
      <c r="G850" s="567"/>
      <c r="H850" s="564"/>
      <c r="I850" s="565"/>
      <c r="J850" s="569">
        <v>2054800</v>
      </c>
      <c r="K850" s="599"/>
      <c r="L850" s="566"/>
    </row>
    <row r="851" spans="1:12" s="596" customFormat="1" ht="12" customHeight="1">
      <c r="A851" s="568"/>
      <c r="B851" s="562" t="s">
        <v>179</v>
      </c>
      <c r="C851" s="563">
        <f>SUM(D851:E851)</f>
        <v>1219100</v>
      </c>
      <c r="D851" s="564">
        <f>G851+J851</f>
        <v>1219100</v>
      </c>
      <c r="E851" s="565"/>
      <c r="F851" s="566"/>
      <c r="G851" s="567"/>
      <c r="H851" s="564"/>
      <c r="I851" s="565"/>
      <c r="J851" s="569">
        <v>1219100</v>
      </c>
      <c r="K851" s="599"/>
      <c r="L851" s="566"/>
    </row>
    <row r="852" spans="1:12" s="157" customFormat="1" ht="14.25" customHeight="1">
      <c r="A852" s="141"/>
      <c r="B852" s="359" t="s">
        <v>182</v>
      </c>
      <c r="C852" s="136">
        <f>SUM(D852:E852)</f>
        <v>6900</v>
      </c>
      <c r="D852" s="233">
        <f>G852+J852</f>
        <v>6900</v>
      </c>
      <c r="E852" s="267"/>
      <c r="F852" s="138"/>
      <c r="G852" s="142"/>
      <c r="H852" s="233"/>
      <c r="I852" s="267"/>
      <c r="J852" s="132">
        <v>6900</v>
      </c>
      <c r="K852" s="292"/>
      <c r="L852" s="138"/>
    </row>
    <row r="853" spans="1:12" ht="12.75" hidden="1">
      <c r="A853" s="41"/>
      <c r="B853" s="64" t="s">
        <v>10</v>
      </c>
      <c r="C853" s="43">
        <f>SUM(C854)</f>
        <v>0</v>
      </c>
      <c r="D853" s="188">
        <f>SUM(D854)</f>
        <v>0</v>
      </c>
      <c r="E853" s="448"/>
      <c r="F853" s="66"/>
      <c r="G853" s="159"/>
      <c r="H853" s="395"/>
      <c r="I853" s="669"/>
      <c r="J853" s="45">
        <f>SUM(J854)</f>
        <v>0</v>
      </c>
      <c r="K853" s="696"/>
      <c r="L853" s="140"/>
    </row>
    <row r="854" spans="1:12" ht="12" hidden="1">
      <c r="A854" s="130"/>
      <c r="B854" s="131" t="s">
        <v>24</v>
      </c>
      <c r="C854" s="136">
        <f>SUM(D854:E854)</f>
        <v>0</v>
      </c>
      <c r="D854" s="233">
        <f>G854+J854</f>
        <v>0</v>
      </c>
      <c r="E854" s="267"/>
      <c r="F854" s="138"/>
      <c r="G854" s="142"/>
      <c r="H854" s="382"/>
      <c r="I854" s="674"/>
      <c r="J854" s="132"/>
      <c r="K854" s="718"/>
      <c r="L854" s="248"/>
    </row>
    <row r="855" spans="1:12" s="63" customFormat="1" ht="18" customHeight="1">
      <c r="A855" s="83">
        <v>85415</v>
      </c>
      <c r="B855" s="165" t="s">
        <v>142</v>
      </c>
      <c r="C855" s="58">
        <f>SUM(C856)</f>
        <v>75000</v>
      </c>
      <c r="D855" s="369">
        <f>SUM(D856)</f>
        <v>75000</v>
      </c>
      <c r="E855" s="449"/>
      <c r="F855" s="62"/>
      <c r="G855" s="59">
        <f>SUM(G856)</f>
        <v>20000</v>
      </c>
      <c r="H855" s="369"/>
      <c r="I855" s="449"/>
      <c r="J855" s="61">
        <f>SUM(J856)</f>
        <v>55000</v>
      </c>
      <c r="K855" s="687"/>
      <c r="L855" s="62"/>
    </row>
    <row r="856" spans="1:12" ht="12.75">
      <c r="A856" s="175"/>
      <c r="B856" s="208" t="s">
        <v>55</v>
      </c>
      <c r="C856" s="231">
        <f>SUM(C857:C859)</f>
        <v>75000</v>
      </c>
      <c r="D856" s="188">
        <f>G856+J856</f>
        <v>75000</v>
      </c>
      <c r="E856" s="448"/>
      <c r="F856" s="66"/>
      <c r="G856" s="500">
        <f>SUM(G857:G859)</f>
        <v>20000</v>
      </c>
      <c r="H856" s="187"/>
      <c r="I856" s="671"/>
      <c r="J856" s="179">
        <f>SUM(J857:J859)</f>
        <v>55000</v>
      </c>
      <c r="K856" s="703"/>
      <c r="L856" s="220"/>
    </row>
    <row r="857" spans="1:12" s="157" customFormat="1" ht="12.75" hidden="1">
      <c r="A857" s="48"/>
      <c r="B857" s="49" t="s">
        <v>40</v>
      </c>
      <c r="C857" s="50">
        <f>SUM(D857:E857)</f>
        <v>0</v>
      </c>
      <c r="D857" s="84">
        <f>G857+J857</f>
        <v>0</v>
      </c>
      <c r="E857" s="266"/>
      <c r="F857" s="74"/>
      <c r="G857" s="94"/>
      <c r="H857" s="167"/>
      <c r="I857" s="199"/>
      <c r="J857" s="52"/>
      <c r="K857" s="198"/>
      <c r="L857" s="54"/>
    </row>
    <row r="858" spans="1:12" s="157" customFormat="1" ht="12.75" hidden="1">
      <c r="A858" s="48"/>
      <c r="B858" s="49" t="s">
        <v>41</v>
      </c>
      <c r="C858" s="50"/>
      <c r="D858" s="84"/>
      <c r="E858" s="266"/>
      <c r="F858" s="74"/>
      <c r="G858" s="94"/>
      <c r="H858" s="167"/>
      <c r="I858" s="199"/>
      <c r="J858" s="52"/>
      <c r="K858" s="198"/>
      <c r="L858" s="54"/>
    </row>
    <row r="859" spans="1:12" s="157" customFormat="1" ht="12.75">
      <c r="A859" s="141"/>
      <c r="B859" s="359" t="s">
        <v>182</v>
      </c>
      <c r="C859" s="136">
        <f>SUM(D859:E859)</f>
        <v>75000</v>
      </c>
      <c r="D859" s="233">
        <f>G859+J859</f>
        <v>75000</v>
      </c>
      <c r="E859" s="267"/>
      <c r="F859" s="138"/>
      <c r="G859" s="142">
        <v>20000</v>
      </c>
      <c r="H859" s="233"/>
      <c r="I859" s="267"/>
      <c r="J859" s="132">
        <v>55000</v>
      </c>
      <c r="K859" s="704"/>
      <c r="L859" s="144"/>
    </row>
    <row r="860" spans="1:12" s="63" customFormat="1" ht="12">
      <c r="A860" s="83">
        <v>85417</v>
      </c>
      <c r="B860" s="165" t="s">
        <v>143</v>
      </c>
      <c r="C860" s="58">
        <f>SUM(C861+C866)</f>
        <v>308400</v>
      </c>
      <c r="D860" s="369">
        <f>SUM(D861+D866)</f>
        <v>308400</v>
      </c>
      <c r="E860" s="449"/>
      <c r="F860" s="62"/>
      <c r="G860" s="59"/>
      <c r="H860" s="369"/>
      <c r="I860" s="449"/>
      <c r="J860" s="61">
        <f>J861</f>
        <v>308400</v>
      </c>
      <c r="K860" s="687"/>
      <c r="L860" s="62"/>
    </row>
    <row r="861" spans="1:12" ht="12.75">
      <c r="A861" s="175"/>
      <c r="B861" s="208" t="s">
        <v>55</v>
      </c>
      <c r="C861" s="231">
        <f>C863+C864+C865</f>
        <v>308400</v>
      </c>
      <c r="D861" s="188">
        <f>G861+J861</f>
        <v>308400</v>
      </c>
      <c r="E861" s="448"/>
      <c r="F861" s="66"/>
      <c r="G861" s="500"/>
      <c r="H861" s="187"/>
      <c r="I861" s="671"/>
      <c r="J861" s="179">
        <f>J862+J865</f>
        <v>308400</v>
      </c>
      <c r="K861" s="703"/>
      <c r="L861" s="220"/>
    </row>
    <row r="862" spans="1:12" ht="12.75">
      <c r="A862" s="41"/>
      <c r="B862" s="426" t="s">
        <v>180</v>
      </c>
      <c r="C862" s="429">
        <f>SUM(D862:F862)</f>
        <v>308100</v>
      </c>
      <c r="D862" s="378">
        <f>SUM(J862)</f>
        <v>308100</v>
      </c>
      <c r="E862" s="455"/>
      <c r="F862" s="234"/>
      <c r="G862" s="495"/>
      <c r="H862" s="430"/>
      <c r="I862" s="461"/>
      <c r="J862" s="301">
        <f>SUM(J863:J864)</f>
        <v>308100</v>
      </c>
      <c r="K862" s="696"/>
      <c r="L862" s="140"/>
    </row>
    <row r="863" spans="1:12" s="596" customFormat="1" ht="10.5" customHeight="1">
      <c r="A863" s="568"/>
      <c r="B863" s="572" t="s">
        <v>185</v>
      </c>
      <c r="C863" s="563">
        <f>SUM(D863:E863)</f>
        <v>229700</v>
      </c>
      <c r="D863" s="564">
        <f>G863+J863</f>
        <v>229700</v>
      </c>
      <c r="E863" s="565"/>
      <c r="F863" s="566"/>
      <c r="G863" s="567"/>
      <c r="H863" s="564"/>
      <c r="I863" s="565"/>
      <c r="J863" s="569">
        <v>229700</v>
      </c>
      <c r="K863" s="599"/>
      <c r="L863" s="566"/>
    </row>
    <row r="864" spans="1:12" s="596" customFormat="1" ht="12" customHeight="1">
      <c r="A864" s="568"/>
      <c r="B864" s="562" t="s">
        <v>179</v>
      </c>
      <c r="C864" s="563">
        <f>SUM(D864:E864)</f>
        <v>78400</v>
      </c>
      <c r="D864" s="564">
        <f>G864+J864</f>
        <v>78400</v>
      </c>
      <c r="E864" s="565"/>
      <c r="F864" s="566"/>
      <c r="G864" s="567"/>
      <c r="H864" s="564"/>
      <c r="I864" s="565"/>
      <c r="J864" s="569">
        <v>78400</v>
      </c>
      <c r="K864" s="599"/>
      <c r="L864" s="566"/>
    </row>
    <row r="865" spans="1:12" s="157" customFormat="1" ht="12">
      <c r="A865" s="141"/>
      <c r="B865" s="608" t="s">
        <v>182</v>
      </c>
      <c r="C865" s="136">
        <f>SUM(D865:E865)</f>
        <v>300</v>
      </c>
      <c r="D865" s="233">
        <f>G865+J865</f>
        <v>300</v>
      </c>
      <c r="E865" s="267"/>
      <c r="F865" s="138"/>
      <c r="G865" s="142"/>
      <c r="H865" s="233"/>
      <c r="I865" s="267"/>
      <c r="J865" s="132">
        <v>300</v>
      </c>
      <c r="K865" s="292"/>
      <c r="L865" s="138"/>
    </row>
    <row r="866" spans="1:12" ht="12.75" hidden="1">
      <c r="A866" s="41"/>
      <c r="B866" s="64" t="s">
        <v>10</v>
      </c>
      <c r="C866" s="43">
        <f>SUM(C867)</f>
        <v>0</v>
      </c>
      <c r="D866" s="188">
        <f>SUM(D867)</f>
        <v>0</v>
      </c>
      <c r="E866" s="448"/>
      <c r="F866" s="66"/>
      <c r="G866" s="159">
        <f>SUM(G867)</f>
        <v>0</v>
      </c>
      <c r="H866" s="395"/>
      <c r="I866" s="669"/>
      <c r="J866" s="45"/>
      <c r="K866" s="696"/>
      <c r="L866" s="140"/>
    </row>
    <row r="867" spans="1:12" ht="12" hidden="1">
      <c r="A867" s="41"/>
      <c r="B867" s="68" t="s">
        <v>24</v>
      </c>
      <c r="C867" s="50">
        <f>SUM(D867:E867)</f>
        <v>0</v>
      </c>
      <c r="D867" s="84">
        <f>G867+J867</f>
        <v>0</v>
      </c>
      <c r="E867" s="266"/>
      <c r="F867" s="74"/>
      <c r="G867" s="51"/>
      <c r="H867" s="188"/>
      <c r="I867" s="448"/>
      <c r="J867" s="69"/>
      <c r="K867" s="200"/>
      <c r="L867" s="66"/>
    </row>
    <row r="868" spans="1:12" s="63" customFormat="1" ht="13.5" customHeight="1">
      <c r="A868" s="83">
        <v>85419</v>
      </c>
      <c r="B868" s="165" t="s">
        <v>144</v>
      </c>
      <c r="C868" s="58">
        <f>SUM(C869)</f>
        <v>1720000</v>
      </c>
      <c r="D868" s="369">
        <f>SUM(D869)</f>
        <v>1720000</v>
      </c>
      <c r="E868" s="449"/>
      <c r="F868" s="62"/>
      <c r="G868" s="59"/>
      <c r="H868" s="369"/>
      <c r="I868" s="449"/>
      <c r="J868" s="61">
        <f>SUM(J869)</f>
        <v>1720000</v>
      </c>
      <c r="K868" s="687"/>
      <c r="L868" s="62"/>
    </row>
    <row r="869" spans="1:12" ht="11.25" customHeight="1">
      <c r="A869" s="175"/>
      <c r="B869" s="208" t="s">
        <v>55</v>
      </c>
      <c r="C869" s="231">
        <f>SUM(C870:C870)</f>
        <v>1720000</v>
      </c>
      <c r="D869" s="188">
        <f>G869+J869</f>
        <v>1720000</v>
      </c>
      <c r="E869" s="448"/>
      <c r="F869" s="66"/>
      <c r="G869" s="500"/>
      <c r="H869" s="187"/>
      <c r="I869" s="671"/>
      <c r="J869" s="179">
        <f>SUM(J870:J870)</f>
        <v>1720000</v>
      </c>
      <c r="K869" s="703"/>
      <c r="L869" s="220"/>
    </row>
    <row r="870" spans="1:12" s="157" customFormat="1" ht="12.75" customHeight="1">
      <c r="A870" s="141"/>
      <c r="B870" s="68" t="s">
        <v>181</v>
      </c>
      <c r="C870" s="136">
        <f>SUM(D870:E870)</f>
        <v>1720000</v>
      </c>
      <c r="D870" s="233">
        <f>G870+J870</f>
        <v>1720000</v>
      </c>
      <c r="E870" s="267"/>
      <c r="F870" s="138"/>
      <c r="G870" s="504"/>
      <c r="H870" s="394"/>
      <c r="I870" s="676"/>
      <c r="J870" s="132">
        <v>1720000</v>
      </c>
      <c r="K870" s="704"/>
      <c r="L870" s="144"/>
    </row>
    <row r="871" spans="1:12" s="63" customFormat="1" ht="13.5" customHeight="1">
      <c r="A871" s="83">
        <v>85446</v>
      </c>
      <c r="B871" s="165" t="s">
        <v>105</v>
      </c>
      <c r="C871" s="58">
        <f>SUM(C872)</f>
        <v>46700</v>
      </c>
      <c r="D871" s="369">
        <f>SUM(D872)</f>
        <v>46700</v>
      </c>
      <c r="E871" s="449"/>
      <c r="F871" s="62"/>
      <c r="G871" s="59"/>
      <c r="H871" s="369"/>
      <c r="I871" s="449"/>
      <c r="J871" s="61">
        <f>SUM(J872)</f>
        <v>46700</v>
      </c>
      <c r="K871" s="687"/>
      <c r="L871" s="62"/>
    </row>
    <row r="872" spans="1:12" ht="12.75">
      <c r="A872" s="175"/>
      <c r="B872" s="208" t="s">
        <v>55</v>
      </c>
      <c r="C872" s="231">
        <f>SUM(D872:F872)</f>
        <v>46700</v>
      </c>
      <c r="D872" s="188">
        <f>G872+J872</f>
        <v>46700</v>
      </c>
      <c r="E872" s="448"/>
      <c r="F872" s="66"/>
      <c r="G872" s="500"/>
      <c r="H872" s="187"/>
      <c r="I872" s="671"/>
      <c r="J872" s="179">
        <f>J873</f>
        <v>46700</v>
      </c>
      <c r="K872" s="703"/>
      <c r="L872" s="220"/>
    </row>
    <row r="873" spans="1:12" ht="12.75">
      <c r="A873" s="41"/>
      <c r="B873" s="426" t="s">
        <v>180</v>
      </c>
      <c r="C873" s="429">
        <f>SUM(D873:F873)</f>
        <v>46700</v>
      </c>
      <c r="D873" s="378">
        <f>SUM(J873)</f>
        <v>46700</v>
      </c>
      <c r="E873" s="455"/>
      <c r="F873" s="234"/>
      <c r="G873" s="495"/>
      <c r="H873" s="430"/>
      <c r="I873" s="461"/>
      <c r="J873" s="301">
        <f>J874</f>
        <v>46700</v>
      </c>
      <c r="K873" s="696"/>
      <c r="L873" s="140"/>
    </row>
    <row r="874" spans="1:12" s="596" customFormat="1" ht="12" customHeight="1">
      <c r="A874" s="584"/>
      <c r="B874" s="562" t="s">
        <v>179</v>
      </c>
      <c r="C874" s="585">
        <f>SUM(D874:E874)</f>
        <v>46700</v>
      </c>
      <c r="D874" s="586">
        <f>G874+J874</f>
        <v>46700</v>
      </c>
      <c r="E874" s="587"/>
      <c r="F874" s="588"/>
      <c r="G874" s="589"/>
      <c r="H874" s="586"/>
      <c r="I874" s="587"/>
      <c r="J874" s="590">
        <v>46700</v>
      </c>
      <c r="K874" s="695"/>
      <c r="L874" s="588"/>
    </row>
    <row r="875" spans="1:12" s="63" customFormat="1" ht="14.25" customHeight="1">
      <c r="A875" s="83">
        <v>85495</v>
      </c>
      <c r="B875" s="165" t="s">
        <v>21</v>
      </c>
      <c r="C875" s="58">
        <f>SUM(C876)+C881</f>
        <v>871500</v>
      </c>
      <c r="D875" s="369">
        <f>SUM(D876)+D881</f>
        <v>871500</v>
      </c>
      <c r="E875" s="449"/>
      <c r="F875" s="62"/>
      <c r="G875" s="59">
        <f>SUM(G876)+G881</f>
        <v>59000</v>
      </c>
      <c r="H875" s="369"/>
      <c r="I875" s="449"/>
      <c r="J875" s="61">
        <f>SUM(J876)+J881</f>
        <v>812500</v>
      </c>
      <c r="K875" s="540"/>
      <c r="L875" s="73"/>
    </row>
    <row r="876" spans="1:12" ht="12.75">
      <c r="A876" s="41"/>
      <c r="B876" s="64" t="s">
        <v>14</v>
      </c>
      <c r="C876" s="43">
        <f>SUM(D876:F876)</f>
        <v>871500</v>
      </c>
      <c r="D876" s="188">
        <f aca="true" t="shared" si="48" ref="D876:D883">G876+J876</f>
        <v>871500</v>
      </c>
      <c r="E876" s="448"/>
      <c r="F876" s="66"/>
      <c r="G876" s="159">
        <f>G877+G880</f>
        <v>59000</v>
      </c>
      <c r="H876" s="395"/>
      <c r="I876" s="669"/>
      <c r="J876" s="45">
        <f>J877+J880+J883</f>
        <v>812500</v>
      </c>
      <c r="K876" s="696"/>
      <c r="L876" s="140"/>
    </row>
    <row r="877" spans="1:12" s="338" customFormat="1" ht="12">
      <c r="A877" s="351"/>
      <c r="B877" s="426" t="s">
        <v>180</v>
      </c>
      <c r="C877" s="348">
        <f>SUM(D877:F877)</f>
        <v>838000</v>
      </c>
      <c r="D877" s="378">
        <f t="shared" si="48"/>
        <v>838000</v>
      </c>
      <c r="E877" s="455"/>
      <c r="F877" s="234"/>
      <c r="G877" s="217">
        <f>SUM(G878:G879)</f>
        <v>28000</v>
      </c>
      <c r="H877" s="430"/>
      <c r="I877" s="461"/>
      <c r="J877" s="182">
        <f>SUM(J878:J879)</f>
        <v>810000</v>
      </c>
      <c r="K877" s="440"/>
      <c r="L877" s="439"/>
    </row>
    <row r="878" spans="1:12" s="596" customFormat="1" ht="10.5" customHeight="1">
      <c r="A878" s="568"/>
      <c r="B878" s="572" t="s">
        <v>185</v>
      </c>
      <c r="C878" s="563">
        <f aca="true" t="shared" si="49" ref="C878:C883">SUM(D878:E878)</f>
        <v>12800</v>
      </c>
      <c r="D878" s="564">
        <f t="shared" si="48"/>
        <v>12800</v>
      </c>
      <c r="E878" s="565"/>
      <c r="F878" s="566"/>
      <c r="G878" s="567"/>
      <c r="H878" s="564"/>
      <c r="I878" s="565"/>
      <c r="J878" s="569">
        <v>12800</v>
      </c>
      <c r="K878" s="599"/>
      <c r="L878" s="566"/>
    </row>
    <row r="879" spans="1:12" s="570" customFormat="1" ht="12" customHeight="1">
      <c r="A879" s="568"/>
      <c r="B879" s="562" t="s">
        <v>179</v>
      </c>
      <c r="C879" s="563">
        <f t="shared" si="49"/>
        <v>825200</v>
      </c>
      <c r="D879" s="564">
        <f t="shared" si="48"/>
        <v>825200</v>
      </c>
      <c r="E879" s="565"/>
      <c r="F879" s="566"/>
      <c r="G879" s="567">
        <v>28000</v>
      </c>
      <c r="H879" s="564"/>
      <c r="I879" s="565"/>
      <c r="J879" s="569">
        <v>797200</v>
      </c>
      <c r="K879" s="599"/>
      <c r="L879" s="566"/>
    </row>
    <row r="880" spans="1:12" ht="11.25" customHeight="1">
      <c r="A880" s="41"/>
      <c r="B880" s="68" t="s">
        <v>181</v>
      </c>
      <c r="C880" s="50">
        <f t="shared" si="49"/>
        <v>31000</v>
      </c>
      <c r="D880" s="84">
        <f t="shared" si="48"/>
        <v>31000</v>
      </c>
      <c r="E880" s="266"/>
      <c r="F880" s="74"/>
      <c r="G880" s="51">
        <v>31000</v>
      </c>
      <c r="H880" s="275"/>
      <c r="I880" s="280"/>
      <c r="J880" s="45"/>
      <c r="K880" s="276"/>
      <c r="L880" s="47"/>
    </row>
    <row r="881" spans="1:12" ht="12.75" hidden="1">
      <c r="A881" s="41"/>
      <c r="B881" s="64" t="s">
        <v>10</v>
      </c>
      <c r="C881" s="50">
        <f t="shared" si="49"/>
        <v>0</v>
      </c>
      <c r="D881" s="84">
        <f t="shared" si="48"/>
        <v>0</v>
      </c>
      <c r="E881" s="448"/>
      <c r="F881" s="66"/>
      <c r="G881" s="159"/>
      <c r="H881" s="395"/>
      <c r="I881" s="669"/>
      <c r="J881" s="45">
        <f>SUM(J882)</f>
        <v>0</v>
      </c>
      <c r="K881" s="696"/>
      <c r="L881" s="140"/>
    </row>
    <row r="882" spans="1:12" ht="12" hidden="1">
      <c r="A882" s="41"/>
      <c r="B882" s="68" t="s">
        <v>24</v>
      </c>
      <c r="C882" s="50">
        <f t="shared" si="49"/>
        <v>0</v>
      </c>
      <c r="D882" s="84">
        <f t="shared" si="48"/>
        <v>0</v>
      </c>
      <c r="E882" s="266"/>
      <c r="F882" s="74"/>
      <c r="G882" s="51"/>
      <c r="H882" s="188"/>
      <c r="I882" s="448"/>
      <c r="J882" s="69"/>
      <c r="K882" s="200"/>
      <c r="L882" s="66"/>
    </row>
    <row r="883" spans="1:12" ht="15" customHeight="1" thickBot="1">
      <c r="A883" s="41"/>
      <c r="B883" s="359" t="s">
        <v>182</v>
      </c>
      <c r="C883" s="50">
        <f t="shared" si="49"/>
        <v>2500</v>
      </c>
      <c r="D883" s="84">
        <f t="shared" si="48"/>
        <v>2500</v>
      </c>
      <c r="E883" s="266"/>
      <c r="F883" s="74"/>
      <c r="G883" s="51"/>
      <c r="H883" s="188"/>
      <c r="I883" s="448"/>
      <c r="J883" s="69">
        <v>2500</v>
      </c>
      <c r="K883" s="200"/>
      <c r="L883" s="66"/>
    </row>
    <row r="884" spans="1:12" s="40" customFormat="1" ht="24" customHeight="1" thickBot="1" thickTop="1">
      <c r="A884" s="82">
        <v>900</v>
      </c>
      <c r="B884" s="297" t="s">
        <v>145</v>
      </c>
      <c r="C884" s="35">
        <f>C894+C910+C914+C925+C932+C946+C904+C938+C921</f>
        <v>55636785</v>
      </c>
      <c r="D884" s="263">
        <f>D894+D910+D914+D925+D932+D946+D904+D938+D921</f>
        <v>55636785</v>
      </c>
      <c r="E884" s="447"/>
      <c r="F884" s="39"/>
      <c r="G884" s="36">
        <f>G894+G910+G914+G925+G932+G946+G904+G938+G921</f>
        <v>48186585</v>
      </c>
      <c r="H884" s="263"/>
      <c r="I884" s="447"/>
      <c r="J884" s="38">
        <f>J910+J914+J932+J946+J925+J894+J904+J938</f>
        <v>7450200</v>
      </c>
      <c r="K884" s="686"/>
      <c r="L884" s="39"/>
    </row>
    <row r="885" spans="1:12" s="40" customFormat="1" ht="15" customHeight="1" thickTop="1">
      <c r="A885" s="86"/>
      <c r="B885" s="97" t="s">
        <v>55</v>
      </c>
      <c r="C885" s="88">
        <f>D885+E885</f>
        <v>17759240</v>
      </c>
      <c r="D885" s="183">
        <f>G885+J885</f>
        <v>17759240</v>
      </c>
      <c r="E885" s="454"/>
      <c r="F885" s="99"/>
      <c r="G885" s="89">
        <f>G886+G888+G889</f>
        <v>10329040</v>
      </c>
      <c r="H885" s="183"/>
      <c r="I885" s="454"/>
      <c r="J885" s="98">
        <f>J895+J905+J911+J915+J926+J933+J939+J947</f>
        <v>7430200</v>
      </c>
      <c r="K885" s="201"/>
      <c r="L885" s="99"/>
    </row>
    <row r="886" spans="1:12" s="63" customFormat="1" ht="12.75" customHeight="1">
      <c r="A886" s="96"/>
      <c r="B886" s="68" t="s">
        <v>180</v>
      </c>
      <c r="C886" s="69">
        <f>C896+C912+C916+C934+C940+C948</f>
        <v>16991400</v>
      </c>
      <c r="D886" s="69">
        <f>D896+D912+D916+D934+D940+D948</f>
        <v>16991400</v>
      </c>
      <c r="E886" s="266"/>
      <c r="F886" s="74"/>
      <c r="G886" s="69">
        <f>G896+G912+G916+G934+G940+G948</f>
        <v>9561200</v>
      </c>
      <c r="H886" s="84"/>
      <c r="I886" s="266"/>
      <c r="J886" s="69">
        <f>J896+J912+J916+J934+J940+J948</f>
        <v>7430200</v>
      </c>
      <c r="K886" s="708"/>
      <c r="L886" s="216"/>
    </row>
    <row r="887" spans="1:12" s="596" customFormat="1" ht="12" customHeight="1">
      <c r="A887" s="591"/>
      <c r="B887" s="562" t="s">
        <v>179</v>
      </c>
      <c r="C887" s="563">
        <f aca="true" t="shared" si="50" ref="C887:C893">D887+E887</f>
        <v>16991400</v>
      </c>
      <c r="D887" s="564">
        <f aca="true" t="shared" si="51" ref="D887:D893">G887+J887</f>
        <v>16991400</v>
      </c>
      <c r="E887" s="565"/>
      <c r="F887" s="566"/>
      <c r="G887" s="567">
        <f>G899+G913+G917+G935+G941+G949</f>
        <v>9561200</v>
      </c>
      <c r="H887" s="564"/>
      <c r="I887" s="565"/>
      <c r="J887" s="569">
        <f>J899+J913+J917+J935+J941+J949</f>
        <v>7430200</v>
      </c>
      <c r="K887" s="599"/>
      <c r="L887" s="566"/>
    </row>
    <row r="888" spans="1:12" s="157" customFormat="1" ht="12" customHeight="1">
      <c r="A888" s="154"/>
      <c r="B888" s="68" t="s">
        <v>181</v>
      </c>
      <c r="C888" s="50">
        <f>D888</f>
        <v>570000</v>
      </c>
      <c r="D888" s="84">
        <f>G888</f>
        <v>570000</v>
      </c>
      <c r="E888" s="266"/>
      <c r="F888" s="74"/>
      <c r="G888" s="51">
        <f>G927</f>
        <v>570000</v>
      </c>
      <c r="H888" s="84"/>
      <c r="I888" s="266"/>
      <c r="J888" s="69"/>
      <c r="K888" s="198"/>
      <c r="L888" s="54"/>
    </row>
    <row r="889" spans="1:12" s="338" customFormat="1" ht="39" customHeight="1">
      <c r="A889" s="351"/>
      <c r="B889" s="360" t="s">
        <v>201</v>
      </c>
      <c r="C889" s="348">
        <f t="shared" si="50"/>
        <v>197840</v>
      </c>
      <c r="D889" s="378">
        <f t="shared" si="51"/>
        <v>197840</v>
      </c>
      <c r="E889" s="455"/>
      <c r="F889" s="234"/>
      <c r="G889" s="217">
        <f>G906+G950</f>
        <v>197840</v>
      </c>
      <c r="H889" s="378"/>
      <c r="I889" s="455"/>
      <c r="J889" s="182"/>
      <c r="K889" s="688"/>
      <c r="L889" s="234"/>
    </row>
    <row r="890" spans="1:12" s="40" customFormat="1" ht="11.25" customHeight="1">
      <c r="A890" s="86"/>
      <c r="B890" s="87" t="s">
        <v>10</v>
      </c>
      <c r="C890" s="88">
        <f t="shared" si="50"/>
        <v>37877545</v>
      </c>
      <c r="D890" s="183">
        <f t="shared" si="51"/>
        <v>37877545</v>
      </c>
      <c r="E890" s="454"/>
      <c r="F890" s="99"/>
      <c r="G890" s="89">
        <f>G901+G930+G936+G951+G918+G907+G943+G922</f>
        <v>37857545</v>
      </c>
      <c r="H890" s="183"/>
      <c r="I890" s="454"/>
      <c r="J890" s="98">
        <f>J901+J907+J918+J930+J936+J943+J951</f>
        <v>20000</v>
      </c>
      <c r="K890" s="201"/>
      <c r="L890" s="99"/>
    </row>
    <row r="891" spans="1:12" s="157" customFormat="1" ht="10.5" customHeight="1">
      <c r="A891" s="154"/>
      <c r="B891" s="68" t="s">
        <v>24</v>
      </c>
      <c r="C891" s="93">
        <f t="shared" si="50"/>
        <v>37877545</v>
      </c>
      <c r="D891" s="167">
        <f t="shared" si="51"/>
        <v>37877545</v>
      </c>
      <c r="E891" s="199"/>
      <c r="F891" s="54"/>
      <c r="G891" s="94">
        <f>G902+G908+G919+G923+G931+G937+G944+G953</f>
        <v>37857545</v>
      </c>
      <c r="H891" s="167"/>
      <c r="I891" s="199"/>
      <c r="J891" s="52">
        <f>J902+J919+J931+J937+J944+J953</f>
        <v>20000</v>
      </c>
      <c r="K891" s="198"/>
      <c r="L891" s="54"/>
    </row>
    <row r="892" spans="1:12" s="570" customFormat="1" ht="23.25" thickBot="1">
      <c r="A892" s="584"/>
      <c r="B892" s="621" t="s">
        <v>186</v>
      </c>
      <c r="C892" s="585">
        <f t="shared" si="50"/>
        <v>30757545</v>
      </c>
      <c r="D892" s="586">
        <f t="shared" si="51"/>
        <v>30757545</v>
      </c>
      <c r="E892" s="587"/>
      <c r="F892" s="588"/>
      <c r="G892" s="589">
        <f>G903+G909+G920+G924</f>
        <v>30757545</v>
      </c>
      <c r="H892" s="586"/>
      <c r="I892" s="587"/>
      <c r="J892" s="590"/>
      <c r="K892" s="695"/>
      <c r="L892" s="588"/>
    </row>
    <row r="893" spans="1:12" s="157" customFormat="1" ht="13.5" customHeight="1" hidden="1" thickBot="1">
      <c r="A893" s="298"/>
      <c r="B893" s="169" t="s">
        <v>11</v>
      </c>
      <c r="C893" s="170">
        <f t="shared" si="50"/>
        <v>0</v>
      </c>
      <c r="D893" s="346">
        <f t="shared" si="51"/>
        <v>0</v>
      </c>
      <c r="E893" s="486"/>
      <c r="F893" s="115"/>
      <c r="G893" s="171">
        <f>G945+G952</f>
        <v>0</v>
      </c>
      <c r="H893" s="346"/>
      <c r="I893" s="486"/>
      <c r="J893" s="172"/>
      <c r="K893" s="690"/>
      <c r="L893" s="115"/>
    </row>
    <row r="894" spans="1:12" s="40" customFormat="1" ht="14.25" customHeight="1" thickTop="1">
      <c r="A894" s="548">
        <v>90001</v>
      </c>
      <c r="B894" s="549" t="s">
        <v>147</v>
      </c>
      <c r="C894" s="550">
        <f>SUM(C895+C901)</f>
        <v>21592045</v>
      </c>
      <c r="D894" s="551">
        <f>SUM(D895+D901)</f>
        <v>21592045</v>
      </c>
      <c r="E894" s="480"/>
      <c r="F894" s="238"/>
      <c r="G894" s="552">
        <f>SUM(G895+G901)</f>
        <v>19615445</v>
      </c>
      <c r="H894" s="404"/>
      <c r="I894" s="480"/>
      <c r="J894" s="553">
        <f>SUM(J895)+J901</f>
        <v>1976600</v>
      </c>
      <c r="K894" s="715"/>
      <c r="L894" s="238"/>
    </row>
    <row r="895" spans="1:12" s="63" customFormat="1" ht="12.75" customHeight="1">
      <c r="A895" s="41"/>
      <c r="B895" s="42" t="s">
        <v>55</v>
      </c>
      <c r="C895" s="122">
        <f>SUM(C897:C899)</f>
        <v>4305000</v>
      </c>
      <c r="D895" s="188">
        <f>G895+J895</f>
        <v>4305000</v>
      </c>
      <c r="E895" s="448"/>
      <c r="F895" s="66"/>
      <c r="G895" s="44">
        <f>SUM(G897:G899)</f>
        <v>2328400</v>
      </c>
      <c r="H895" s="391"/>
      <c r="I895" s="459"/>
      <c r="J895" s="65">
        <f>SUM(J897:J899)</f>
        <v>1976600</v>
      </c>
      <c r="K895" s="696"/>
      <c r="L895" s="140"/>
    </row>
    <row r="896" spans="1:12" s="354" customFormat="1" ht="12.75" customHeight="1">
      <c r="A896" s="351"/>
      <c r="B896" s="426" t="s">
        <v>180</v>
      </c>
      <c r="C896" s="429">
        <f>SUM(D896:F896)</f>
        <v>4305000</v>
      </c>
      <c r="D896" s="378">
        <f>G896+J896</f>
        <v>4305000</v>
      </c>
      <c r="E896" s="455"/>
      <c r="F896" s="234"/>
      <c r="G896" s="217">
        <f>G899</f>
        <v>2328400</v>
      </c>
      <c r="H896" s="430"/>
      <c r="I896" s="461"/>
      <c r="J896" s="182">
        <f>SUM(J897:J899)</f>
        <v>1976600</v>
      </c>
      <c r="K896" s="440"/>
      <c r="L896" s="439"/>
    </row>
    <row r="897" spans="1:12" s="432" customFormat="1" ht="12.75" customHeight="1" hidden="1">
      <c r="A897" s="581"/>
      <c r="B897" s="434" t="s">
        <v>185</v>
      </c>
      <c r="C897" s="435">
        <f>D897</f>
        <v>0</v>
      </c>
      <c r="D897" s="400">
        <f>G897</f>
        <v>0</v>
      </c>
      <c r="E897" s="464"/>
      <c r="F897" s="520"/>
      <c r="G897" s="496"/>
      <c r="H897" s="400"/>
      <c r="I897" s="464"/>
      <c r="J897" s="436"/>
      <c r="K897" s="692"/>
      <c r="L897" s="520"/>
    </row>
    <row r="898" spans="1:12" s="617" customFormat="1" ht="13.5" customHeight="1" hidden="1">
      <c r="A898" s="581"/>
      <c r="B898" s="561" t="s">
        <v>26</v>
      </c>
      <c r="C898" s="435">
        <f>SUM(D898:E898)</f>
        <v>0</v>
      </c>
      <c r="D898" s="400">
        <f>G898+J898</f>
        <v>0</v>
      </c>
      <c r="E898" s="464"/>
      <c r="F898" s="520"/>
      <c r="G898" s="496"/>
      <c r="H898" s="583"/>
      <c r="I898" s="681"/>
      <c r="J898" s="436"/>
      <c r="K898" s="723"/>
      <c r="L898" s="616"/>
    </row>
    <row r="899" spans="1:12" s="596" customFormat="1" ht="12" customHeight="1">
      <c r="A899" s="584"/>
      <c r="B899" s="600" t="s">
        <v>179</v>
      </c>
      <c r="C899" s="585">
        <f>SUM(D899:E899)</f>
        <v>4305000</v>
      </c>
      <c r="D899" s="586">
        <f>G899+J899</f>
        <v>4305000</v>
      </c>
      <c r="E899" s="587"/>
      <c r="F899" s="588"/>
      <c r="G899" s="589">
        <v>2328400</v>
      </c>
      <c r="H899" s="586"/>
      <c r="I899" s="587"/>
      <c r="J899" s="590">
        <v>1976600</v>
      </c>
      <c r="K899" s="695"/>
      <c r="L899" s="588"/>
    </row>
    <row r="900" spans="1:12" s="55" customFormat="1" ht="11.25" customHeight="1" hidden="1">
      <c r="A900" s="48"/>
      <c r="B900" s="49" t="s">
        <v>146</v>
      </c>
      <c r="C900" s="50">
        <f>SUM(D900:E900)</f>
        <v>0</v>
      </c>
      <c r="D900" s="84">
        <f>G900+J900</f>
        <v>0</v>
      </c>
      <c r="E900" s="266"/>
      <c r="F900" s="74"/>
      <c r="G900" s="51"/>
      <c r="H900" s="84"/>
      <c r="I900" s="266"/>
      <c r="J900" s="69"/>
      <c r="K900" s="264"/>
      <c r="L900" s="74"/>
    </row>
    <row r="901" spans="1:12" ht="11.25" customHeight="1">
      <c r="A901" s="41"/>
      <c r="B901" s="64" t="s">
        <v>10</v>
      </c>
      <c r="C901" s="43">
        <f>SUM(C902)</f>
        <v>17287045</v>
      </c>
      <c r="D901" s="188">
        <f>SUM(D902)</f>
        <v>17287045</v>
      </c>
      <c r="E901" s="448"/>
      <c r="F901" s="66"/>
      <c r="G901" s="44">
        <f>SUM(G902)</f>
        <v>17287045</v>
      </c>
      <c r="H901" s="395"/>
      <c r="I901" s="669"/>
      <c r="J901" s="45"/>
      <c r="K901" s="696"/>
      <c r="L901" s="140"/>
    </row>
    <row r="902" spans="1:12" ht="12.75" customHeight="1">
      <c r="A902" s="41"/>
      <c r="B902" s="68" t="s">
        <v>24</v>
      </c>
      <c r="C902" s="50">
        <f>SUM(D902:E902)</f>
        <v>17287045</v>
      </c>
      <c r="D902" s="84">
        <f>G902+J902</f>
        <v>17287045</v>
      </c>
      <c r="E902" s="266"/>
      <c r="F902" s="74"/>
      <c r="G902" s="51">
        <v>17287045</v>
      </c>
      <c r="H902" s="188"/>
      <c r="I902" s="448"/>
      <c r="J902" s="69"/>
      <c r="K902" s="200"/>
      <c r="L902" s="66"/>
    </row>
    <row r="903" spans="1:12" s="570" customFormat="1" ht="22.5">
      <c r="A903" s="568"/>
      <c r="B903" s="572" t="s">
        <v>186</v>
      </c>
      <c r="C903" s="585">
        <f>SUM(D903:E903)</f>
        <v>15087045</v>
      </c>
      <c r="D903" s="586">
        <f>G903+J903</f>
        <v>15087045</v>
      </c>
      <c r="E903" s="587"/>
      <c r="F903" s="588"/>
      <c r="G903" s="589">
        <v>15087045</v>
      </c>
      <c r="H903" s="586"/>
      <c r="I903" s="587"/>
      <c r="J903" s="590"/>
      <c r="K903" s="695"/>
      <c r="L903" s="588"/>
    </row>
    <row r="904" spans="1:12" s="63" customFormat="1" ht="14.25" customHeight="1">
      <c r="A904" s="83">
        <v>90002</v>
      </c>
      <c r="B904" s="554" t="s">
        <v>148</v>
      </c>
      <c r="C904" s="118">
        <f>C905+C907</f>
        <v>1184000</v>
      </c>
      <c r="D904" s="273">
        <f>D905+D907</f>
        <v>1184000</v>
      </c>
      <c r="E904" s="458"/>
      <c r="F904" s="121"/>
      <c r="G904" s="119">
        <f>G905+G907</f>
        <v>1184000</v>
      </c>
      <c r="H904" s="371"/>
      <c r="I904" s="463"/>
      <c r="J904" s="120"/>
      <c r="K904" s="274"/>
      <c r="L904" s="121"/>
    </row>
    <row r="905" spans="1:12" s="63" customFormat="1" ht="15" customHeight="1">
      <c r="A905" s="96"/>
      <c r="B905" s="42" t="s">
        <v>55</v>
      </c>
      <c r="C905" s="618">
        <f>SUM(D905:F905)</f>
        <v>184000</v>
      </c>
      <c r="D905" s="619">
        <f>D906</f>
        <v>184000</v>
      </c>
      <c r="E905" s="487"/>
      <c r="F905" s="300"/>
      <c r="G905" s="507">
        <f>G906</f>
        <v>184000</v>
      </c>
      <c r="H905" s="402"/>
      <c r="I905" s="472"/>
      <c r="J905" s="299"/>
      <c r="K905" s="724"/>
      <c r="L905" s="300"/>
    </row>
    <row r="906" spans="1:12" s="63" customFormat="1" ht="41.25" customHeight="1">
      <c r="A906" s="96"/>
      <c r="B906" s="360" t="s">
        <v>201</v>
      </c>
      <c r="C906" s="50">
        <f>SUM(D906:E906)</f>
        <v>184000</v>
      </c>
      <c r="D906" s="84">
        <f>G906+J906</f>
        <v>184000</v>
      </c>
      <c r="E906" s="487"/>
      <c r="F906" s="300"/>
      <c r="G906" s="495">
        <f>148500+35500</f>
        <v>184000</v>
      </c>
      <c r="H906" s="402"/>
      <c r="I906" s="472"/>
      <c r="J906" s="299"/>
      <c r="K906" s="724"/>
      <c r="L906" s="300"/>
    </row>
    <row r="907" spans="1:12" s="349" customFormat="1" ht="14.25" customHeight="1">
      <c r="A907" s="350"/>
      <c r="B907" s="352" t="s">
        <v>10</v>
      </c>
      <c r="C907" s="269">
        <f>SUM(D907:E907)</f>
        <v>1000000</v>
      </c>
      <c r="D907" s="345">
        <f>G907+J907</f>
        <v>1000000</v>
      </c>
      <c r="E907" s="471"/>
      <c r="F907" s="522"/>
      <c r="G907" s="270">
        <f>SUM(G908)</f>
        <v>1000000</v>
      </c>
      <c r="H907" s="407"/>
      <c r="I907" s="682"/>
      <c r="J907" s="312"/>
      <c r="K907" s="725"/>
      <c r="L907" s="353"/>
    </row>
    <row r="908" spans="1:12" ht="12">
      <c r="A908" s="41"/>
      <c r="B908" s="68" t="s">
        <v>24</v>
      </c>
      <c r="C908" s="50">
        <f>SUM(D908:E908)</f>
        <v>1000000</v>
      </c>
      <c r="D908" s="84">
        <f>G908+J908</f>
        <v>1000000</v>
      </c>
      <c r="E908" s="266"/>
      <c r="F908" s="74"/>
      <c r="G908" s="51">
        <v>1000000</v>
      </c>
      <c r="H908" s="188"/>
      <c r="I908" s="448"/>
      <c r="J908" s="69"/>
      <c r="K908" s="200"/>
      <c r="L908" s="66"/>
    </row>
    <row r="909" spans="1:12" s="570" customFormat="1" ht="22.5">
      <c r="A909" s="568"/>
      <c r="B909" s="572" t="s">
        <v>186</v>
      </c>
      <c r="C909" s="563">
        <f>SUM(D909:E909)</f>
        <v>1000000</v>
      </c>
      <c r="D909" s="564">
        <f>G909+J909</f>
        <v>1000000</v>
      </c>
      <c r="E909" s="565"/>
      <c r="F909" s="566"/>
      <c r="G909" s="567">
        <v>1000000</v>
      </c>
      <c r="H909" s="564"/>
      <c r="I909" s="565"/>
      <c r="J909" s="569"/>
      <c r="K909" s="599"/>
      <c r="L909" s="566"/>
    </row>
    <row r="910" spans="1:12" s="63" customFormat="1" ht="13.5" customHeight="1">
      <c r="A910" s="83">
        <v>90003</v>
      </c>
      <c r="B910" s="165" t="s">
        <v>149</v>
      </c>
      <c r="C910" s="58">
        <f>SUM(C911)</f>
        <v>4461000</v>
      </c>
      <c r="D910" s="369">
        <f>SUM(D911)</f>
        <v>4461000</v>
      </c>
      <c r="E910" s="449"/>
      <c r="F910" s="62"/>
      <c r="G910" s="59">
        <f>SUM(G911)</f>
        <v>2354400</v>
      </c>
      <c r="H910" s="186"/>
      <c r="I910" s="450"/>
      <c r="J910" s="61">
        <f>SUM(J911)</f>
        <v>2106600</v>
      </c>
      <c r="K910" s="687"/>
      <c r="L910" s="62"/>
    </row>
    <row r="911" spans="1:12" ht="12.75" customHeight="1">
      <c r="A911" s="175"/>
      <c r="B911" s="176" t="s">
        <v>14</v>
      </c>
      <c r="C911" s="153">
        <f>SUM(D911:F911)</f>
        <v>4461000</v>
      </c>
      <c r="D911" s="232">
        <f>D912</f>
        <v>4461000</v>
      </c>
      <c r="E911" s="466"/>
      <c r="F911" s="210"/>
      <c r="G911" s="177">
        <f>G912</f>
        <v>2354400</v>
      </c>
      <c r="H911" s="367"/>
      <c r="I911" s="679"/>
      <c r="J911" s="209">
        <f>J912</f>
        <v>2106600</v>
      </c>
      <c r="K911" s="703"/>
      <c r="L911" s="220"/>
    </row>
    <row r="912" spans="1:12" s="338" customFormat="1" ht="12.75" customHeight="1">
      <c r="A912" s="351"/>
      <c r="B912" s="426" t="s">
        <v>180</v>
      </c>
      <c r="C912" s="348">
        <f>SUM(D912:F912)</f>
        <v>4461000</v>
      </c>
      <c r="D912" s="378">
        <f>G912+J912</f>
        <v>4461000</v>
      </c>
      <c r="E912" s="455"/>
      <c r="F912" s="234"/>
      <c r="G912" s="217">
        <f>SUM(G913)</f>
        <v>2354400</v>
      </c>
      <c r="H912" s="430"/>
      <c r="I912" s="461"/>
      <c r="J912" s="182">
        <f>SUM(J913)</f>
        <v>2106600</v>
      </c>
      <c r="K912" s="440"/>
      <c r="L912" s="439"/>
    </row>
    <row r="913" spans="1:12" s="570" customFormat="1" ht="13.5" customHeight="1">
      <c r="A913" s="568"/>
      <c r="B913" s="562" t="s">
        <v>179</v>
      </c>
      <c r="C913" s="563">
        <f>SUM(D913:E913)</f>
        <v>4461000</v>
      </c>
      <c r="D913" s="564">
        <f>G913+J913</f>
        <v>4461000</v>
      </c>
      <c r="E913" s="565"/>
      <c r="F913" s="566"/>
      <c r="G913" s="567">
        <v>2354400</v>
      </c>
      <c r="H913" s="564"/>
      <c r="I913" s="565"/>
      <c r="J913" s="569">
        <v>2106600</v>
      </c>
      <c r="K913" s="599"/>
      <c r="L913" s="566"/>
    </row>
    <row r="914" spans="1:12" s="63" customFormat="1" ht="15" customHeight="1">
      <c r="A914" s="83">
        <v>90004</v>
      </c>
      <c r="B914" s="165" t="s">
        <v>150</v>
      </c>
      <c r="C914" s="58">
        <f>SUM(C915+C918)</f>
        <v>3656000</v>
      </c>
      <c r="D914" s="369">
        <f>SUM(D915+D918)</f>
        <v>3656000</v>
      </c>
      <c r="E914" s="449"/>
      <c r="F914" s="62"/>
      <c r="G914" s="59">
        <f>SUM(G915+G918)</f>
        <v>2156000</v>
      </c>
      <c r="H914" s="186"/>
      <c r="I914" s="450"/>
      <c r="J914" s="61">
        <f>SUM(J915)</f>
        <v>1500000</v>
      </c>
      <c r="K914" s="540"/>
      <c r="L914" s="73"/>
    </row>
    <row r="915" spans="1:12" ht="14.25" customHeight="1">
      <c r="A915" s="41"/>
      <c r="B915" s="64" t="s">
        <v>14</v>
      </c>
      <c r="C915" s="43">
        <f>C916</f>
        <v>2506000</v>
      </c>
      <c r="D915" s="188">
        <f>D916</f>
        <v>2506000</v>
      </c>
      <c r="E915" s="448"/>
      <c r="F915" s="66"/>
      <c r="G915" s="44">
        <f>G916</f>
        <v>1006000</v>
      </c>
      <c r="H915" s="391"/>
      <c r="I915" s="459"/>
      <c r="J915" s="65">
        <f>J916</f>
        <v>1500000</v>
      </c>
      <c r="K915" s="691"/>
      <c r="L915" s="125"/>
    </row>
    <row r="916" spans="1:12" s="338" customFormat="1" ht="12.75" customHeight="1">
      <c r="A916" s="351"/>
      <c r="B916" s="426" t="s">
        <v>180</v>
      </c>
      <c r="C916" s="348">
        <f>SUM(D916:F916)</f>
        <v>2506000</v>
      </c>
      <c r="D916" s="378">
        <f>G916+J916</f>
        <v>2506000</v>
      </c>
      <c r="E916" s="455"/>
      <c r="F916" s="234"/>
      <c r="G916" s="217">
        <f>G917</f>
        <v>1006000</v>
      </c>
      <c r="H916" s="430"/>
      <c r="I916" s="461"/>
      <c r="J916" s="182">
        <f>SUM(J917)</f>
        <v>1500000</v>
      </c>
      <c r="K916" s="440"/>
      <c r="L916" s="439"/>
    </row>
    <row r="917" spans="1:12" s="570" customFormat="1" ht="12.75" customHeight="1">
      <c r="A917" s="568"/>
      <c r="B917" s="562" t="s">
        <v>179</v>
      </c>
      <c r="C917" s="563">
        <f>SUM(D917:E917)</f>
        <v>2506000</v>
      </c>
      <c r="D917" s="564">
        <f>G917+J917</f>
        <v>2506000</v>
      </c>
      <c r="E917" s="565"/>
      <c r="F917" s="566"/>
      <c r="G917" s="567">
        <v>1006000</v>
      </c>
      <c r="H917" s="564"/>
      <c r="I917" s="565"/>
      <c r="J917" s="569">
        <v>1500000</v>
      </c>
      <c r="K917" s="599"/>
      <c r="L917" s="566"/>
    </row>
    <row r="918" spans="1:12" ht="12.75">
      <c r="A918" s="41"/>
      <c r="B918" s="64" t="s">
        <v>10</v>
      </c>
      <c r="C918" s="43">
        <f>SUM(C919)</f>
        <v>1150000</v>
      </c>
      <c r="D918" s="188">
        <f>SUM(D919)</f>
        <v>1150000</v>
      </c>
      <c r="E918" s="448"/>
      <c r="F918" s="66"/>
      <c r="G918" s="44">
        <f>SUM(G919)</f>
        <v>1150000</v>
      </c>
      <c r="H918" s="395"/>
      <c r="I918" s="669"/>
      <c r="J918" s="45"/>
      <c r="K918" s="696"/>
      <c r="L918" s="140"/>
    </row>
    <row r="919" spans="1:12" s="620" customFormat="1" ht="12">
      <c r="A919" s="41"/>
      <c r="B919" s="68" t="s">
        <v>24</v>
      </c>
      <c r="C919" s="50">
        <f>SUM(D919:E919)</f>
        <v>1150000</v>
      </c>
      <c r="D919" s="84">
        <f>G919+J919</f>
        <v>1150000</v>
      </c>
      <c r="E919" s="266"/>
      <c r="F919" s="74"/>
      <c r="G919" s="51">
        <v>1150000</v>
      </c>
      <c r="H919" s="188"/>
      <c r="I919" s="448"/>
      <c r="J919" s="69"/>
      <c r="K919" s="200"/>
      <c r="L919" s="66"/>
    </row>
    <row r="920" spans="1:12" s="570" customFormat="1" ht="22.5">
      <c r="A920" s="584"/>
      <c r="B920" s="572" t="s">
        <v>186</v>
      </c>
      <c r="C920" s="585">
        <f>SUM(D920:E920)</f>
        <v>1000000</v>
      </c>
      <c r="D920" s="586">
        <f>G920+J920</f>
        <v>1000000</v>
      </c>
      <c r="E920" s="587"/>
      <c r="F920" s="588"/>
      <c r="G920" s="589">
        <v>1000000</v>
      </c>
      <c r="H920" s="586"/>
      <c r="I920" s="587"/>
      <c r="J920" s="590"/>
      <c r="K920" s="695"/>
      <c r="L920" s="588"/>
    </row>
    <row r="921" spans="1:12" s="63" customFormat="1" ht="14.25" customHeight="1">
      <c r="A921" s="83">
        <v>90011</v>
      </c>
      <c r="B921" s="165" t="s">
        <v>151</v>
      </c>
      <c r="C921" s="70">
        <f>C922</f>
        <v>13670500</v>
      </c>
      <c r="D921" s="186">
        <f>D922</f>
        <v>13670500</v>
      </c>
      <c r="E921" s="450"/>
      <c r="F921" s="73"/>
      <c r="G921" s="71">
        <f>G922</f>
        <v>13670500</v>
      </c>
      <c r="H921" s="186"/>
      <c r="I921" s="450"/>
      <c r="J921" s="72"/>
      <c r="K921" s="540"/>
      <c r="L921" s="73"/>
    </row>
    <row r="922" spans="1:12" ht="12">
      <c r="A922" s="175"/>
      <c r="B922" s="64" t="s">
        <v>10</v>
      </c>
      <c r="C922" s="303">
        <f>C923</f>
        <v>13670500</v>
      </c>
      <c r="D922" s="419">
        <f>D923</f>
        <v>13670500</v>
      </c>
      <c r="E922" s="479"/>
      <c r="F922" s="529"/>
      <c r="G922" s="304">
        <f>G923</f>
        <v>13670500</v>
      </c>
      <c r="H922" s="232"/>
      <c r="I922" s="466"/>
      <c r="J922" s="305"/>
      <c r="K922" s="706"/>
      <c r="L922" s="210"/>
    </row>
    <row r="923" spans="1:12" ht="12">
      <c r="A923" s="41"/>
      <c r="B923" s="68" t="s">
        <v>24</v>
      </c>
      <c r="C923" s="50">
        <f>SUM(D923:E923)</f>
        <v>13670500</v>
      </c>
      <c r="D923" s="84">
        <f>G923+J923</f>
        <v>13670500</v>
      </c>
      <c r="E923" s="266"/>
      <c r="F923" s="74"/>
      <c r="G923" s="51">
        <v>13670500</v>
      </c>
      <c r="H923" s="188"/>
      <c r="I923" s="448"/>
      <c r="J923" s="69"/>
      <c r="K923" s="200"/>
      <c r="L923" s="66"/>
    </row>
    <row r="924" spans="1:12" s="570" customFormat="1" ht="26.25" customHeight="1">
      <c r="A924" s="584"/>
      <c r="B924" s="621" t="s">
        <v>186</v>
      </c>
      <c r="C924" s="585">
        <f>SUM(D924:E924)</f>
        <v>13670500</v>
      </c>
      <c r="D924" s="586">
        <f>G924+J924</f>
        <v>13670500</v>
      </c>
      <c r="E924" s="587"/>
      <c r="F924" s="588"/>
      <c r="G924" s="589">
        <v>13670500</v>
      </c>
      <c r="H924" s="586"/>
      <c r="I924" s="587"/>
      <c r="J924" s="590"/>
      <c r="K924" s="695"/>
      <c r="L924" s="588"/>
    </row>
    <row r="925" spans="1:12" s="63" customFormat="1" ht="14.25" customHeight="1">
      <c r="A925" s="83">
        <v>90013</v>
      </c>
      <c r="B925" s="165" t="s">
        <v>152</v>
      </c>
      <c r="C925" s="70">
        <f>C926+C930</f>
        <v>3070000</v>
      </c>
      <c r="D925" s="186">
        <f>D926+D930</f>
        <v>3070000</v>
      </c>
      <c r="E925" s="450"/>
      <c r="F925" s="73"/>
      <c r="G925" s="71">
        <f>G926+G930</f>
        <v>3070000</v>
      </c>
      <c r="H925" s="186"/>
      <c r="I925" s="450"/>
      <c r="J925" s="72"/>
      <c r="K925" s="540"/>
      <c r="L925" s="73"/>
    </row>
    <row r="926" spans="1:12" ht="12.75" customHeight="1">
      <c r="A926" s="175"/>
      <c r="B926" s="176" t="s">
        <v>55</v>
      </c>
      <c r="C926" s="43">
        <f>SUM(C927:C928)</f>
        <v>570000</v>
      </c>
      <c r="D926" s="188">
        <f>SUM(D927:D928)</f>
        <v>570000</v>
      </c>
      <c r="E926" s="448"/>
      <c r="F926" s="66"/>
      <c r="G926" s="44">
        <f>SUM(G927:G928)</f>
        <v>570000</v>
      </c>
      <c r="H926" s="275"/>
      <c r="I926" s="280"/>
      <c r="J926" s="45"/>
      <c r="K926" s="276"/>
      <c r="L926" s="47"/>
    </row>
    <row r="927" spans="1:12" s="338" customFormat="1" ht="12.75" customHeight="1">
      <c r="A927" s="351"/>
      <c r="B927" s="426" t="s">
        <v>181</v>
      </c>
      <c r="C927" s="348">
        <f>SUM(D927:E927)</f>
        <v>570000</v>
      </c>
      <c r="D927" s="378">
        <f>G927+J927</f>
        <v>570000</v>
      </c>
      <c r="E927" s="455"/>
      <c r="F927" s="234"/>
      <c r="G927" s="217">
        <v>570000</v>
      </c>
      <c r="H927" s="378"/>
      <c r="I927" s="455"/>
      <c r="J927" s="182"/>
      <c r="K927" s="688"/>
      <c r="L927" s="234"/>
    </row>
    <row r="928" spans="1:12" s="55" customFormat="1" ht="12" hidden="1">
      <c r="A928" s="48"/>
      <c r="B928" s="49" t="s">
        <v>15</v>
      </c>
      <c r="C928" s="50">
        <f>SUM(D928:E928)</f>
        <v>0</v>
      </c>
      <c r="D928" s="84">
        <f>G928+J928</f>
        <v>0</v>
      </c>
      <c r="E928" s="266"/>
      <c r="F928" s="74"/>
      <c r="G928" s="51"/>
      <c r="H928" s="84"/>
      <c r="I928" s="266"/>
      <c r="J928" s="69"/>
      <c r="K928" s="264"/>
      <c r="L928" s="74"/>
    </row>
    <row r="929" spans="1:12" s="55" customFormat="1" ht="12" customHeight="1" hidden="1">
      <c r="A929" s="48"/>
      <c r="B929" s="49" t="s">
        <v>153</v>
      </c>
      <c r="C929" s="50">
        <f>SUM(D929:E929)</f>
        <v>0</v>
      </c>
      <c r="D929" s="84">
        <f>G929+J929</f>
        <v>0</v>
      </c>
      <c r="E929" s="266"/>
      <c r="F929" s="74"/>
      <c r="G929" s="51"/>
      <c r="H929" s="84"/>
      <c r="I929" s="266"/>
      <c r="J929" s="69"/>
      <c r="K929" s="264"/>
      <c r="L929" s="74"/>
    </row>
    <row r="930" spans="1:12" ht="13.5" customHeight="1">
      <c r="A930" s="41"/>
      <c r="B930" s="42" t="s">
        <v>10</v>
      </c>
      <c r="C930" s="43">
        <f>SUM(C931)</f>
        <v>2500000</v>
      </c>
      <c r="D930" s="188">
        <f>SUM(D931)</f>
        <v>2500000</v>
      </c>
      <c r="E930" s="448"/>
      <c r="F930" s="66"/>
      <c r="G930" s="44">
        <f>SUM(G931)</f>
        <v>2500000</v>
      </c>
      <c r="H930" s="275"/>
      <c r="I930" s="280"/>
      <c r="J930" s="45"/>
      <c r="K930" s="276"/>
      <c r="L930" s="47"/>
    </row>
    <row r="931" spans="1:12" s="55" customFormat="1" ht="12">
      <c r="A931" s="141"/>
      <c r="B931" s="85" t="s">
        <v>24</v>
      </c>
      <c r="C931" s="136">
        <f>SUM(D931:E931)</f>
        <v>2500000</v>
      </c>
      <c r="D931" s="233">
        <f>G931+J931</f>
        <v>2500000</v>
      </c>
      <c r="E931" s="267"/>
      <c r="F931" s="138"/>
      <c r="G931" s="142">
        <v>2500000</v>
      </c>
      <c r="H931" s="233"/>
      <c r="I931" s="267"/>
      <c r="J931" s="132"/>
      <c r="K931" s="292"/>
      <c r="L931" s="138"/>
    </row>
    <row r="932" spans="1:12" s="63" customFormat="1" ht="15.75" customHeight="1">
      <c r="A932" s="83">
        <v>90015</v>
      </c>
      <c r="B932" s="165" t="s">
        <v>154</v>
      </c>
      <c r="C932" s="70">
        <f>C933+C936</f>
        <v>4140000</v>
      </c>
      <c r="D932" s="186">
        <f>D933+D936</f>
        <v>4140000</v>
      </c>
      <c r="E932" s="450"/>
      <c r="F932" s="73"/>
      <c r="G932" s="71">
        <f>G933+G936</f>
        <v>2373000</v>
      </c>
      <c r="H932" s="186"/>
      <c r="I932" s="450"/>
      <c r="J932" s="72">
        <f>J933+J936</f>
        <v>1767000</v>
      </c>
      <c r="K932" s="540"/>
      <c r="L932" s="73"/>
    </row>
    <row r="933" spans="1:12" ht="12.75" customHeight="1">
      <c r="A933" s="175"/>
      <c r="B933" s="176" t="s">
        <v>55</v>
      </c>
      <c r="C933" s="153">
        <f>SUM(C935)</f>
        <v>4100000</v>
      </c>
      <c r="D933" s="232">
        <f>SUM(D935)</f>
        <v>4100000</v>
      </c>
      <c r="E933" s="466"/>
      <c r="F933" s="210"/>
      <c r="G933" s="177">
        <f>G934</f>
        <v>2353000</v>
      </c>
      <c r="H933" s="232"/>
      <c r="I933" s="466"/>
      <c r="J933" s="209">
        <f>J934</f>
        <v>1747000</v>
      </c>
      <c r="K933" s="706"/>
      <c r="L933" s="210"/>
    </row>
    <row r="934" spans="1:12" s="338" customFormat="1" ht="12.75" customHeight="1">
      <c r="A934" s="351"/>
      <c r="B934" s="426" t="s">
        <v>180</v>
      </c>
      <c r="C934" s="348">
        <f>SUM(D934:F934)</f>
        <v>4100000</v>
      </c>
      <c r="D934" s="378">
        <f>G934+J934</f>
        <v>4100000</v>
      </c>
      <c r="E934" s="455"/>
      <c r="F934" s="234"/>
      <c r="G934" s="217">
        <f>G935</f>
        <v>2353000</v>
      </c>
      <c r="H934" s="378"/>
      <c r="I934" s="455"/>
      <c r="J934" s="182">
        <f>J935</f>
        <v>1747000</v>
      </c>
      <c r="K934" s="688"/>
      <c r="L934" s="234"/>
    </row>
    <row r="935" spans="1:12" s="570" customFormat="1" ht="14.25" customHeight="1">
      <c r="A935" s="568"/>
      <c r="B935" s="562" t="s">
        <v>179</v>
      </c>
      <c r="C935" s="563">
        <f>SUM(D935:E935)</f>
        <v>4100000</v>
      </c>
      <c r="D935" s="564">
        <f>G935+J935</f>
        <v>4100000</v>
      </c>
      <c r="E935" s="565"/>
      <c r="F935" s="566"/>
      <c r="G935" s="567">
        <v>2353000</v>
      </c>
      <c r="H935" s="564"/>
      <c r="I935" s="565"/>
      <c r="J935" s="569">
        <v>1747000</v>
      </c>
      <c r="K935" s="599"/>
      <c r="L935" s="566"/>
    </row>
    <row r="936" spans="1:12" ht="12" customHeight="1">
      <c r="A936" s="41"/>
      <c r="B936" s="42" t="s">
        <v>10</v>
      </c>
      <c r="C936" s="158">
        <f>SUM(C937)</f>
        <v>40000</v>
      </c>
      <c r="D936" s="188">
        <f>SUM(D937)</f>
        <v>40000</v>
      </c>
      <c r="E936" s="448"/>
      <c r="F936" s="66"/>
      <c r="G936" s="44">
        <f>G937</f>
        <v>20000</v>
      </c>
      <c r="H936" s="188"/>
      <c r="I936" s="448"/>
      <c r="J936" s="65">
        <f>J937</f>
        <v>20000</v>
      </c>
      <c r="K936" s="276"/>
      <c r="L936" s="47"/>
    </row>
    <row r="937" spans="1:12" s="55" customFormat="1" ht="11.25" customHeight="1">
      <c r="A937" s="48"/>
      <c r="B937" s="49" t="s">
        <v>24</v>
      </c>
      <c r="C937" s="50">
        <f>SUM(D937:E937)</f>
        <v>40000</v>
      </c>
      <c r="D937" s="84">
        <f>G937+J937</f>
        <v>40000</v>
      </c>
      <c r="E937" s="267"/>
      <c r="F937" s="74"/>
      <c r="G937" s="51">
        <v>20000</v>
      </c>
      <c r="H937" s="84"/>
      <c r="I937" s="266"/>
      <c r="J937" s="69">
        <v>20000</v>
      </c>
      <c r="K937" s="264"/>
      <c r="L937" s="74"/>
    </row>
    <row r="938" spans="1:12" s="63" customFormat="1" ht="28.5" customHeight="1">
      <c r="A938" s="83">
        <v>90019</v>
      </c>
      <c r="B938" s="165" t="s">
        <v>155</v>
      </c>
      <c r="C938" s="70">
        <f>C939+C943</f>
        <v>900000</v>
      </c>
      <c r="D938" s="186">
        <f>D939+D943</f>
        <v>900000</v>
      </c>
      <c r="E938" s="450"/>
      <c r="F938" s="73"/>
      <c r="G938" s="71">
        <f>G939+G943</f>
        <v>800000</v>
      </c>
      <c r="H938" s="186"/>
      <c r="I938" s="450"/>
      <c r="J938" s="72">
        <f>J939+J943</f>
        <v>100000</v>
      </c>
      <c r="K938" s="540"/>
      <c r="L938" s="73"/>
    </row>
    <row r="939" spans="1:12" s="349" customFormat="1" ht="14.25" customHeight="1">
      <c r="A939" s="350"/>
      <c r="B939" s="622" t="s">
        <v>55</v>
      </c>
      <c r="C939" s="269">
        <f>C940</f>
        <v>860000</v>
      </c>
      <c r="D939" s="345">
        <f>D940</f>
        <v>860000</v>
      </c>
      <c r="E939" s="471"/>
      <c r="F939" s="522"/>
      <c r="G939" s="270">
        <f>G940</f>
        <v>760000</v>
      </c>
      <c r="H939" s="345"/>
      <c r="I939" s="471"/>
      <c r="J939" s="271">
        <f>J940</f>
        <v>100000</v>
      </c>
      <c r="K939" s="707"/>
      <c r="L939" s="522"/>
    </row>
    <row r="940" spans="1:12" s="55" customFormat="1" ht="15.75" customHeight="1">
      <c r="A940" s="48"/>
      <c r="B940" s="426" t="s">
        <v>180</v>
      </c>
      <c r="C940" s="50">
        <f>SUM(D940:F940)</f>
        <v>860000</v>
      </c>
      <c r="D940" s="84">
        <f>G940+J940</f>
        <v>860000</v>
      </c>
      <c r="E940" s="266"/>
      <c r="F940" s="74"/>
      <c r="G940" s="51">
        <f>G941</f>
        <v>760000</v>
      </c>
      <c r="H940" s="84"/>
      <c r="I940" s="266"/>
      <c r="J940" s="69">
        <f>J941</f>
        <v>100000</v>
      </c>
      <c r="K940" s="264"/>
      <c r="L940" s="74"/>
    </row>
    <row r="941" spans="1:12" s="570" customFormat="1" ht="17.25" customHeight="1">
      <c r="A941" s="568"/>
      <c r="B941" s="562" t="s">
        <v>179</v>
      </c>
      <c r="C941" s="563">
        <f>SUM(D941:E941)</f>
        <v>860000</v>
      </c>
      <c r="D941" s="564">
        <f>G941+J941</f>
        <v>860000</v>
      </c>
      <c r="E941" s="565"/>
      <c r="F941" s="566"/>
      <c r="G941" s="567">
        <v>760000</v>
      </c>
      <c r="H941" s="564"/>
      <c r="I941" s="565"/>
      <c r="J941" s="569">
        <v>100000</v>
      </c>
      <c r="K941" s="599"/>
      <c r="L941" s="566"/>
    </row>
    <row r="942" spans="1:12" s="55" customFormat="1" ht="11.25" customHeight="1" hidden="1">
      <c r="A942" s="48"/>
      <c r="B942" s="49" t="s">
        <v>153</v>
      </c>
      <c r="C942" s="50"/>
      <c r="D942" s="84"/>
      <c r="E942" s="266"/>
      <c r="F942" s="74"/>
      <c r="G942" s="51"/>
      <c r="H942" s="84"/>
      <c r="I942" s="266"/>
      <c r="J942" s="69"/>
      <c r="K942" s="264"/>
      <c r="L942" s="74"/>
    </row>
    <row r="943" spans="1:12" s="349" customFormat="1" ht="11.25" customHeight="1">
      <c r="A943" s="350"/>
      <c r="B943" s="623" t="s">
        <v>10</v>
      </c>
      <c r="C943" s="269">
        <f>SUM(C944:C945)</f>
        <v>40000</v>
      </c>
      <c r="D943" s="345">
        <f>SUM(D944:D945)</f>
        <v>40000</v>
      </c>
      <c r="E943" s="471"/>
      <c r="F943" s="522"/>
      <c r="G943" s="270">
        <f>SUM(G944:G945)</f>
        <v>40000</v>
      </c>
      <c r="H943" s="345"/>
      <c r="I943" s="471"/>
      <c r="J943" s="271"/>
      <c r="K943" s="707"/>
      <c r="L943" s="522"/>
    </row>
    <row r="944" spans="1:12" s="55" customFormat="1" ht="14.25" customHeight="1">
      <c r="A944" s="48"/>
      <c r="B944" s="239" t="s">
        <v>24</v>
      </c>
      <c r="C944" s="50">
        <f>SUM(D944:E944)</f>
        <v>40000</v>
      </c>
      <c r="D944" s="84">
        <f>G944+J944</f>
        <v>40000</v>
      </c>
      <c r="E944" s="266"/>
      <c r="F944" s="74"/>
      <c r="G944" s="51">
        <v>40000</v>
      </c>
      <c r="H944" s="84"/>
      <c r="I944" s="266"/>
      <c r="J944" s="69"/>
      <c r="K944" s="264"/>
      <c r="L944" s="74"/>
    </row>
    <row r="945" spans="1:12" s="55" customFormat="1" ht="11.25" customHeight="1" hidden="1">
      <c r="A945" s="48"/>
      <c r="B945" s="49" t="s">
        <v>11</v>
      </c>
      <c r="C945" s="50">
        <f>SUM(D945:E945)</f>
        <v>0</v>
      </c>
      <c r="D945" s="84">
        <f>G945+J945</f>
        <v>0</v>
      </c>
      <c r="E945" s="267"/>
      <c r="F945" s="74"/>
      <c r="G945" s="51"/>
      <c r="H945" s="84"/>
      <c r="I945" s="266"/>
      <c r="J945" s="69"/>
      <c r="K945" s="264"/>
      <c r="L945" s="74"/>
    </row>
    <row r="946" spans="1:12" ht="13.5" customHeight="1">
      <c r="A946" s="83">
        <v>90095</v>
      </c>
      <c r="B946" s="165" t="s">
        <v>21</v>
      </c>
      <c r="C946" s="70">
        <f>C947+C951</f>
        <v>2963240</v>
      </c>
      <c r="D946" s="186">
        <f>D947+D951</f>
        <v>2963240</v>
      </c>
      <c r="E946" s="450"/>
      <c r="F946" s="73"/>
      <c r="G946" s="71">
        <f>G947+G951</f>
        <v>2963240</v>
      </c>
      <c r="H946" s="186"/>
      <c r="I946" s="450"/>
      <c r="J946" s="72"/>
      <c r="K946" s="540"/>
      <c r="L946" s="73"/>
    </row>
    <row r="947" spans="1:12" ht="14.25" customHeight="1">
      <c r="A947" s="175"/>
      <c r="B947" s="176" t="s">
        <v>55</v>
      </c>
      <c r="C947" s="158">
        <f>D947</f>
        <v>773240</v>
      </c>
      <c r="D947" s="275">
        <f>G947</f>
        <v>773240</v>
      </c>
      <c r="E947" s="280"/>
      <c r="F947" s="47"/>
      <c r="G947" s="159">
        <f>G948+G950</f>
        <v>773240</v>
      </c>
      <c r="H947" s="275"/>
      <c r="I947" s="280"/>
      <c r="J947" s="45"/>
      <c r="K947" s="276"/>
      <c r="L947" s="47"/>
    </row>
    <row r="948" spans="1:12" s="338" customFormat="1" ht="14.25" customHeight="1">
      <c r="A948" s="351"/>
      <c r="B948" s="426" t="s">
        <v>180</v>
      </c>
      <c r="C948" s="348">
        <f>D948</f>
        <v>759400</v>
      </c>
      <c r="D948" s="378">
        <f>G948</f>
        <v>759400</v>
      </c>
      <c r="E948" s="455"/>
      <c r="F948" s="234"/>
      <c r="G948" s="217">
        <f>G949</f>
        <v>759400</v>
      </c>
      <c r="H948" s="378"/>
      <c r="I948" s="455"/>
      <c r="J948" s="182"/>
      <c r="K948" s="688"/>
      <c r="L948" s="234"/>
    </row>
    <row r="949" spans="1:12" s="570" customFormat="1" ht="12.75" customHeight="1">
      <c r="A949" s="568"/>
      <c r="B949" s="562" t="s">
        <v>179</v>
      </c>
      <c r="C949" s="563">
        <f>D949</f>
        <v>759400</v>
      </c>
      <c r="D949" s="564">
        <f>G949</f>
        <v>759400</v>
      </c>
      <c r="E949" s="565"/>
      <c r="F949" s="566"/>
      <c r="G949" s="567">
        <v>759400</v>
      </c>
      <c r="H949" s="564"/>
      <c r="I949" s="565"/>
      <c r="J949" s="569"/>
      <c r="K949" s="599"/>
      <c r="L949" s="566"/>
    </row>
    <row r="950" spans="1:12" s="55" customFormat="1" ht="42" customHeight="1">
      <c r="A950" s="48"/>
      <c r="B950" s="360" t="s">
        <v>201</v>
      </c>
      <c r="C950" s="50">
        <f>D950</f>
        <v>13840</v>
      </c>
      <c r="D950" s="84">
        <f>G950</f>
        <v>13840</v>
      </c>
      <c r="E950" s="266"/>
      <c r="F950" s="74"/>
      <c r="G950" s="51">
        <f>2000+11840</f>
        <v>13840</v>
      </c>
      <c r="H950" s="84"/>
      <c r="I950" s="266"/>
      <c r="J950" s="69"/>
      <c r="K950" s="264"/>
      <c r="L950" s="74"/>
    </row>
    <row r="951" spans="1:12" ht="10.5" customHeight="1">
      <c r="A951" s="41"/>
      <c r="B951" s="42" t="s">
        <v>10</v>
      </c>
      <c r="C951" s="43">
        <f>SUM(C952:C954)</f>
        <v>2190000</v>
      </c>
      <c r="D951" s="188">
        <f>SUM(D952:D954)</f>
        <v>2190000</v>
      </c>
      <c r="E951" s="448"/>
      <c r="F951" s="66"/>
      <c r="G951" s="44">
        <f>SUM(G952:G954)</f>
        <v>2190000</v>
      </c>
      <c r="H951" s="275"/>
      <c r="I951" s="280"/>
      <c r="J951" s="45"/>
      <c r="K951" s="276"/>
      <c r="L951" s="47"/>
    </row>
    <row r="952" spans="1:12" ht="12.75" customHeight="1" hidden="1">
      <c r="A952" s="41"/>
      <c r="B952" s="49" t="s">
        <v>11</v>
      </c>
      <c r="C952" s="50">
        <f>SUM(D952:E952)</f>
        <v>0</v>
      </c>
      <c r="D952" s="84">
        <f>G952+J952</f>
        <v>0</v>
      </c>
      <c r="E952" s="455"/>
      <c r="F952" s="234"/>
      <c r="G952" s="217"/>
      <c r="H952" s="275"/>
      <c r="I952" s="280"/>
      <c r="J952" s="45"/>
      <c r="K952" s="276"/>
      <c r="L952" s="47"/>
    </row>
    <row r="953" spans="1:12" s="55" customFormat="1" ht="21" customHeight="1">
      <c r="A953" s="141"/>
      <c r="B953" s="85" t="s">
        <v>24</v>
      </c>
      <c r="C953" s="136">
        <f>SUM(D953:E953)</f>
        <v>2190000</v>
      </c>
      <c r="D953" s="233">
        <f>G953+J953</f>
        <v>2190000</v>
      </c>
      <c r="E953" s="267"/>
      <c r="F953" s="138"/>
      <c r="G953" s="142">
        <v>2190000</v>
      </c>
      <c r="H953" s="233"/>
      <c r="I953" s="267"/>
      <c r="J953" s="132"/>
      <c r="K953" s="292"/>
      <c r="L953" s="138"/>
    </row>
    <row r="954" spans="1:12" s="55" customFormat="1" ht="11.25" customHeight="1" hidden="1">
      <c r="A954" s="48"/>
      <c r="B954" s="49" t="s">
        <v>28</v>
      </c>
      <c r="C954" s="50">
        <f>SUM(D954:E954)</f>
        <v>0</v>
      </c>
      <c r="D954" s="84">
        <f>G954+J954</f>
        <v>0</v>
      </c>
      <c r="E954" s="266"/>
      <c r="F954" s="74"/>
      <c r="G954" s="51"/>
      <c r="H954" s="84"/>
      <c r="I954" s="266"/>
      <c r="J954" s="69"/>
      <c r="K954" s="264"/>
      <c r="L954" s="74"/>
    </row>
    <row r="955" spans="1:12" s="40" customFormat="1" ht="26.25" thickBot="1">
      <c r="A955" s="221">
        <v>921</v>
      </c>
      <c r="B955" s="741" t="s">
        <v>156</v>
      </c>
      <c r="C955" s="222">
        <f>C970+C980+C991+C1011+C1020+C1027+C1037+C1000</f>
        <v>34213177</v>
      </c>
      <c r="D955" s="401">
        <f>D970+D980+D991+D1011+D1020+D1027+D1037+D1000</f>
        <v>34213177</v>
      </c>
      <c r="E955" s="476"/>
      <c r="F955" s="225"/>
      <c r="G955" s="223">
        <f>G970+G980+G991+G1011+G1020+G1027+G1037+G1000</f>
        <v>5093000</v>
      </c>
      <c r="H955" s="401"/>
      <c r="I955" s="476"/>
      <c r="J955" s="224">
        <f>J970+J980+J991+J1011+J1020+J1027+J1037+J1000</f>
        <v>29120177</v>
      </c>
      <c r="K955" s="728"/>
      <c r="L955" s="225"/>
    </row>
    <row r="956" spans="1:12" s="40" customFormat="1" ht="15" customHeight="1" thickTop="1">
      <c r="A956" s="86"/>
      <c r="B956" s="306" t="s">
        <v>55</v>
      </c>
      <c r="C956" s="88">
        <f>D956+E956</f>
        <v>16152400</v>
      </c>
      <c r="D956" s="183">
        <f>G956+J956</f>
        <v>16152400</v>
      </c>
      <c r="E956" s="454"/>
      <c r="F956" s="99"/>
      <c r="G956" s="89">
        <f>G971+G981+G992+G1001+G1012+G1021+G1028+G1038</f>
        <v>5093000</v>
      </c>
      <c r="H956" s="272"/>
      <c r="I956" s="454"/>
      <c r="J956" s="98">
        <f>J971+J981+J992+J1001+J1012+J1021+J1028+J1038</f>
        <v>11059400</v>
      </c>
      <c r="K956" s="201"/>
      <c r="L956" s="99"/>
    </row>
    <row r="957" spans="1:12" s="354" customFormat="1" ht="15" customHeight="1">
      <c r="A957" s="624"/>
      <c r="B957" s="426" t="s">
        <v>180</v>
      </c>
      <c r="C957" s="340">
        <f>SUM(D957:F957)</f>
        <v>136000</v>
      </c>
      <c r="D957" s="442">
        <f>G957</f>
        <v>136000</v>
      </c>
      <c r="E957" s="478"/>
      <c r="F957" s="525"/>
      <c r="G957" s="560">
        <f>G972+G1039</f>
        <v>136000</v>
      </c>
      <c r="H957" s="442"/>
      <c r="I957" s="478"/>
      <c r="J957" s="625"/>
      <c r="K957" s="726"/>
      <c r="L957" s="525"/>
    </row>
    <row r="958" spans="1:12" s="570" customFormat="1" ht="12" customHeight="1">
      <c r="A958" s="609"/>
      <c r="B958" s="572" t="s">
        <v>185</v>
      </c>
      <c r="C958" s="563">
        <f>D958+E958</f>
        <v>2100</v>
      </c>
      <c r="D958" s="564">
        <f>G958+J958</f>
        <v>2100</v>
      </c>
      <c r="E958" s="565"/>
      <c r="F958" s="566"/>
      <c r="G958" s="567">
        <f>G1029+G973+G1040</f>
        <v>2100</v>
      </c>
      <c r="H958" s="564"/>
      <c r="I958" s="565"/>
      <c r="J958" s="569"/>
      <c r="K958" s="599"/>
      <c r="L958" s="566"/>
    </row>
    <row r="959" spans="1:12" s="596" customFormat="1" ht="14.25" customHeight="1" hidden="1">
      <c r="A959" s="591"/>
      <c r="B959" s="562" t="s">
        <v>23</v>
      </c>
      <c r="C959" s="563">
        <f>D959+E959</f>
        <v>0</v>
      </c>
      <c r="D959" s="564">
        <f>G959+J959</f>
        <v>0</v>
      </c>
      <c r="E959" s="565"/>
      <c r="F959" s="566"/>
      <c r="G959" s="567">
        <f>G1032</f>
        <v>0</v>
      </c>
      <c r="H959" s="564"/>
      <c r="I959" s="565"/>
      <c r="J959" s="569"/>
      <c r="K959" s="599"/>
      <c r="L959" s="566"/>
    </row>
    <row r="960" spans="1:12" s="596" customFormat="1" ht="12.75" customHeight="1">
      <c r="A960" s="591"/>
      <c r="B960" s="562" t="s">
        <v>179</v>
      </c>
      <c r="C960" s="563">
        <f aca="true" t="shared" si="52" ref="C960:C969">D960+E960</f>
        <v>133900</v>
      </c>
      <c r="D960" s="564">
        <f aca="true" t="shared" si="53" ref="D960:D969">G960+J960</f>
        <v>133900</v>
      </c>
      <c r="E960" s="565"/>
      <c r="F960" s="566"/>
      <c r="G960" s="567">
        <f>G974+G1033+G1041</f>
        <v>133900</v>
      </c>
      <c r="H960" s="564"/>
      <c r="I960" s="565"/>
      <c r="J960" s="569"/>
      <c r="K960" s="599"/>
      <c r="L960" s="566"/>
    </row>
    <row r="961" spans="1:12" s="101" customFormat="1" ht="15" customHeight="1">
      <c r="A961" s="100"/>
      <c r="B961" s="68" t="s">
        <v>181</v>
      </c>
      <c r="C961" s="50">
        <f t="shared" si="52"/>
        <v>15961400</v>
      </c>
      <c r="D961" s="84">
        <f>G961+J961</f>
        <v>15961400</v>
      </c>
      <c r="E961" s="266"/>
      <c r="F961" s="74"/>
      <c r="G961" s="51">
        <f>G975+G982+G994+G1004+G1013+G1022</f>
        <v>4902000</v>
      </c>
      <c r="H961" s="84"/>
      <c r="I961" s="266"/>
      <c r="J961" s="69">
        <f>J975+J982+J994+J1004+J1013+J1022</f>
        <v>11059400</v>
      </c>
      <c r="K961" s="198"/>
      <c r="L961" s="54"/>
    </row>
    <row r="962" spans="1:12" s="338" customFormat="1" ht="12">
      <c r="A962" s="351"/>
      <c r="B962" s="383" t="s">
        <v>182</v>
      </c>
      <c r="C962" s="50">
        <f t="shared" si="52"/>
        <v>55000</v>
      </c>
      <c r="D962" s="84">
        <f t="shared" si="53"/>
        <v>55000</v>
      </c>
      <c r="E962" s="266"/>
      <c r="F962" s="74"/>
      <c r="G962" s="51">
        <f>G976</f>
        <v>55000</v>
      </c>
      <c r="H962" s="84"/>
      <c r="I962" s="266"/>
      <c r="J962" s="69"/>
      <c r="K962" s="688"/>
      <c r="L962" s="234"/>
    </row>
    <row r="963" spans="1:12" s="40" customFormat="1" ht="14.25" customHeight="1">
      <c r="A963" s="86"/>
      <c r="B963" s="97" t="s">
        <v>10</v>
      </c>
      <c r="C963" s="88">
        <f t="shared" si="52"/>
        <v>18060777</v>
      </c>
      <c r="D963" s="183">
        <f t="shared" si="53"/>
        <v>18060777</v>
      </c>
      <c r="E963" s="454"/>
      <c r="F963" s="99"/>
      <c r="G963" s="89"/>
      <c r="H963" s="183"/>
      <c r="I963" s="454"/>
      <c r="J963" s="98">
        <f>J984+J995+J1015+J1024+J1035</f>
        <v>18060777</v>
      </c>
      <c r="K963" s="201"/>
      <c r="L963" s="99"/>
    </row>
    <row r="964" spans="1:12" s="157" customFormat="1" ht="13.5" customHeight="1">
      <c r="A964" s="154"/>
      <c r="B964" s="49" t="s">
        <v>11</v>
      </c>
      <c r="C964" s="50">
        <f t="shared" si="52"/>
        <v>1780000</v>
      </c>
      <c r="D964" s="84">
        <f t="shared" si="53"/>
        <v>1780000</v>
      </c>
      <c r="E964" s="266"/>
      <c r="F964" s="74"/>
      <c r="G964" s="51"/>
      <c r="H964" s="84"/>
      <c r="I964" s="266"/>
      <c r="J964" s="69">
        <f>J988+J1019+J1036+J996</f>
        <v>1780000</v>
      </c>
      <c r="K964" s="264"/>
      <c r="L964" s="74"/>
    </row>
    <row r="965" spans="1:12" s="302" customFormat="1" ht="13.5" customHeight="1" hidden="1">
      <c r="A965" s="168"/>
      <c r="B965" s="103" t="s">
        <v>27</v>
      </c>
      <c r="C965" s="50">
        <f t="shared" si="52"/>
        <v>0</v>
      </c>
      <c r="D965" s="84">
        <f t="shared" si="53"/>
        <v>0</v>
      </c>
      <c r="E965" s="468"/>
      <c r="F965" s="108"/>
      <c r="G965" s="308"/>
      <c r="H965" s="408"/>
      <c r="I965" s="683"/>
      <c r="J965" s="107">
        <f>J989+J997</f>
        <v>0</v>
      </c>
      <c r="K965" s="727"/>
      <c r="L965" s="309"/>
    </row>
    <row r="966" spans="1:12" s="596" customFormat="1" ht="22.5">
      <c r="A966" s="568"/>
      <c r="B966" s="572" t="s">
        <v>186</v>
      </c>
      <c r="C966" s="563">
        <f t="shared" si="52"/>
        <v>1780000</v>
      </c>
      <c r="D966" s="564">
        <f t="shared" si="53"/>
        <v>1780000</v>
      </c>
      <c r="E966" s="565"/>
      <c r="F966" s="566"/>
      <c r="G966" s="567"/>
      <c r="H966" s="564"/>
      <c r="I966" s="565"/>
      <c r="J966" s="569">
        <f>J990</f>
        <v>1780000</v>
      </c>
      <c r="K966" s="599"/>
      <c r="L966" s="566"/>
    </row>
    <row r="967" spans="1:12" s="157" customFormat="1" ht="13.5" customHeight="1">
      <c r="A967" s="154"/>
      <c r="B967" s="49" t="s">
        <v>24</v>
      </c>
      <c r="C967" s="93">
        <f t="shared" si="52"/>
        <v>16280777</v>
      </c>
      <c r="D967" s="167">
        <f t="shared" si="53"/>
        <v>16280777</v>
      </c>
      <c r="E967" s="199"/>
      <c r="F967" s="54"/>
      <c r="G967" s="94"/>
      <c r="H967" s="167"/>
      <c r="I967" s="199"/>
      <c r="J967" s="52">
        <f>J985+J998+J1016+J1025</f>
        <v>16280777</v>
      </c>
      <c r="K967" s="198"/>
      <c r="L967" s="54"/>
    </row>
    <row r="968" spans="1:12" s="432" customFormat="1" ht="14.25" customHeight="1">
      <c r="A968" s="581"/>
      <c r="B968" s="434" t="s">
        <v>27</v>
      </c>
      <c r="C968" s="435">
        <f t="shared" si="52"/>
        <v>1905395</v>
      </c>
      <c r="D968" s="400">
        <f t="shared" si="53"/>
        <v>1905395</v>
      </c>
      <c r="E968" s="464"/>
      <c r="F968" s="520"/>
      <c r="G968" s="496"/>
      <c r="H968" s="400"/>
      <c r="I968" s="464"/>
      <c r="J968" s="436">
        <f>J1026+J1017</f>
        <v>1905395</v>
      </c>
      <c r="K968" s="692"/>
      <c r="L968" s="520"/>
    </row>
    <row r="969" spans="1:12" s="570" customFormat="1" ht="23.25" thickBot="1">
      <c r="A969" s="573"/>
      <c r="B969" s="574" t="s">
        <v>186</v>
      </c>
      <c r="C969" s="575">
        <f t="shared" si="52"/>
        <v>16280777</v>
      </c>
      <c r="D969" s="576">
        <f t="shared" si="53"/>
        <v>16280777</v>
      </c>
      <c r="E969" s="627"/>
      <c r="F969" s="578"/>
      <c r="G969" s="579"/>
      <c r="H969" s="576"/>
      <c r="I969" s="577"/>
      <c r="J969" s="580">
        <f>J987+J999+J1018</f>
        <v>16280777</v>
      </c>
      <c r="K969" s="627"/>
      <c r="L969" s="578"/>
    </row>
    <row r="970" spans="1:12" ht="18.75" customHeight="1" thickTop="1">
      <c r="A970" s="116">
        <v>92105</v>
      </c>
      <c r="B970" s="160" t="s">
        <v>157</v>
      </c>
      <c r="C970" s="161">
        <f>C971+C977</f>
        <v>365000</v>
      </c>
      <c r="D970" s="371">
        <f>D971+D977</f>
        <v>365000</v>
      </c>
      <c r="E970" s="463"/>
      <c r="F970" s="164"/>
      <c r="G970" s="162">
        <f>G971+G977</f>
        <v>365000</v>
      </c>
      <c r="H970" s="371"/>
      <c r="I970" s="463"/>
      <c r="J970" s="163"/>
      <c r="K970" s="700"/>
      <c r="L970" s="164"/>
    </row>
    <row r="971" spans="1:12" ht="12" customHeight="1">
      <c r="A971" s="175"/>
      <c r="B971" s="176" t="s">
        <v>55</v>
      </c>
      <c r="C971" s="43">
        <f>SUM(D971:F971)</f>
        <v>365000</v>
      </c>
      <c r="D971" s="44">
        <f>D976+D975+D972</f>
        <v>365000</v>
      </c>
      <c r="E971" s="448"/>
      <c r="F971" s="66"/>
      <c r="G971" s="44">
        <f>G976+G975+G972</f>
        <v>365000</v>
      </c>
      <c r="H971" s="275"/>
      <c r="I971" s="280"/>
      <c r="J971" s="45"/>
      <c r="K971" s="276"/>
      <c r="L971" s="47"/>
    </row>
    <row r="972" spans="1:12" ht="15.75" customHeight="1">
      <c r="A972" s="41"/>
      <c r="B972" s="426" t="s">
        <v>180</v>
      </c>
      <c r="C972" s="348">
        <f>SUM(D972:F972)</f>
        <v>60000</v>
      </c>
      <c r="D972" s="378">
        <f>G972</f>
        <v>60000</v>
      </c>
      <c r="E972" s="455"/>
      <c r="F972" s="234"/>
      <c r="G972" s="217">
        <f>G974</f>
        <v>60000</v>
      </c>
      <c r="H972" s="275"/>
      <c r="I972" s="280"/>
      <c r="J972" s="45"/>
      <c r="K972" s="276"/>
      <c r="L972" s="47"/>
    </row>
    <row r="973" spans="1:12" s="570" customFormat="1" ht="11.25" hidden="1">
      <c r="A973" s="568"/>
      <c r="B973" s="572" t="s">
        <v>185</v>
      </c>
      <c r="C973" s="563">
        <f>SUM(D973:E973)</f>
        <v>0</v>
      </c>
      <c r="D973" s="564">
        <f>G973+J973</f>
        <v>0</v>
      </c>
      <c r="E973" s="565"/>
      <c r="F973" s="566"/>
      <c r="G973" s="567"/>
      <c r="H973" s="564"/>
      <c r="I973" s="565"/>
      <c r="J973" s="569"/>
      <c r="K973" s="599"/>
      <c r="L973" s="566"/>
    </row>
    <row r="974" spans="1:12" s="570" customFormat="1" ht="12.75" customHeight="1">
      <c r="A974" s="568"/>
      <c r="B974" s="562" t="s">
        <v>179</v>
      </c>
      <c r="C974" s="563">
        <f aca="true" t="shared" si="54" ref="C974:C979">SUM(D974:E974)</f>
        <v>60000</v>
      </c>
      <c r="D974" s="564">
        <f aca="true" t="shared" si="55" ref="D974:D979">G974+J974</f>
        <v>60000</v>
      </c>
      <c r="E974" s="565"/>
      <c r="F974" s="566"/>
      <c r="G974" s="567">
        <v>60000</v>
      </c>
      <c r="H974" s="564"/>
      <c r="I974" s="565"/>
      <c r="J974" s="569"/>
      <c r="K974" s="599"/>
      <c r="L974" s="566"/>
    </row>
    <row r="975" spans="1:12" s="55" customFormat="1" ht="12" customHeight="1">
      <c r="A975" s="48"/>
      <c r="B975" s="68" t="s">
        <v>181</v>
      </c>
      <c r="C975" s="50">
        <f>SUM(D975:E975)</f>
        <v>250000</v>
      </c>
      <c r="D975" s="84">
        <f>G975+J975</f>
        <v>250000</v>
      </c>
      <c r="E975" s="266"/>
      <c r="F975" s="74"/>
      <c r="G975" s="51">
        <v>250000</v>
      </c>
      <c r="H975" s="84"/>
      <c r="I975" s="266"/>
      <c r="J975" s="69"/>
      <c r="K975" s="264"/>
      <c r="L975" s="74"/>
    </row>
    <row r="976" spans="1:12" s="55" customFormat="1" ht="12.75" customHeight="1">
      <c r="A976" s="141"/>
      <c r="B976" s="383" t="s">
        <v>182</v>
      </c>
      <c r="C976" s="136">
        <f t="shared" si="54"/>
        <v>55000</v>
      </c>
      <c r="D976" s="233">
        <f t="shared" si="55"/>
        <v>55000</v>
      </c>
      <c r="E976" s="267"/>
      <c r="F976" s="138"/>
      <c r="G976" s="142">
        <v>55000</v>
      </c>
      <c r="H976" s="233"/>
      <c r="I976" s="267"/>
      <c r="J976" s="132"/>
      <c r="K976" s="292"/>
      <c r="L976" s="138"/>
    </row>
    <row r="977" spans="1:12" s="55" customFormat="1" ht="13.5" customHeight="1" hidden="1">
      <c r="A977" s="48"/>
      <c r="B977" s="42" t="s">
        <v>10</v>
      </c>
      <c r="C977" s="310">
        <f t="shared" si="54"/>
        <v>0</v>
      </c>
      <c r="D977" s="420">
        <f t="shared" si="55"/>
        <v>0</v>
      </c>
      <c r="E977" s="266"/>
      <c r="F977" s="74"/>
      <c r="G977" s="311">
        <f>G978</f>
        <v>0</v>
      </c>
      <c r="H977" s="84"/>
      <c r="I977" s="266"/>
      <c r="J977" s="69"/>
      <c r="K977" s="264"/>
      <c r="L977" s="74"/>
    </row>
    <row r="978" spans="1:12" s="55" customFormat="1" ht="13.5" customHeight="1" hidden="1">
      <c r="A978" s="48"/>
      <c r="B978" s="49" t="s">
        <v>24</v>
      </c>
      <c r="C978" s="50">
        <f t="shared" si="54"/>
        <v>0</v>
      </c>
      <c r="D978" s="84">
        <f t="shared" si="55"/>
        <v>0</v>
      </c>
      <c r="E978" s="266"/>
      <c r="F978" s="74"/>
      <c r="G978" s="51"/>
      <c r="H978" s="84"/>
      <c r="I978" s="266"/>
      <c r="J978" s="69"/>
      <c r="K978" s="264"/>
      <c r="L978" s="74"/>
    </row>
    <row r="979" spans="1:12" s="55" customFormat="1" ht="13.5" customHeight="1" hidden="1">
      <c r="A979" s="48"/>
      <c r="B979" s="373" t="s">
        <v>27</v>
      </c>
      <c r="C979" s="50">
        <f t="shared" si="54"/>
        <v>0</v>
      </c>
      <c r="D979" s="84">
        <f t="shared" si="55"/>
        <v>0</v>
      </c>
      <c r="E979" s="266"/>
      <c r="F979" s="74"/>
      <c r="G979" s="51"/>
      <c r="H979" s="84"/>
      <c r="I979" s="266"/>
      <c r="J979" s="69"/>
      <c r="K979" s="264"/>
      <c r="L979" s="74"/>
    </row>
    <row r="980" spans="1:12" ht="15.75" customHeight="1">
      <c r="A980" s="83">
        <v>92106</v>
      </c>
      <c r="B980" s="626" t="s">
        <v>158</v>
      </c>
      <c r="C980" s="70">
        <f>C981+C984</f>
        <v>6255382</v>
      </c>
      <c r="D980" s="71">
        <f>D981+D984</f>
        <v>6255382</v>
      </c>
      <c r="E980" s="450"/>
      <c r="F980" s="73"/>
      <c r="G980" s="497"/>
      <c r="H980" s="398"/>
      <c r="I980" s="543"/>
      <c r="J980" s="72">
        <f>J981+J984</f>
        <v>6255382</v>
      </c>
      <c r="K980" s="540"/>
      <c r="L980" s="73"/>
    </row>
    <row r="981" spans="1:12" ht="12.75">
      <c r="A981" s="175"/>
      <c r="B981" s="208" t="s">
        <v>55</v>
      </c>
      <c r="C981" s="153">
        <f>C982</f>
        <v>2600000</v>
      </c>
      <c r="D981" s="232">
        <f>D982</f>
        <v>2600000</v>
      </c>
      <c r="E981" s="466"/>
      <c r="F981" s="210"/>
      <c r="G981" s="219"/>
      <c r="H981" s="365"/>
      <c r="I981" s="474"/>
      <c r="J981" s="209">
        <f>J982</f>
        <v>2600000</v>
      </c>
      <c r="K981" s="706"/>
      <c r="L981" s="210"/>
    </row>
    <row r="982" spans="1:12" s="55" customFormat="1" ht="14.25" customHeight="1">
      <c r="A982" s="48"/>
      <c r="B982" s="68" t="s">
        <v>181</v>
      </c>
      <c r="C982" s="50">
        <f>SUM(D982:E982)</f>
        <v>2600000</v>
      </c>
      <c r="D982" s="84">
        <f>G982+J982</f>
        <v>2600000</v>
      </c>
      <c r="E982" s="266"/>
      <c r="F982" s="74"/>
      <c r="G982" s="51"/>
      <c r="H982" s="84"/>
      <c r="I982" s="266"/>
      <c r="J982" s="69">
        <v>2600000</v>
      </c>
      <c r="K982" s="264"/>
      <c r="L982" s="74"/>
    </row>
    <row r="983" spans="1:12" s="55" customFormat="1" ht="12" hidden="1">
      <c r="A983" s="48"/>
      <c r="B983" s="68" t="s">
        <v>23</v>
      </c>
      <c r="C983" s="50"/>
      <c r="D983" s="84"/>
      <c r="E983" s="266"/>
      <c r="F983" s="74"/>
      <c r="G983" s="51"/>
      <c r="H983" s="84"/>
      <c r="I983" s="266"/>
      <c r="J983" s="69"/>
      <c r="K983" s="264"/>
      <c r="L983" s="74"/>
    </row>
    <row r="984" spans="1:12" s="55" customFormat="1" ht="14.25" customHeight="1">
      <c r="A984" s="41"/>
      <c r="B984" s="42" t="s">
        <v>10</v>
      </c>
      <c r="C984" s="158">
        <f>C985+C988</f>
        <v>3655382</v>
      </c>
      <c r="D984" s="275">
        <f>D985+D988</f>
        <v>3655382</v>
      </c>
      <c r="E984" s="280"/>
      <c r="F984" s="47"/>
      <c r="G984" s="159"/>
      <c r="H984" s="275"/>
      <c r="I984" s="280"/>
      <c r="J984" s="45">
        <f>J985+J988</f>
        <v>3655382</v>
      </c>
      <c r="K984" s="276"/>
      <c r="L984" s="47"/>
    </row>
    <row r="985" spans="1:12" s="55" customFormat="1" ht="13.5" customHeight="1">
      <c r="A985" s="48"/>
      <c r="B985" s="49" t="s">
        <v>24</v>
      </c>
      <c r="C985" s="50">
        <f aca="true" t="shared" si="56" ref="C985:C990">SUM(D985:E985)</f>
        <v>1875382</v>
      </c>
      <c r="D985" s="84">
        <f aca="true" t="shared" si="57" ref="D985:D990">G985+J985</f>
        <v>1875382</v>
      </c>
      <c r="E985" s="266"/>
      <c r="F985" s="74"/>
      <c r="G985" s="51"/>
      <c r="H985" s="84"/>
      <c r="I985" s="266"/>
      <c r="J985" s="69">
        <v>1875382</v>
      </c>
      <c r="K985" s="264"/>
      <c r="L985" s="74"/>
    </row>
    <row r="986" spans="1:12" s="55" customFormat="1" ht="10.5" customHeight="1" hidden="1">
      <c r="A986" s="48"/>
      <c r="B986" s="103" t="s">
        <v>27</v>
      </c>
      <c r="C986" s="50">
        <f t="shared" si="56"/>
        <v>0</v>
      </c>
      <c r="D986" s="84">
        <f t="shared" si="57"/>
        <v>0</v>
      </c>
      <c r="E986" s="266"/>
      <c r="F986" s="74"/>
      <c r="G986" s="51"/>
      <c r="H986" s="84"/>
      <c r="I986" s="266"/>
      <c r="J986" s="69"/>
      <c r="K986" s="264"/>
      <c r="L986" s="74"/>
    </row>
    <row r="987" spans="1:12" s="570" customFormat="1" ht="22.5">
      <c r="A987" s="584"/>
      <c r="B987" s="621" t="s">
        <v>186</v>
      </c>
      <c r="C987" s="585">
        <f t="shared" si="56"/>
        <v>1875382</v>
      </c>
      <c r="D987" s="586">
        <f t="shared" si="57"/>
        <v>1875382</v>
      </c>
      <c r="E987" s="587"/>
      <c r="F987" s="588"/>
      <c r="G987" s="589"/>
      <c r="H987" s="586"/>
      <c r="I987" s="587"/>
      <c r="J987" s="590">
        <v>1875382</v>
      </c>
      <c r="K987" s="695"/>
      <c r="L987" s="588"/>
    </row>
    <row r="988" spans="1:12" s="55" customFormat="1" ht="14.25" customHeight="1">
      <c r="A988" s="48"/>
      <c r="B988" s="68" t="s">
        <v>11</v>
      </c>
      <c r="C988" s="50">
        <f t="shared" si="56"/>
        <v>1780000</v>
      </c>
      <c r="D988" s="84">
        <f t="shared" si="57"/>
        <v>1780000</v>
      </c>
      <c r="E988" s="266"/>
      <c r="F988" s="74"/>
      <c r="G988" s="51"/>
      <c r="H988" s="84"/>
      <c r="I988" s="266"/>
      <c r="J988" s="69">
        <v>1780000</v>
      </c>
      <c r="K988" s="264"/>
      <c r="L988" s="74"/>
    </row>
    <row r="989" spans="1:12" s="55" customFormat="1" ht="11.25" customHeight="1" hidden="1">
      <c r="A989" s="141"/>
      <c r="B989" s="103" t="s">
        <v>27</v>
      </c>
      <c r="C989" s="50">
        <f t="shared" si="56"/>
        <v>0</v>
      </c>
      <c r="D989" s="84">
        <f t="shared" si="57"/>
        <v>0</v>
      </c>
      <c r="E989" s="267"/>
      <c r="F989" s="138"/>
      <c r="G989" s="142"/>
      <c r="H989" s="233"/>
      <c r="I989" s="267"/>
      <c r="J989" s="132"/>
      <c r="K989" s="292"/>
      <c r="L989" s="138"/>
    </row>
    <row r="990" spans="1:12" s="570" customFormat="1" ht="22.5">
      <c r="A990" s="584"/>
      <c r="B990" s="572" t="s">
        <v>186</v>
      </c>
      <c r="C990" s="563">
        <f t="shared" si="56"/>
        <v>1780000</v>
      </c>
      <c r="D990" s="564">
        <f t="shared" si="57"/>
        <v>1780000</v>
      </c>
      <c r="E990" s="587"/>
      <c r="F990" s="588"/>
      <c r="G990" s="589"/>
      <c r="H990" s="586"/>
      <c r="I990" s="587"/>
      <c r="J990" s="590">
        <v>1780000</v>
      </c>
      <c r="K990" s="695"/>
      <c r="L990" s="588"/>
    </row>
    <row r="991" spans="1:12" ht="14.25" customHeight="1">
      <c r="A991" s="83">
        <v>92108</v>
      </c>
      <c r="B991" s="165" t="s">
        <v>159</v>
      </c>
      <c r="C991" s="70">
        <f>C992+C995</f>
        <v>15947000</v>
      </c>
      <c r="D991" s="186">
        <f>SUM(D992:D992)+D995</f>
        <v>15947000</v>
      </c>
      <c r="E991" s="450"/>
      <c r="F991" s="73"/>
      <c r="G991" s="497"/>
      <c r="H991" s="186"/>
      <c r="I991" s="450"/>
      <c r="J991" s="72">
        <f>SUM(J994+J995)</f>
        <v>15947000</v>
      </c>
      <c r="K991" s="540"/>
      <c r="L991" s="73"/>
    </row>
    <row r="992" spans="1:12" ht="15" customHeight="1">
      <c r="A992" s="41"/>
      <c r="B992" s="42" t="s">
        <v>55</v>
      </c>
      <c r="C992" s="43">
        <f>C994+C993</f>
        <v>3447000</v>
      </c>
      <c r="D992" s="188">
        <f>D994</f>
        <v>3447000</v>
      </c>
      <c r="E992" s="448"/>
      <c r="F992" s="66"/>
      <c r="G992" s="159"/>
      <c r="H992" s="275"/>
      <c r="I992" s="280"/>
      <c r="J992" s="65">
        <f>SUM(J994)</f>
        <v>3447000</v>
      </c>
      <c r="K992" s="200"/>
      <c r="L992" s="66"/>
    </row>
    <row r="993" spans="1:12" ht="12.75" hidden="1">
      <c r="A993" s="41"/>
      <c r="B993" s="239" t="s">
        <v>15</v>
      </c>
      <c r="C993" s="136">
        <f>SUM(D993:E993)</f>
        <v>0</v>
      </c>
      <c r="D993" s="188"/>
      <c r="E993" s="448"/>
      <c r="F993" s="66"/>
      <c r="G993" s="159"/>
      <c r="H993" s="167"/>
      <c r="I993" s="199"/>
      <c r="J993" s="65"/>
      <c r="K993" s="200"/>
      <c r="L993" s="66"/>
    </row>
    <row r="994" spans="1:12" s="55" customFormat="1" ht="12.75" customHeight="1">
      <c r="A994" s="48"/>
      <c r="B994" s="68" t="s">
        <v>181</v>
      </c>
      <c r="C994" s="50">
        <f>SUM(D994:E994)</f>
        <v>3447000</v>
      </c>
      <c r="D994" s="84">
        <f>G994+J994</f>
        <v>3447000</v>
      </c>
      <c r="E994" s="266"/>
      <c r="F994" s="74"/>
      <c r="G994" s="51"/>
      <c r="H994" s="84"/>
      <c r="I994" s="266"/>
      <c r="J994" s="69">
        <v>3447000</v>
      </c>
      <c r="K994" s="264"/>
      <c r="L994" s="74"/>
    </row>
    <row r="995" spans="1:12" s="55" customFormat="1" ht="15.75" customHeight="1">
      <c r="A995" s="41"/>
      <c r="B995" s="42" t="s">
        <v>10</v>
      </c>
      <c r="C995" s="43">
        <f>C996+C998</f>
        <v>12500000</v>
      </c>
      <c r="D995" s="188">
        <f>D996+D998</f>
        <v>12500000</v>
      </c>
      <c r="E995" s="448"/>
      <c r="F995" s="66"/>
      <c r="G995" s="44"/>
      <c r="H995" s="188"/>
      <c r="I995" s="448"/>
      <c r="J995" s="65">
        <f>J996+J998</f>
        <v>12500000</v>
      </c>
      <c r="K995" s="200"/>
      <c r="L995" s="66"/>
    </row>
    <row r="996" spans="1:12" s="55" customFormat="1" ht="12" customHeight="1" hidden="1">
      <c r="A996" s="48"/>
      <c r="B996" s="49" t="s">
        <v>11</v>
      </c>
      <c r="C996" s="50">
        <f>SUM(D996:E996)</f>
        <v>0</v>
      </c>
      <c r="D996" s="84">
        <f>G996+J996</f>
        <v>0</v>
      </c>
      <c r="E996" s="266"/>
      <c r="F996" s="74"/>
      <c r="G996" s="51"/>
      <c r="H996" s="84"/>
      <c r="I996" s="266"/>
      <c r="J996" s="69"/>
      <c r="K996" s="264"/>
      <c r="L996" s="74"/>
    </row>
    <row r="997" spans="1:12" s="302" customFormat="1" ht="12.75" customHeight="1" hidden="1">
      <c r="A997" s="168"/>
      <c r="B997" s="314" t="s">
        <v>27</v>
      </c>
      <c r="C997" s="307">
        <f>D997+E997</f>
        <v>0</v>
      </c>
      <c r="D997" s="390">
        <f>G997+J997</f>
        <v>0</v>
      </c>
      <c r="E997" s="468"/>
      <c r="F997" s="108"/>
      <c r="G997" s="308"/>
      <c r="H997" s="408"/>
      <c r="I997" s="683"/>
      <c r="J997" s="107"/>
      <c r="K997" s="727"/>
      <c r="L997" s="309"/>
    </row>
    <row r="998" spans="1:12" s="63" customFormat="1" ht="11.25" customHeight="1">
      <c r="A998" s="48"/>
      <c r="B998" s="49" t="s">
        <v>24</v>
      </c>
      <c r="C998" s="50">
        <f>SUM(D998:E998)</f>
        <v>12500000</v>
      </c>
      <c r="D998" s="84">
        <f>G998+J998</f>
        <v>12500000</v>
      </c>
      <c r="E998" s="266"/>
      <c r="F998" s="74"/>
      <c r="G998" s="51"/>
      <c r="H998" s="84"/>
      <c r="I998" s="266"/>
      <c r="J998" s="69">
        <v>12500000</v>
      </c>
      <c r="K998" s="264"/>
      <c r="L998" s="74"/>
    </row>
    <row r="999" spans="1:12" s="596" customFormat="1" ht="24.75" customHeight="1">
      <c r="A999" s="584"/>
      <c r="B999" s="572" t="s">
        <v>186</v>
      </c>
      <c r="C999" s="585">
        <f>SUM(D999:E999)</f>
        <v>12500000</v>
      </c>
      <c r="D999" s="586">
        <f>G999+J999</f>
        <v>12500000</v>
      </c>
      <c r="E999" s="587"/>
      <c r="F999" s="588"/>
      <c r="G999" s="589"/>
      <c r="H999" s="586"/>
      <c r="I999" s="587"/>
      <c r="J999" s="590">
        <v>12500000</v>
      </c>
      <c r="K999" s="695"/>
      <c r="L999" s="588"/>
    </row>
    <row r="1000" spans="1:12" ht="15.75" customHeight="1">
      <c r="A1000" s="83">
        <v>92109</v>
      </c>
      <c r="B1000" s="165" t="s">
        <v>160</v>
      </c>
      <c r="C1000" s="70">
        <f>C1001+C1007</f>
        <v>3257000</v>
      </c>
      <c r="D1000" s="186">
        <f>D1001+D1007</f>
        <v>3257000</v>
      </c>
      <c r="E1000" s="450"/>
      <c r="F1000" s="73"/>
      <c r="G1000" s="71">
        <f>G1001+G1007</f>
        <v>3257000</v>
      </c>
      <c r="H1000" s="186"/>
      <c r="I1000" s="450"/>
      <c r="J1000" s="72"/>
      <c r="K1000" s="540"/>
      <c r="L1000" s="73"/>
    </row>
    <row r="1001" spans="1:12" ht="14.25" customHeight="1">
      <c r="A1001" s="175"/>
      <c r="B1001" s="176" t="s">
        <v>55</v>
      </c>
      <c r="C1001" s="153">
        <f>C1002+C1004+C1006</f>
        <v>3257000</v>
      </c>
      <c r="D1001" s="188">
        <f>D1002+D1004+D1006</f>
        <v>3257000</v>
      </c>
      <c r="E1001" s="448"/>
      <c r="F1001" s="66"/>
      <c r="G1001" s="44">
        <f>G1002+G1004+G1006</f>
        <v>3257000</v>
      </c>
      <c r="H1001" s="275"/>
      <c r="I1001" s="280"/>
      <c r="J1001" s="45"/>
      <c r="K1001" s="276"/>
      <c r="L1001" s="47"/>
    </row>
    <row r="1002" spans="1:12" s="55" customFormat="1" ht="12" hidden="1">
      <c r="A1002" s="48"/>
      <c r="B1002" s="49" t="s">
        <v>40</v>
      </c>
      <c r="C1002" s="50">
        <f>SUM(D1002:E1002)</f>
        <v>0</v>
      </c>
      <c r="D1002" s="84">
        <f>G1002+J1002</f>
        <v>0</v>
      </c>
      <c r="E1002" s="266"/>
      <c r="F1002" s="74"/>
      <c r="G1002" s="51"/>
      <c r="H1002" s="84"/>
      <c r="I1002" s="266"/>
      <c r="J1002" s="69"/>
      <c r="K1002" s="264"/>
      <c r="L1002" s="74"/>
    </row>
    <row r="1003" spans="1:12" s="55" customFormat="1" ht="12" hidden="1">
      <c r="A1003" s="48"/>
      <c r="B1003" s="49" t="s">
        <v>41</v>
      </c>
      <c r="C1003" s="50"/>
      <c r="D1003" s="84"/>
      <c r="E1003" s="266"/>
      <c r="F1003" s="74"/>
      <c r="G1003" s="51"/>
      <c r="H1003" s="84"/>
      <c r="I1003" s="266"/>
      <c r="J1003" s="69"/>
      <c r="K1003" s="264"/>
      <c r="L1003" s="74"/>
    </row>
    <row r="1004" spans="1:12" s="55" customFormat="1" ht="13.5" customHeight="1">
      <c r="A1004" s="48"/>
      <c r="B1004" s="68" t="s">
        <v>181</v>
      </c>
      <c r="C1004" s="50">
        <f>SUM(D1004:E1004)</f>
        <v>3257000</v>
      </c>
      <c r="D1004" s="84">
        <f>G1004+J1004</f>
        <v>3257000</v>
      </c>
      <c r="E1004" s="266"/>
      <c r="F1004" s="74"/>
      <c r="G1004" s="51">
        <v>3257000</v>
      </c>
      <c r="H1004" s="84"/>
      <c r="I1004" s="266"/>
      <c r="J1004" s="69"/>
      <c r="K1004" s="264"/>
      <c r="L1004" s="74"/>
    </row>
    <row r="1005" spans="1:12" s="55" customFormat="1" ht="12.75" customHeight="1" hidden="1">
      <c r="A1005" s="48"/>
      <c r="B1005" s="68" t="s">
        <v>23</v>
      </c>
      <c r="C1005" s="50"/>
      <c r="D1005" s="84"/>
      <c r="E1005" s="266"/>
      <c r="F1005" s="74"/>
      <c r="G1005" s="51"/>
      <c r="H1005" s="84"/>
      <c r="I1005" s="266"/>
      <c r="J1005" s="69"/>
      <c r="K1005" s="264"/>
      <c r="L1005" s="74"/>
    </row>
    <row r="1006" spans="1:12" s="55" customFormat="1" ht="12" hidden="1">
      <c r="A1006" s="48"/>
      <c r="B1006" s="49" t="s">
        <v>15</v>
      </c>
      <c r="C1006" s="50">
        <f>SUM(D1006:E1006)</f>
        <v>0</v>
      </c>
      <c r="D1006" s="84">
        <f>G1006+J1006</f>
        <v>0</v>
      </c>
      <c r="E1006" s="266"/>
      <c r="F1006" s="74"/>
      <c r="G1006" s="51"/>
      <c r="H1006" s="84"/>
      <c r="I1006" s="266"/>
      <c r="J1006" s="69"/>
      <c r="K1006" s="264"/>
      <c r="L1006" s="74"/>
    </row>
    <row r="1007" spans="1:12" ht="12.75" customHeight="1" hidden="1">
      <c r="A1007" s="41"/>
      <c r="B1007" s="268" t="s">
        <v>10</v>
      </c>
      <c r="C1007" s="158">
        <f>C1008+C1010</f>
        <v>0</v>
      </c>
      <c r="D1007" s="275">
        <f>D1008+D1010</f>
        <v>0</v>
      </c>
      <c r="E1007" s="280"/>
      <c r="F1007" s="47"/>
      <c r="G1007" s="159">
        <f>G1008+G1010</f>
        <v>0</v>
      </c>
      <c r="H1007" s="275"/>
      <c r="I1007" s="280"/>
      <c r="J1007" s="45"/>
      <c r="K1007" s="276"/>
      <c r="L1007" s="47"/>
    </row>
    <row r="1008" spans="1:12" s="55" customFormat="1" ht="15" customHeight="1" hidden="1">
      <c r="A1008" s="48"/>
      <c r="B1008" s="49" t="s">
        <v>24</v>
      </c>
      <c r="C1008" s="50">
        <f>SUM(D1008:E1008)</f>
        <v>0</v>
      </c>
      <c r="D1008" s="84">
        <f>G1008+J1008</f>
        <v>0</v>
      </c>
      <c r="E1008" s="266"/>
      <c r="F1008" s="74"/>
      <c r="G1008" s="51"/>
      <c r="H1008" s="84"/>
      <c r="I1008" s="266"/>
      <c r="J1008" s="69"/>
      <c r="K1008" s="264"/>
      <c r="L1008" s="74"/>
    </row>
    <row r="1009" spans="1:12" s="192" customFormat="1" ht="13.5" customHeight="1" hidden="1">
      <c r="A1009" s="189"/>
      <c r="B1009" s="103" t="s">
        <v>27</v>
      </c>
      <c r="C1009" s="307">
        <f>SUM(D1009:E1009)</f>
        <v>0</v>
      </c>
      <c r="D1009" s="390">
        <f>G1009+J1009</f>
        <v>0</v>
      </c>
      <c r="E1009" s="468"/>
      <c r="F1009" s="108"/>
      <c r="G1009" s="308"/>
      <c r="H1009" s="241"/>
      <c r="I1009" s="344"/>
      <c r="J1009" s="106"/>
      <c r="K1009" s="694"/>
      <c r="L1009" s="191"/>
    </row>
    <row r="1010" spans="1:12" s="55" customFormat="1" ht="12" hidden="1">
      <c r="A1010" s="48"/>
      <c r="B1010" s="49" t="s">
        <v>11</v>
      </c>
      <c r="C1010" s="50">
        <f>G1010+H1010</f>
        <v>0</v>
      </c>
      <c r="D1010" s="84">
        <f>G1010+J1010</f>
        <v>0</v>
      </c>
      <c r="E1010" s="266"/>
      <c r="F1010" s="74"/>
      <c r="G1010" s="51">
        <v>0</v>
      </c>
      <c r="H1010" s="84"/>
      <c r="I1010" s="266"/>
      <c r="J1010" s="69"/>
      <c r="K1010" s="264"/>
      <c r="L1010" s="74"/>
    </row>
    <row r="1011" spans="1:12" ht="15" customHeight="1">
      <c r="A1011" s="83">
        <v>92116</v>
      </c>
      <c r="B1011" s="165" t="s">
        <v>161</v>
      </c>
      <c r="C1011" s="70">
        <f>C1012+C1015</f>
        <v>5965795</v>
      </c>
      <c r="D1011" s="186">
        <f>D1012+D1015</f>
        <v>5965795</v>
      </c>
      <c r="E1011" s="450"/>
      <c r="F1011" s="73"/>
      <c r="G1011" s="71">
        <f>G1012+G1015</f>
        <v>1395000</v>
      </c>
      <c r="H1011" s="186"/>
      <c r="I1011" s="450"/>
      <c r="J1011" s="72">
        <f>J1012+J1015</f>
        <v>4570795</v>
      </c>
      <c r="K1011" s="540"/>
      <c r="L1011" s="73"/>
    </row>
    <row r="1012" spans="1:12" ht="15" customHeight="1">
      <c r="A1012" s="41"/>
      <c r="B1012" s="42" t="s">
        <v>55</v>
      </c>
      <c r="C1012" s="153">
        <f>C1013</f>
        <v>4060400</v>
      </c>
      <c r="D1012" s="188">
        <f>D1013</f>
        <v>4060400</v>
      </c>
      <c r="E1012" s="448"/>
      <c r="F1012" s="66"/>
      <c r="G1012" s="44">
        <f>SUM(G1013)</f>
        <v>1395000</v>
      </c>
      <c r="H1012" s="188"/>
      <c r="I1012" s="448"/>
      <c r="J1012" s="65">
        <f>SUM(J1013)</f>
        <v>2665400</v>
      </c>
      <c r="K1012" s="200"/>
      <c r="L1012" s="66"/>
    </row>
    <row r="1013" spans="1:12" s="55" customFormat="1" ht="12.75" customHeight="1">
      <c r="A1013" s="48"/>
      <c r="B1013" s="68" t="s">
        <v>181</v>
      </c>
      <c r="C1013" s="50">
        <f>SUM(D1013:E1013)</f>
        <v>4060400</v>
      </c>
      <c r="D1013" s="84">
        <f>G1013+J1013</f>
        <v>4060400</v>
      </c>
      <c r="E1013" s="266"/>
      <c r="F1013" s="74"/>
      <c r="G1013" s="51">
        <v>1395000</v>
      </c>
      <c r="H1013" s="84"/>
      <c r="I1013" s="266"/>
      <c r="J1013" s="69">
        <v>2665400</v>
      </c>
      <c r="K1013" s="264"/>
      <c r="L1013" s="74"/>
    </row>
    <row r="1014" spans="1:12" s="55" customFormat="1" ht="10.5" customHeight="1" hidden="1">
      <c r="A1014" s="48"/>
      <c r="B1014" s="68" t="s">
        <v>23</v>
      </c>
      <c r="C1014" s="50">
        <f>SUM(D1014:E1014)</f>
        <v>0</v>
      </c>
      <c r="D1014" s="84">
        <f>G1014+J1014</f>
        <v>0</v>
      </c>
      <c r="E1014" s="266"/>
      <c r="F1014" s="74"/>
      <c r="G1014" s="51">
        <v>0</v>
      </c>
      <c r="H1014" s="84"/>
      <c r="I1014" s="266"/>
      <c r="J1014" s="69"/>
      <c r="K1014" s="264"/>
      <c r="L1014" s="74"/>
    </row>
    <row r="1015" spans="1:12" ht="15" customHeight="1">
      <c r="A1015" s="41"/>
      <c r="B1015" s="42" t="s">
        <v>10</v>
      </c>
      <c r="C1015" s="158">
        <f>SUM(C1016+C1019)</f>
        <v>1905395</v>
      </c>
      <c r="D1015" s="275">
        <f>SUM(D1016+D1019)</f>
        <v>1905395</v>
      </c>
      <c r="E1015" s="280"/>
      <c r="F1015" s="47"/>
      <c r="G1015" s="159"/>
      <c r="H1015" s="275"/>
      <c r="I1015" s="280"/>
      <c r="J1015" s="45">
        <f>SUM(J1016+J1019)</f>
        <v>1905395</v>
      </c>
      <c r="K1015" s="276"/>
      <c r="L1015" s="47"/>
    </row>
    <row r="1016" spans="1:12" s="55" customFormat="1" ht="13.5" customHeight="1">
      <c r="A1016" s="48"/>
      <c r="B1016" s="49" t="s">
        <v>24</v>
      </c>
      <c r="C1016" s="50">
        <f>SUM(D1016:E1016)</f>
        <v>1905395</v>
      </c>
      <c r="D1016" s="84">
        <f>G1016+J1016</f>
        <v>1905395</v>
      </c>
      <c r="E1016" s="266"/>
      <c r="F1016" s="74"/>
      <c r="G1016" s="51"/>
      <c r="H1016" s="84"/>
      <c r="I1016" s="266"/>
      <c r="J1016" s="69">
        <v>1905395</v>
      </c>
      <c r="K1016" s="264"/>
      <c r="L1016" s="74"/>
    </row>
    <row r="1017" spans="1:12" s="617" customFormat="1" ht="12" customHeight="1">
      <c r="A1017" s="581"/>
      <c r="B1017" s="434" t="s">
        <v>27</v>
      </c>
      <c r="C1017" s="435">
        <f>SUM(D1017:E1017)</f>
        <v>1905395</v>
      </c>
      <c r="D1017" s="400">
        <f>G1017+J1017</f>
        <v>1905395</v>
      </c>
      <c r="E1017" s="464"/>
      <c r="F1017" s="520"/>
      <c r="G1017" s="496"/>
      <c r="H1017" s="400"/>
      <c r="I1017" s="464"/>
      <c r="J1017" s="436">
        <v>1905395</v>
      </c>
      <c r="K1017" s="692"/>
      <c r="L1017" s="520"/>
    </row>
    <row r="1018" spans="1:12" s="539" customFormat="1" ht="24" customHeight="1">
      <c r="A1018" s="350"/>
      <c r="B1018" s="572" t="s">
        <v>186</v>
      </c>
      <c r="C1018" s="269">
        <f>SUM(D1018:E1018)</f>
        <v>1905395</v>
      </c>
      <c r="D1018" s="345">
        <f>G1018+J1018</f>
        <v>1905395</v>
      </c>
      <c r="E1018" s="471"/>
      <c r="F1018" s="522"/>
      <c r="G1018" s="270"/>
      <c r="H1018" s="345"/>
      <c r="I1018" s="471"/>
      <c r="J1018" s="271">
        <v>1905395</v>
      </c>
      <c r="K1018" s="707"/>
      <c r="L1018" s="522"/>
    </row>
    <row r="1019" spans="1:12" s="55" customFormat="1" ht="12" hidden="1">
      <c r="A1019" s="48"/>
      <c r="B1019" s="49" t="s">
        <v>11</v>
      </c>
      <c r="C1019" s="50">
        <f>SUM(D1019:E1019)</f>
        <v>0</v>
      </c>
      <c r="D1019" s="84">
        <f>G1019+J1019</f>
        <v>0</v>
      </c>
      <c r="E1019" s="266"/>
      <c r="F1019" s="74"/>
      <c r="G1019" s="51"/>
      <c r="H1019" s="84"/>
      <c r="I1019" s="266"/>
      <c r="J1019" s="69">
        <v>0</v>
      </c>
      <c r="K1019" s="264"/>
      <c r="L1019" s="74"/>
    </row>
    <row r="1020" spans="1:12" s="63" customFormat="1" ht="17.25" customHeight="1">
      <c r="A1020" s="83">
        <v>92118</v>
      </c>
      <c r="B1020" s="165" t="s">
        <v>162</v>
      </c>
      <c r="C1020" s="70">
        <f>C1021+C1024</f>
        <v>2347000</v>
      </c>
      <c r="D1020" s="186">
        <f>D1021+D1024</f>
        <v>2347000</v>
      </c>
      <c r="E1020" s="450"/>
      <c r="F1020" s="73"/>
      <c r="G1020" s="497"/>
      <c r="H1020" s="398"/>
      <c r="I1020" s="543"/>
      <c r="J1020" s="72">
        <f>J1021+J1024</f>
        <v>2347000</v>
      </c>
      <c r="K1020" s="540"/>
      <c r="L1020" s="73"/>
    </row>
    <row r="1021" spans="1:12" s="63" customFormat="1" ht="12.75">
      <c r="A1021" s="96"/>
      <c r="B1021" s="42" t="s">
        <v>55</v>
      </c>
      <c r="C1021" s="43">
        <f>C1022</f>
        <v>2347000</v>
      </c>
      <c r="D1021" s="188">
        <f>D1022</f>
        <v>2347000</v>
      </c>
      <c r="E1021" s="448"/>
      <c r="F1021" s="66"/>
      <c r="G1021" s="159"/>
      <c r="H1021" s="275"/>
      <c r="I1021" s="280"/>
      <c r="J1021" s="65">
        <f>J1022</f>
        <v>2347000</v>
      </c>
      <c r="K1021" s="200"/>
      <c r="L1021" s="66"/>
    </row>
    <row r="1022" spans="1:12" s="63" customFormat="1" ht="13.5" customHeight="1">
      <c r="A1022" s="41"/>
      <c r="B1022" s="68" t="s">
        <v>181</v>
      </c>
      <c r="C1022" s="50">
        <f>SUM(D1022:E1022)</f>
        <v>2347000</v>
      </c>
      <c r="D1022" s="84">
        <f>G1022+J1022</f>
        <v>2347000</v>
      </c>
      <c r="E1022" s="266"/>
      <c r="F1022" s="74"/>
      <c r="G1022" s="51"/>
      <c r="H1022" s="84"/>
      <c r="I1022" s="266"/>
      <c r="J1022" s="69">
        <v>2347000</v>
      </c>
      <c r="K1022" s="264"/>
      <c r="L1022" s="74"/>
    </row>
    <row r="1023" spans="1:12" s="63" customFormat="1" ht="12" hidden="1">
      <c r="A1023" s="41"/>
      <c r="B1023" s="49" t="s">
        <v>43</v>
      </c>
      <c r="C1023" s="50">
        <f>SUM(D1023:E1023)</f>
        <v>0</v>
      </c>
      <c r="D1023" s="84">
        <f>G1023+J1023</f>
        <v>0</v>
      </c>
      <c r="E1023" s="266"/>
      <c r="F1023" s="74"/>
      <c r="G1023" s="51"/>
      <c r="H1023" s="84"/>
      <c r="I1023" s="266"/>
      <c r="J1023" s="69"/>
      <c r="K1023" s="264"/>
      <c r="L1023" s="74"/>
    </row>
    <row r="1024" spans="1:12" s="63" customFormat="1" ht="12.75" hidden="1">
      <c r="A1024" s="41"/>
      <c r="B1024" s="42" t="s">
        <v>10</v>
      </c>
      <c r="C1024" s="158">
        <f>SUM(C1025)</f>
        <v>0</v>
      </c>
      <c r="D1024" s="275">
        <f>SUM(D1025)</f>
        <v>0</v>
      </c>
      <c r="E1024" s="280"/>
      <c r="F1024" s="47"/>
      <c r="G1024" s="159"/>
      <c r="H1024" s="275"/>
      <c r="I1024" s="280"/>
      <c r="J1024" s="45">
        <f>SUM(J1025)</f>
        <v>0</v>
      </c>
      <c r="K1024" s="276"/>
      <c r="L1024" s="47"/>
    </row>
    <row r="1025" spans="1:12" s="63" customFormat="1" ht="13.5" customHeight="1" hidden="1">
      <c r="A1025" s="48"/>
      <c r="B1025" s="49" t="s">
        <v>24</v>
      </c>
      <c r="C1025" s="50">
        <f>SUM(D1025:E1025)</f>
        <v>0</v>
      </c>
      <c r="D1025" s="84">
        <f>G1025+J1025</f>
        <v>0</v>
      </c>
      <c r="E1025" s="266"/>
      <c r="F1025" s="74"/>
      <c r="G1025" s="51"/>
      <c r="H1025" s="84"/>
      <c r="I1025" s="266"/>
      <c r="J1025" s="69"/>
      <c r="K1025" s="264"/>
      <c r="L1025" s="74"/>
    </row>
    <row r="1026" spans="1:12" s="302" customFormat="1" ht="16.5" customHeight="1" hidden="1">
      <c r="A1026" s="189"/>
      <c r="B1026" s="103" t="s">
        <v>27</v>
      </c>
      <c r="C1026" s="307">
        <f>SUM(D1026:E1026)</f>
        <v>0</v>
      </c>
      <c r="D1026" s="390">
        <f>G1026+J1026</f>
        <v>0</v>
      </c>
      <c r="E1026" s="468"/>
      <c r="F1026" s="108"/>
      <c r="G1026" s="105"/>
      <c r="H1026" s="241"/>
      <c r="I1026" s="344"/>
      <c r="J1026" s="107"/>
      <c r="K1026" s="694"/>
      <c r="L1026" s="191"/>
    </row>
    <row r="1027" spans="1:12" ht="29.25" customHeight="1" hidden="1">
      <c r="A1027" s="83">
        <v>92120</v>
      </c>
      <c r="B1027" s="165" t="s">
        <v>164</v>
      </c>
      <c r="C1027" s="70">
        <f>C1028+C1035</f>
        <v>0</v>
      </c>
      <c r="D1027" s="186">
        <f>D1028+D1035</f>
        <v>0</v>
      </c>
      <c r="E1027" s="450"/>
      <c r="F1027" s="73"/>
      <c r="G1027" s="71">
        <f>G1028</f>
        <v>0</v>
      </c>
      <c r="H1027" s="186"/>
      <c r="I1027" s="450"/>
      <c r="J1027" s="72"/>
      <c r="K1027" s="540"/>
      <c r="L1027" s="73"/>
    </row>
    <row r="1028" spans="1:12" ht="14.25" customHeight="1" hidden="1">
      <c r="A1028" s="96"/>
      <c r="B1028" s="42" t="s">
        <v>55</v>
      </c>
      <c r="C1028" s="43">
        <f>C1029+C1031+C1033</f>
        <v>0</v>
      </c>
      <c r="D1028" s="188">
        <f>D1029+D1031+D1033</f>
        <v>0</v>
      </c>
      <c r="E1028" s="448"/>
      <c r="F1028" s="66"/>
      <c r="G1028" s="44">
        <f>G1029+G1031+G1033</f>
        <v>0</v>
      </c>
      <c r="H1028" s="188"/>
      <c r="I1028" s="448"/>
      <c r="J1028" s="65"/>
      <c r="K1028" s="200"/>
      <c r="L1028" s="66"/>
    </row>
    <row r="1029" spans="1:12" s="157" customFormat="1" ht="11.25" customHeight="1" hidden="1">
      <c r="A1029" s="48"/>
      <c r="B1029" s="49" t="s">
        <v>40</v>
      </c>
      <c r="C1029" s="50">
        <f>SUM(D1029:E1029)</f>
        <v>0</v>
      </c>
      <c r="D1029" s="84">
        <f>G1029+J1029</f>
        <v>0</v>
      </c>
      <c r="E1029" s="266"/>
      <c r="F1029" s="74"/>
      <c r="G1029" s="51"/>
      <c r="H1029" s="84"/>
      <c r="I1029" s="266"/>
      <c r="J1029" s="69"/>
      <c r="K1029" s="264"/>
      <c r="L1029" s="74"/>
    </row>
    <row r="1030" spans="1:12" s="157" customFormat="1" ht="12" customHeight="1" hidden="1">
      <c r="A1030" s="48"/>
      <c r="B1030" s="49" t="s">
        <v>41</v>
      </c>
      <c r="C1030" s="50"/>
      <c r="D1030" s="84"/>
      <c r="E1030" s="266"/>
      <c r="F1030" s="74"/>
      <c r="G1030" s="51"/>
      <c r="H1030" s="84"/>
      <c r="I1030" s="266"/>
      <c r="J1030" s="69"/>
      <c r="K1030" s="264"/>
      <c r="L1030" s="74"/>
    </row>
    <row r="1031" spans="1:12" s="63" customFormat="1" ht="12" customHeight="1" hidden="1">
      <c r="A1031" s="41"/>
      <c r="B1031" s="49" t="s">
        <v>163</v>
      </c>
      <c r="C1031" s="50">
        <f>SUM(D1031:E1031)</f>
        <v>0</v>
      </c>
      <c r="D1031" s="84">
        <f>G1031+J1031</f>
        <v>0</v>
      </c>
      <c r="E1031" s="266"/>
      <c r="F1031" s="74"/>
      <c r="G1031" s="51"/>
      <c r="H1031" s="84"/>
      <c r="I1031" s="266"/>
      <c r="J1031" s="69"/>
      <c r="K1031" s="264"/>
      <c r="L1031" s="74"/>
    </row>
    <row r="1032" spans="1:12" s="242" customFormat="1" ht="14.25" customHeight="1" hidden="1">
      <c r="A1032" s="189"/>
      <c r="B1032" s="315" t="s">
        <v>43</v>
      </c>
      <c r="C1032" s="104">
        <f>SUM(D1032:E1032)</f>
        <v>0</v>
      </c>
      <c r="D1032" s="241">
        <f>G1032+J1032</f>
        <v>0</v>
      </c>
      <c r="E1032" s="344"/>
      <c r="F1032" s="191"/>
      <c r="G1032" s="105"/>
      <c r="H1032" s="241"/>
      <c r="I1032" s="344"/>
      <c r="J1032" s="106"/>
      <c r="K1032" s="694"/>
      <c r="L1032" s="191"/>
    </row>
    <row r="1033" spans="1:12" s="63" customFormat="1" ht="12.75" customHeight="1" hidden="1">
      <c r="A1033" s="41"/>
      <c r="B1033" s="239" t="s">
        <v>15</v>
      </c>
      <c r="C1033" s="50">
        <f>SUM(D1033:E1033)</f>
        <v>0</v>
      </c>
      <c r="D1033" s="84">
        <f>G1033+J1033</f>
        <v>0</v>
      </c>
      <c r="E1033" s="266"/>
      <c r="F1033" s="74"/>
      <c r="G1033" s="51"/>
      <c r="H1033" s="84"/>
      <c r="I1033" s="266"/>
      <c r="J1033" s="69"/>
      <c r="K1033" s="264"/>
      <c r="L1033" s="74"/>
    </row>
    <row r="1034" spans="1:12" s="302" customFormat="1" ht="14.25" customHeight="1" hidden="1">
      <c r="A1034" s="102"/>
      <c r="B1034" s="315" t="s">
        <v>43</v>
      </c>
      <c r="C1034" s="104">
        <f>SUM(D1034:E1034)</f>
        <v>0</v>
      </c>
      <c r="D1034" s="241">
        <f>G1034+J1034</f>
        <v>0</v>
      </c>
      <c r="E1034" s="344"/>
      <c r="F1034" s="191"/>
      <c r="G1034" s="105"/>
      <c r="H1034" s="241"/>
      <c r="I1034" s="344"/>
      <c r="J1034" s="106"/>
      <c r="K1034" s="694"/>
      <c r="L1034" s="191"/>
    </row>
    <row r="1035" spans="1:12" s="63" customFormat="1" ht="11.25" customHeight="1" hidden="1">
      <c r="A1035" s="41"/>
      <c r="B1035" s="42" t="s">
        <v>10</v>
      </c>
      <c r="C1035" s="158">
        <f>SUM(C1036)</f>
        <v>0</v>
      </c>
      <c r="D1035" s="275">
        <f>SUM(D1036)</f>
        <v>0</v>
      </c>
      <c r="E1035" s="280"/>
      <c r="F1035" s="47"/>
      <c r="G1035" s="159">
        <f>G1036</f>
        <v>0</v>
      </c>
      <c r="H1035" s="275"/>
      <c r="I1035" s="280"/>
      <c r="J1035" s="45"/>
      <c r="K1035" s="276"/>
      <c r="L1035" s="47"/>
    </row>
    <row r="1036" spans="1:12" s="63" customFormat="1" ht="12.75" customHeight="1" hidden="1">
      <c r="A1036" s="141"/>
      <c r="B1036" s="85" t="s">
        <v>11</v>
      </c>
      <c r="C1036" s="136">
        <f>SUM(D1036:E1036)</f>
        <v>0</v>
      </c>
      <c r="D1036" s="233">
        <f>G1036+J1036</f>
        <v>0</v>
      </c>
      <c r="E1036" s="267"/>
      <c r="F1036" s="138"/>
      <c r="G1036" s="142"/>
      <c r="H1036" s="233"/>
      <c r="I1036" s="267"/>
      <c r="J1036" s="132"/>
      <c r="K1036" s="292"/>
      <c r="L1036" s="138"/>
    </row>
    <row r="1037" spans="1:12" ht="15.75" customHeight="1">
      <c r="A1037" s="83">
        <v>92195</v>
      </c>
      <c r="B1037" s="165" t="s">
        <v>21</v>
      </c>
      <c r="C1037" s="70">
        <f>C1038</f>
        <v>76000</v>
      </c>
      <c r="D1037" s="186">
        <f>D1038</f>
        <v>76000</v>
      </c>
      <c r="E1037" s="450"/>
      <c r="F1037" s="73"/>
      <c r="G1037" s="71">
        <f>G1038</f>
        <v>76000</v>
      </c>
      <c r="H1037" s="186"/>
      <c r="I1037" s="450"/>
      <c r="J1037" s="72"/>
      <c r="K1037" s="540"/>
      <c r="L1037" s="73"/>
    </row>
    <row r="1038" spans="1:12" ht="15.75" customHeight="1">
      <c r="A1038" s="96"/>
      <c r="B1038" s="42" t="s">
        <v>55</v>
      </c>
      <c r="C1038" s="43">
        <f>C1039</f>
        <v>76000</v>
      </c>
      <c r="D1038" s="188">
        <f>D1039</f>
        <v>76000</v>
      </c>
      <c r="E1038" s="448"/>
      <c r="F1038" s="66"/>
      <c r="G1038" s="44">
        <f>G1039</f>
        <v>76000</v>
      </c>
      <c r="H1038" s="188"/>
      <c r="I1038" s="448"/>
      <c r="J1038" s="65"/>
      <c r="K1038" s="200"/>
      <c r="L1038" s="66"/>
    </row>
    <row r="1039" spans="1:12" ht="12.75" customHeight="1">
      <c r="A1039" s="96"/>
      <c r="B1039" s="426" t="s">
        <v>180</v>
      </c>
      <c r="C1039" s="43">
        <f>SUM(D1039:F1039)</f>
        <v>76000</v>
      </c>
      <c r="D1039" s="188">
        <f>G1039</f>
        <v>76000</v>
      </c>
      <c r="E1039" s="448"/>
      <c r="F1039" s="66"/>
      <c r="G1039" s="44">
        <f>SUM(G1040:G1041)</f>
        <v>76000</v>
      </c>
      <c r="H1039" s="188"/>
      <c r="I1039" s="448"/>
      <c r="J1039" s="65"/>
      <c r="K1039" s="200"/>
      <c r="L1039" s="66"/>
    </row>
    <row r="1040" spans="1:12" s="570" customFormat="1" ht="12.75" customHeight="1">
      <c r="A1040" s="591"/>
      <c r="B1040" s="572" t="s">
        <v>185</v>
      </c>
      <c r="C1040" s="563">
        <f>SUM(D1040:E1040)</f>
        <v>2100</v>
      </c>
      <c r="D1040" s="564">
        <f>G1040+J1040</f>
        <v>2100</v>
      </c>
      <c r="E1040" s="565"/>
      <c r="F1040" s="566"/>
      <c r="G1040" s="567">
        <v>2100</v>
      </c>
      <c r="H1040" s="564"/>
      <c r="I1040" s="565"/>
      <c r="J1040" s="569"/>
      <c r="K1040" s="599"/>
      <c r="L1040" s="566"/>
    </row>
    <row r="1041" spans="1:12" s="596" customFormat="1" ht="15" customHeight="1">
      <c r="A1041" s="584"/>
      <c r="B1041" s="600" t="s">
        <v>179</v>
      </c>
      <c r="C1041" s="585">
        <f>SUM(D1041:E1041)</f>
        <v>73900</v>
      </c>
      <c r="D1041" s="586">
        <f>G1041+J1041</f>
        <v>73900</v>
      </c>
      <c r="E1041" s="587"/>
      <c r="F1041" s="588"/>
      <c r="G1041" s="589">
        <v>73900</v>
      </c>
      <c r="H1041" s="586"/>
      <c r="I1041" s="587"/>
      <c r="J1041" s="590"/>
      <c r="K1041" s="695"/>
      <c r="L1041" s="588"/>
    </row>
    <row r="1042" spans="1:12" s="63" customFormat="1" ht="39" hidden="1" thickBot="1">
      <c r="A1042" s="221">
        <v>925</v>
      </c>
      <c r="B1042" s="316" t="s">
        <v>165</v>
      </c>
      <c r="C1042" s="222">
        <f>C1043</f>
        <v>0</v>
      </c>
      <c r="D1042" s="401"/>
      <c r="E1042" s="476">
        <f>E1043</f>
        <v>0</v>
      </c>
      <c r="F1042" s="225"/>
      <c r="G1042" s="223"/>
      <c r="H1042" s="401"/>
      <c r="I1042" s="476"/>
      <c r="J1042" s="224"/>
      <c r="K1042" s="728"/>
      <c r="L1042" s="225"/>
    </row>
    <row r="1043" spans="1:12" ht="15.75" customHeight="1" hidden="1" thickTop="1">
      <c r="A1043" s="116">
        <v>92595</v>
      </c>
      <c r="B1043" s="160" t="s">
        <v>21</v>
      </c>
      <c r="C1043" s="161">
        <f>C1044</f>
        <v>0</v>
      </c>
      <c r="D1043" s="371"/>
      <c r="E1043" s="463">
        <f>E1044</f>
        <v>0</v>
      </c>
      <c r="F1043" s="164"/>
      <c r="G1043" s="162"/>
      <c r="H1043" s="371"/>
      <c r="I1043" s="463"/>
      <c r="J1043" s="163"/>
      <c r="K1043" s="700"/>
      <c r="L1043" s="164"/>
    </row>
    <row r="1044" spans="1:12" ht="15" customHeight="1" hidden="1">
      <c r="A1044" s="96"/>
      <c r="B1044" s="42" t="s">
        <v>55</v>
      </c>
      <c r="C1044" s="43">
        <f>C1045</f>
        <v>0</v>
      </c>
      <c r="D1044" s="188"/>
      <c r="E1044" s="448">
        <f>E1045</f>
        <v>0</v>
      </c>
      <c r="F1044" s="66"/>
      <c r="G1044" s="44"/>
      <c r="H1044" s="188"/>
      <c r="I1044" s="448"/>
      <c r="J1044" s="65"/>
      <c r="K1044" s="200"/>
      <c r="L1044" s="66"/>
    </row>
    <row r="1045" spans="1:12" s="63" customFormat="1" ht="20.25" customHeight="1" hidden="1" thickBot="1">
      <c r="A1045" s="41"/>
      <c r="B1045" s="49" t="s">
        <v>15</v>
      </c>
      <c r="C1045" s="50">
        <f>SUM(D1045:E1045)</f>
        <v>0</v>
      </c>
      <c r="D1045" s="84"/>
      <c r="E1045" s="266">
        <f>H1045+K1045</f>
        <v>0</v>
      </c>
      <c r="F1045" s="74"/>
      <c r="G1045" s="94"/>
      <c r="H1045" s="167"/>
      <c r="I1045" s="199"/>
      <c r="J1045" s="52"/>
      <c r="K1045" s="198"/>
      <c r="L1045" s="54"/>
    </row>
    <row r="1046" spans="1:12" s="40" customFormat="1" ht="15" customHeight="1" thickBot="1">
      <c r="A1046" s="221">
        <v>926</v>
      </c>
      <c r="B1046" s="745" t="s">
        <v>166</v>
      </c>
      <c r="C1046" s="222">
        <f>C1058+C1070+C1073</f>
        <v>14750000</v>
      </c>
      <c r="D1046" s="401">
        <f>D1058+D1070+D1073</f>
        <v>14750000</v>
      </c>
      <c r="E1046" s="476"/>
      <c r="F1046" s="225"/>
      <c r="G1046" s="223">
        <f>G1058+G1070+G1073</f>
        <v>14750000</v>
      </c>
      <c r="H1046" s="401"/>
      <c r="I1046" s="476"/>
      <c r="J1046" s="224"/>
      <c r="K1046" s="728"/>
      <c r="L1046" s="225"/>
    </row>
    <row r="1047" spans="1:12" s="40" customFormat="1" ht="12" customHeight="1" thickTop="1">
      <c r="A1047" s="86"/>
      <c r="B1047" s="265" t="s">
        <v>55</v>
      </c>
      <c r="C1047" s="88">
        <f>D1047+E1047</f>
        <v>4952700</v>
      </c>
      <c r="D1047" s="183">
        <f>G1047+J1047</f>
        <v>4952700</v>
      </c>
      <c r="E1047" s="454"/>
      <c r="F1047" s="99"/>
      <c r="G1047" s="89">
        <f>G1059+G1071+G1074</f>
        <v>4952700</v>
      </c>
      <c r="H1047" s="183"/>
      <c r="I1047" s="454"/>
      <c r="J1047" s="98"/>
      <c r="K1047" s="201"/>
      <c r="L1047" s="99"/>
    </row>
    <row r="1048" spans="1:12" s="40" customFormat="1" ht="11.25" customHeight="1">
      <c r="A1048" s="86"/>
      <c r="B1048" s="426" t="s">
        <v>180</v>
      </c>
      <c r="C1048" s="348">
        <f>SUM(D1048:F1048)</f>
        <v>343700</v>
      </c>
      <c r="D1048" s="378">
        <f>G1048</f>
        <v>343700</v>
      </c>
      <c r="E1048" s="455"/>
      <c r="F1048" s="234"/>
      <c r="G1048" s="217">
        <f>G1060+G1075</f>
        <v>343700</v>
      </c>
      <c r="H1048" s="183"/>
      <c r="I1048" s="454"/>
      <c r="J1048" s="98"/>
      <c r="K1048" s="201"/>
      <c r="L1048" s="99"/>
    </row>
    <row r="1049" spans="1:12" s="570" customFormat="1" ht="12" customHeight="1">
      <c r="A1049" s="609"/>
      <c r="B1049" s="572" t="s">
        <v>185</v>
      </c>
      <c r="C1049" s="563">
        <f>D1049+E1049</f>
        <v>3500</v>
      </c>
      <c r="D1049" s="564">
        <f>G1049+J1049</f>
        <v>3500</v>
      </c>
      <c r="E1049" s="565"/>
      <c r="F1049" s="566"/>
      <c r="G1049" s="567">
        <f>G1076</f>
        <v>3500</v>
      </c>
      <c r="H1049" s="564"/>
      <c r="I1049" s="565"/>
      <c r="J1049" s="569"/>
      <c r="K1049" s="599"/>
      <c r="L1049" s="566"/>
    </row>
    <row r="1050" spans="1:12" s="596" customFormat="1" ht="12" customHeight="1">
      <c r="A1050" s="591"/>
      <c r="B1050" s="562" t="s">
        <v>179</v>
      </c>
      <c r="C1050" s="563">
        <f aca="true" t="shared" si="58" ref="C1050:C1056">D1050</f>
        <v>340200</v>
      </c>
      <c r="D1050" s="564">
        <f aca="true" t="shared" si="59" ref="D1050:D1057">G1050+J1050</f>
        <v>340200</v>
      </c>
      <c r="E1050" s="565"/>
      <c r="F1050" s="566"/>
      <c r="G1050" s="567">
        <f>G1077+G1061</f>
        <v>340200</v>
      </c>
      <c r="H1050" s="594"/>
      <c r="I1050" s="592"/>
      <c r="J1050" s="595"/>
      <c r="K1050" s="699"/>
      <c r="L1050" s="593"/>
    </row>
    <row r="1051" spans="1:12" s="101" customFormat="1" ht="15" customHeight="1">
      <c r="A1051" s="100"/>
      <c r="B1051" s="68" t="s">
        <v>181</v>
      </c>
      <c r="C1051" s="93">
        <f>SUM(D1051:F1051)</f>
        <v>4500000</v>
      </c>
      <c r="D1051" s="167">
        <f>G1051</f>
        <v>4500000</v>
      </c>
      <c r="E1051" s="199"/>
      <c r="F1051" s="54"/>
      <c r="G1051" s="94">
        <f>G1072</f>
        <v>4500000</v>
      </c>
      <c r="H1051" s="409"/>
      <c r="I1051" s="684"/>
      <c r="J1051" s="317"/>
      <c r="K1051" s="729"/>
      <c r="L1051" s="318"/>
    </row>
    <row r="1052" spans="1:12" s="101" customFormat="1" ht="12.75">
      <c r="A1052" s="351"/>
      <c r="B1052" s="383" t="s">
        <v>182</v>
      </c>
      <c r="C1052" s="348">
        <f t="shared" si="58"/>
        <v>109000</v>
      </c>
      <c r="D1052" s="378">
        <f t="shared" si="59"/>
        <v>109000</v>
      </c>
      <c r="E1052" s="455"/>
      <c r="F1052" s="234"/>
      <c r="G1052" s="217">
        <f>G1078</f>
        <v>109000</v>
      </c>
      <c r="H1052" s="378"/>
      <c r="I1052" s="455"/>
      <c r="J1052" s="182"/>
      <c r="K1052" s="688"/>
      <c r="L1052" s="234"/>
    </row>
    <row r="1053" spans="1:12" s="40" customFormat="1" ht="13.5" customHeight="1">
      <c r="A1053" s="86"/>
      <c r="B1053" s="265" t="s">
        <v>10</v>
      </c>
      <c r="C1053" s="88">
        <f t="shared" si="58"/>
        <v>9797300</v>
      </c>
      <c r="D1053" s="183">
        <f t="shared" si="59"/>
        <v>9797300</v>
      </c>
      <c r="E1053" s="454"/>
      <c r="F1053" s="99"/>
      <c r="G1053" s="89">
        <f>G1063+G1079</f>
        <v>9797300</v>
      </c>
      <c r="H1053" s="183"/>
      <c r="I1053" s="454"/>
      <c r="J1053" s="98"/>
      <c r="K1053" s="201"/>
      <c r="L1053" s="99"/>
    </row>
    <row r="1054" spans="1:12" s="40" customFormat="1" ht="14.25" customHeight="1" hidden="1">
      <c r="A1054" s="86"/>
      <c r="B1054" s="49" t="s">
        <v>11</v>
      </c>
      <c r="C1054" s="93">
        <f t="shared" si="58"/>
        <v>0</v>
      </c>
      <c r="D1054" s="167">
        <f t="shared" si="59"/>
        <v>0</v>
      </c>
      <c r="E1054" s="454"/>
      <c r="F1054" s="99"/>
      <c r="G1054" s="94">
        <f>G1080</f>
        <v>0</v>
      </c>
      <c r="H1054" s="183"/>
      <c r="I1054" s="454"/>
      <c r="J1054" s="98"/>
      <c r="K1054" s="201"/>
      <c r="L1054" s="99"/>
    </row>
    <row r="1055" spans="1:12" s="157" customFormat="1" ht="12" customHeight="1">
      <c r="A1055" s="154"/>
      <c r="B1055" s="239" t="s">
        <v>24</v>
      </c>
      <c r="C1055" s="93">
        <f t="shared" si="58"/>
        <v>8709700</v>
      </c>
      <c r="D1055" s="167">
        <f t="shared" si="59"/>
        <v>8709700</v>
      </c>
      <c r="E1055" s="199"/>
      <c r="F1055" s="54"/>
      <c r="G1055" s="94">
        <f>G1064</f>
        <v>8709700</v>
      </c>
      <c r="H1055" s="355"/>
      <c r="I1055" s="456"/>
      <c r="J1055" s="155"/>
      <c r="K1055" s="730"/>
      <c r="L1055" s="156"/>
    </row>
    <row r="1056" spans="1:12" s="596" customFormat="1" ht="21.75" customHeight="1">
      <c r="A1056" s="568"/>
      <c r="B1056" s="572" t="s">
        <v>186</v>
      </c>
      <c r="C1056" s="563">
        <f t="shared" si="58"/>
        <v>8709700</v>
      </c>
      <c r="D1056" s="564">
        <f t="shared" si="59"/>
        <v>8709700</v>
      </c>
      <c r="E1056" s="565"/>
      <c r="F1056" s="566"/>
      <c r="G1056" s="567">
        <f>G1065</f>
        <v>8709700</v>
      </c>
      <c r="H1056" s="564"/>
      <c r="I1056" s="565"/>
      <c r="J1056" s="569"/>
      <c r="K1056" s="599"/>
      <c r="L1056" s="566"/>
    </row>
    <row r="1057" spans="1:12" s="95" customFormat="1" ht="15" customHeight="1" thickBot="1">
      <c r="A1057" s="110"/>
      <c r="B1057" s="169" t="s">
        <v>183</v>
      </c>
      <c r="C1057" s="170">
        <f>D1057+E1057</f>
        <v>1087600</v>
      </c>
      <c r="D1057" s="346">
        <f t="shared" si="59"/>
        <v>1087600</v>
      </c>
      <c r="E1057" s="486"/>
      <c r="F1057" s="115"/>
      <c r="G1057" s="171">
        <f>G1066</f>
        <v>1087600</v>
      </c>
      <c r="H1057" s="366"/>
      <c r="I1057" s="465"/>
      <c r="J1057" s="114"/>
      <c r="K1057" s="702"/>
      <c r="L1057" s="184"/>
    </row>
    <row r="1058" spans="1:12" ht="14.25" customHeight="1" thickTop="1">
      <c r="A1058" s="116">
        <v>92601</v>
      </c>
      <c r="B1058" s="313" t="s">
        <v>167</v>
      </c>
      <c r="C1058" s="161">
        <f>C1059+C1063</f>
        <v>10034300</v>
      </c>
      <c r="D1058" s="371">
        <f>D1059+D1063</f>
        <v>10034300</v>
      </c>
      <c r="E1058" s="463"/>
      <c r="F1058" s="164"/>
      <c r="G1058" s="162">
        <f>G1059+G1063</f>
        <v>10034300</v>
      </c>
      <c r="H1058" s="371"/>
      <c r="I1058" s="463"/>
      <c r="J1058" s="246"/>
      <c r="K1058" s="716"/>
      <c r="L1058" s="247"/>
    </row>
    <row r="1059" spans="1:12" ht="12" customHeight="1">
      <c r="A1059" s="319"/>
      <c r="B1059" s="320" t="s">
        <v>55</v>
      </c>
      <c r="C1059" s="153">
        <f>SUM(D1059:F1059)</f>
        <v>237000</v>
      </c>
      <c r="D1059" s="232">
        <f>G1059</f>
        <v>237000</v>
      </c>
      <c r="E1059" s="466"/>
      <c r="F1059" s="210"/>
      <c r="G1059" s="177">
        <f>G1060</f>
        <v>237000</v>
      </c>
      <c r="H1059" s="232"/>
      <c r="I1059" s="466"/>
      <c r="J1059" s="209"/>
      <c r="K1059" s="706"/>
      <c r="L1059" s="210"/>
    </row>
    <row r="1060" spans="1:12" s="338" customFormat="1" ht="12" customHeight="1">
      <c r="A1060" s="624"/>
      <c r="B1060" s="426" t="s">
        <v>180</v>
      </c>
      <c r="C1060" s="348">
        <f>SUM(D1060:F1060)</f>
        <v>237000</v>
      </c>
      <c r="D1060" s="378">
        <f>G1060</f>
        <v>237000</v>
      </c>
      <c r="E1060" s="455"/>
      <c r="F1060" s="234"/>
      <c r="G1060" s="217">
        <f>G1061</f>
        <v>237000</v>
      </c>
      <c r="H1060" s="378"/>
      <c r="I1060" s="455"/>
      <c r="J1060" s="182"/>
      <c r="K1060" s="688"/>
      <c r="L1060" s="234"/>
    </row>
    <row r="1061" spans="1:12" s="596" customFormat="1" ht="11.25" customHeight="1">
      <c r="A1061" s="568"/>
      <c r="B1061" s="562" t="s">
        <v>179</v>
      </c>
      <c r="C1061" s="563">
        <f>SUM(D1061:E1061)</f>
        <v>237000</v>
      </c>
      <c r="D1061" s="564">
        <f>G1061+J1061</f>
        <v>237000</v>
      </c>
      <c r="E1061" s="565"/>
      <c r="F1061" s="566"/>
      <c r="G1061" s="567">
        <v>237000</v>
      </c>
      <c r="H1061" s="564"/>
      <c r="I1061" s="565"/>
      <c r="J1061" s="569"/>
      <c r="K1061" s="599"/>
      <c r="L1061" s="566"/>
    </row>
    <row r="1062" spans="1:12" s="63" customFormat="1" ht="12.75" customHeight="1" hidden="1">
      <c r="A1062" s="41"/>
      <c r="B1062" s="239" t="s">
        <v>23</v>
      </c>
      <c r="C1062" s="50">
        <f>SUM(D1062:E1062)</f>
        <v>0</v>
      </c>
      <c r="D1062" s="84">
        <f>G1062+J1062</f>
        <v>0</v>
      </c>
      <c r="E1062" s="266"/>
      <c r="F1062" s="74"/>
      <c r="G1062" s="51">
        <v>0</v>
      </c>
      <c r="H1062" s="84"/>
      <c r="I1062" s="266"/>
      <c r="J1062" s="69"/>
      <c r="K1062" s="264"/>
      <c r="L1062" s="74"/>
    </row>
    <row r="1063" spans="1:12" ht="15" customHeight="1">
      <c r="A1063" s="41"/>
      <c r="B1063" s="268" t="s">
        <v>10</v>
      </c>
      <c r="C1063" s="158">
        <f>C1064+C1066</f>
        <v>9797300</v>
      </c>
      <c r="D1063" s="275">
        <f>D1064+D1066</f>
        <v>9797300</v>
      </c>
      <c r="E1063" s="280"/>
      <c r="F1063" s="47"/>
      <c r="G1063" s="159">
        <f>G1064+G1066</f>
        <v>9797300</v>
      </c>
      <c r="H1063" s="275"/>
      <c r="I1063" s="280"/>
      <c r="J1063" s="45"/>
      <c r="K1063" s="276"/>
      <c r="L1063" s="47"/>
    </row>
    <row r="1064" spans="1:12" s="55" customFormat="1" ht="10.5" customHeight="1">
      <c r="A1064" s="48"/>
      <c r="B1064" s="239" t="s">
        <v>24</v>
      </c>
      <c r="C1064" s="50">
        <f>SUM(D1064:E1064)</f>
        <v>8709700</v>
      </c>
      <c r="D1064" s="84">
        <f>G1064+J1064</f>
        <v>8709700</v>
      </c>
      <c r="E1064" s="266"/>
      <c r="F1064" s="74"/>
      <c r="G1064" s="51">
        <v>8709700</v>
      </c>
      <c r="H1064" s="84"/>
      <c r="I1064" s="266"/>
      <c r="J1064" s="69"/>
      <c r="K1064" s="264"/>
      <c r="L1064" s="74"/>
    </row>
    <row r="1065" spans="1:12" s="570" customFormat="1" ht="22.5">
      <c r="A1065" s="568"/>
      <c r="B1065" s="572" t="s">
        <v>186</v>
      </c>
      <c r="C1065" s="563">
        <f>SUM(D1065:E1065)</f>
        <v>8709700</v>
      </c>
      <c r="D1065" s="564">
        <f>G1065+J1065</f>
        <v>8709700</v>
      </c>
      <c r="E1065" s="565"/>
      <c r="F1065" s="566"/>
      <c r="G1065" s="567">
        <v>8709700</v>
      </c>
      <c r="H1065" s="564"/>
      <c r="I1065" s="565"/>
      <c r="J1065" s="569"/>
      <c r="K1065" s="599"/>
      <c r="L1065" s="566"/>
    </row>
    <row r="1066" spans="1:12" s="55" customFormat="1" ht="14.25" customHeight="1">
      <c r="A1066" s="141"/>
      <c r="B1066" s="85" t="s">
        <v>183</v>
      </c>
      <c r="C1066" s="136">
        <f>D1066+E1066</f>
        <v>1087600</v>
      </c>
      <c r="D1066" s="233">
        <f>G1066+J1066</f>
        <v>1087600</v>
      </c>
      <c r="E1066" s="267"/>
      <c r="F1066" s="138"/>
      <c r="G1066" s="142">
        <v>1087600</v>
      </c>
      <c r="H1066" s="233"/>
      <c r="I1066" s="267"/>
      <c r="J1066" s="132"/>
      <c r="K1066" s="292"/>
      <c r="L1066" s="138"/>
    </row>
    <row r="1067" spans="1:12" s="63" customFormat="1" ht="12" hidden="1">
      <c r="A1067" s="116">
        <v>92604</v>
      </c>
      <c r="B1067" s="313" t="s">
        <v>168</v>
      </c>
      <c r="C1067" s="161">
        <f>SUM(C1068)</f>
        <v>0</v>
      </c>
      <c r="D1067" s="371">
        <f>SUM(D1068)</f>
        <v>0</v>
      </c>
      <c r="E1067" s="463"/>
      <c r="F1067" s="164"/>
      <c r="G1067" s="162">
        <f>SUM(G1068)</f>
        <v>0</v>
      </c>
      <c r="H1067" s="371"/>
      <c r="I1067" s="463"/>
      <c r="J1067" s="163"/>
      <c r="K1067" s="700"/>
      <c r="L1067" s="164"/>
    </row>
    <row r="1068" spans="1:12" ht="0.75" customHeight="1" hidden="1">
      <c r="A1068" s="96"/>
      <c r="B1068" s="42" t="s">
        <v>55</v>
      </c>
      <c r="C1068" s="43">
        <f>C1069</f>
        <v>0</v>
      </c>
      <c r="D1068" s="188">
        <f>D1069</f>
        <v>0</v>
      </c>
      <c r="E1068" s="448"/>
      <c r="F1068" s="66"/>
      <c r="G1068" s="44">
        <f>G1069</f>
        <v>0</v>
      </c>
      <c r="H1068" s="188"/>
      <c r="I1068" s="448"/>
      <c r="J1068" s="65"/>
      <c r="K1068" s="200"/>
      <c r="L1068" s="66"/>
    </row>
    <row r="1069" spans="1:12" s="63" customFormat="1" ht="17.25" customHeight="1" hidden="1">
      <c r="A1069" s="130"/>
      <c r="B1069" s="85" t="s">
        <v>11</v>
      </c>
      <c r="C1069" s="136">
        <f>SUM(D1069:E1069)</f>
        <v>0</v>
      </c>
      <c r="D1069" s="233">
        <f>G1069+J1069</f>
        <v>0</v>
      </c>
      <c r="E1069" s="267"/>
      <c r="F1069" s="138"/>
      <c r="G1069" s="504">
        <v>0</v>
      </c>
      <c r="H1069" s="394"/>
      <c r="I1069" s="676"/>
      <c r="J1069" s="143"/>
      <c r="K1069" s="704"/>
      <c r="L1069" s="144"/>
    </row>
    <row r="1070" spans="1:12" s="63" customFormat="1" ht="13.5" customHeight="1">
      <c r="A1070" s="83">
        <v>92605</v>
      </c>
      <c r="B1070" s="165" t="s">
        <v>169</v>
      </c>
      <c r="C1070" s="70">
        <f>C1071</f>
        <v>4500000</v>
      </c>
      <c r="D1070" s="186">
        <f>D1071</f>
        <v>4500000</v>
      </c>
      <c r="E1070" s="450"/>
      <c r="F1070" s="73"/>
      <c r="G1070" s="71">
        <f>G1071</f>
        <v>4500000</v>
      </c>
      <c r="H1070" s="186"/>
      <c r="I1070" s="450"/>
      <c r="J1070" s="72"/>
      <c r="K1070" s="540"/>
      <c r="L1070" s="73"/>
    </row>
    <row r="1071" spans="1:12" ht="15.75" customHeight="1">
      <c r="A1071" s="96"/>
      <c r="B1071" s="42" t="s">
        <v>55</v>
      </c>
      <c r="C1071" s="43">
        <f>SUM(C1072:C1072)</f>
        <v>4500000</v>
      </c>
      <c r="D1071" s="188">
        <f>SUM(D1072:D1072)</f>
        <v>4500000</v>
      </c>
      <c r="E1071" s="448"/>
      <c r="F1071" s="66"/>
      <c r="G1071" s="44">
        <f>SUM(G1072:G1072)</f>
        <v>4500000</v>
      </c>
      <c r="H1071" s="188"/>
      <c r="I1071" s="448"/>
      <c r="J1071" s="65"/>
      <c r="K1071" s="200"/>
      <c r="L1071" s="66"/>
    </row>
    <row r="1072" spans="1:12" s="55" customFormat="1" ht="12" customHeight="1">
      <c r="A1072" s="245"/>
      <c r="B1072" s="68" t="s">
        <v>181</v>
      </c>
      <c r="C1072" s="136">
        <f>SUM(D1072:E1072)</f>
        <v>4500000</v>
      </c>
      <c r="D1072" s="233">
        <f>G1072+J1072</f>
        <v>4500000</v>
      </c>
      <c r="E1072" s="267"/>
      <c r="F1072" s="138"/>
      <c r="G1072" s="142">
        <v>4500000</v>
      </c>
      <c r="H1072" s="233"/>
      <c r="I1072" s="267"/>
      <c r="J1072" s="132"/>
      <c r="K1072" s="292"/>
      <c r="L1072" s="138"/>
    </row>
    <row r="1073" spans="1:12" ht="15" customHeight="1">
      <c r="A1073" s="83">
        <v>92695</v>
      </c>
      <c r="B1073" s="165" t="s">
        <v>170</v>
      </c>
      <c r="C1073" s="70">
        <f>C1074+C1079</f>
        <v>215700</v>
      </c>
      <c r="D1073" s="186">
        <f>D1074+D1079</f>
        <v>215700</v>
      </c>
      <c r="E1073" s="450"/>
      <c r="F1073" s="73"/>
      <c r="G1073" s="71">
        <f>G1074+G1079</f>
        <v>215700</v>
      </c>
      <c r="H1073" s="186"/>
      <c r="I1073" s="450"/>
      <c r="J1073" s="72"/>
      <c r="K1073" s="540"/>
      <c r="L1073" s="73"/>
    </row>
    <row r="1074" spans="1:12" ht="13.5" customHeight="1">
      <c r="A1074" s="96"/>
      <c r="B1074" s="42" t="s">
        <v>55</v>
      </c>
      <c r="C1074" s="43">
        <f>C1076+C1077+C1078</f>
        <v>215700</v>
      </c>
      <c r="D1074" s="188">
        <f>D1075+D1078</f>
        <v>215700</v>
      </c>
      <c r="E1074" s="466"/>
      <c r="F1074" s="210"/>
      <c r="G1074" s="177">
        <f>G1075+G1078</f>
        <v>215700</v>
      </c>
      <c r="H1074" s="232"/>
      <c r="I1074" s="448"/>
      <c r="J1074" s="209"/>
      <c r="K1074" s="706"/>
      <c r="L1074" s="210"/>
    </row>
    <row r="1075" spans="1:12" ht="13.5" customHeight="1">
      <c r="A1075" s="96"/>
      <c r="B1075" s="426" t="s">
        <v>180</v>
      </c>
      <c r="C1075" s="348">
        <f>SUM(D1075:F1075)</f>
        <v>106700</v>
      </c>
      <c r="D1075" s="378">
        <f>G1075</f>
        <v>106700</v>
      </c>
      <c r="E1075" s="455"/>
      <c r="F1075" s="234"/>
      <c r="G1075" s="217">
        <f>SUM(G1076:G1077)</f>
        <v>106700</v>
      </c>
      <c r="H1075" s="188"/>
      <c r="I1075" s="448"/>
      <c r="J1075" s="65"/>
      <c r="K1075" s="200"/>
      <c r="L1075" s="66"/>
    </row>
    <row r="1076" spans="1:12" s="596" customFormat="1" ht="12.75" customHeight="1">
      <c r="A1076" s="568"/>
      <c r="B1076" s="572" t="s">
        <v>185</v>
      </c>
      <c r="C1076" s="563">
        <f>SUM(D1076:E1076)</f>
        <v>3500</v>
      </c>
      <c r="D1076" s="564">
        <f>G1076+J1076</f>
        <v>3500</v>
      </c>
      <c r="E1076" s="565"/>
      <c r="F1076" s="566"/>
      <c r="G1076" s="567">
        <v>3500</v>
      </c>
      <c r="H1076" s="564"/>
      <c r="I1076" s="565"/>
      <c r="J1076" s="569"/>
      <c r="K1076" s="599"/>
      <c r="L1076" s="566"/>
    </row>
    <row r="1077" spans="1:12" s="596" customFormat="1" ht="12.75" customHeight="1">
      <c r="A1077" s="568"/>
      <c r="B1077" s="562" t="s">
        <v>179</v>
      </c>
      <c r="C1077" s="563">
        <f>SUM(D1077:E1077)</f>
        <v>103200</v>
      </c>
      <c r="D1077" s="564">
        <f>G1077+J1077</f>
        <v>103200</v>
      </c>
      <c r="E1077" s="565"/>
      <c r="F1077" s="566"/>
      <c r="G1077" s="567">
        <v>103200</v>
      </c>
      <c r="H1077" s="564"/>
      <c r="I1077" s="565"/>
      <c r="J1077" s="569"/>
      <c r="K1077" s="599"/>
      <c r="L1077" s="566"/>
    </row>
    <row r="1078" spans="1:12" s="63" customFormat="1" ht="10.5" customHeight="1">
      <c r="A1078" s="130"/>
      <c r="B1078" s="384" t="s">
        <v>182</v>
      </c>
      <c r="C1078" s="136">
        <f>SUM(D1078:E1078)</f>
        <v>109000</v>
      </c>
      <c r="D1078" s="233">
        <f>G1078+J1078</f>
        <v>109000</v>
      </c>
      <c r="E1078" s="267"/>
      <c r="F1078" s="138"/>
      <c r="G1078" s="142">
        <v>109000</v>
      </c>
      <c r="H1078" s="233"/>
      <c r="I1078" s="267"/>
      <c r="J1078" s="132"/>
      <c r="K1078" s="292"/>
      <c r="L1078" s="138"/>
    </row>
    <row r="1079" spans="1:12" s="63" customFormat="1" ht="12" customHeight="1" hidden="1">
      <c r="A1079" s="41"/>
      <c r="B1079" s="42" t="s">
        <v>10</v>
      </c>
      <c r="C1079" s="158">
        <f>SUM(C1080:C1081)</f>
        <v>0</v>
      </c>
      <c r="D1079" s="275">
        <f>SUM(D1080:D1081)</f>
        <v>0</v>
      </c>
      <c r="E1079" s="280"/>
      <c r="F1079" s="47"/>
      <c r="G1079" s="159">
        <f>SUM(G1080:G1081)</f>
        <v>0</v>
      </c>
      <c r="H1079" s="167"/>
      <c r="I1079" s="199"/>
      <c r="J1079" s="52"/>
      <c r="K1079" s="198"/>
      <c r="L1079" s="54"/>
    </row>
    <row r="1080" spans="1:12" s="63" customFormat="1" ht="12" customHeight="1" hidden="1" thickBot="1">
      <c r="A1080" s="41"/>
      <c r="B1080" s="49" t="s">
        <v>11</v>
      </c>
      <c r="C1080" s="50">
        <f>SUM(D1080:E1080)</f>
        <v>0</v>
      </c>
      <c r="D1080" s="84">
        <f>G1080+J1080</f>
        <v>0</v>
      </c>
      <c r="E1080" s="280"/>
      <c r="F1080" s="47"/>
      <c r="G1080" s="51"/>
      <c r="H1080" s="167"/>
      <c r="I1080" s="199"/>
      <c r="J1080" s="52"/>
      <c r="K1080" s="198"/>
      <c r="L1080" s="54"/>
    </row>
    <row r="1081" spans="1:12" s="63" customFormat="1" ht="12" customHeight="1" hidden="1">
      <c r="A1081" s="41"/>
      <c r="B1081" s="49" t="s">
        <v>24</v>
      </c>
      <c r="C1081" s="50">
        <f>SUM(D1081:E1081)</f>
        <v>0</v>
      </c>
      <c r="D1081" s="84">
        <f>G1081+J1081</f>
        <v>0</v>
      </c>
      <c r="E1081" s="266"/>
      <c r="F1081" s="74"/>
      <c r="G1081" s="94"/>
      <c r="H1081" s="167"/>
      <c r="I1081" s="199"/>
      <c r="J1081" s="52"/>
      <c r="K1081" s="198"/>
      <c r="L1081" s="54"/>
    </row>
    <row r="1082" spans="1:12" ht="18" customHeight="1" thickBot="1">
      <c r="A1082" s="742"/>
      <c r="B1082" s="743" t="s">
        <v>1</v>
      </c>
      <c r="C1082" s="222">
        <f>C11+C25+C32+C100+C112+C156+C195+C277+C293+C351+C357+C363+C380+C555+C577+C633+C755+C800+C884+C955+C1046</f>
        <v>512414800</v>
      </c>
      <c r="D1082" s="401">
        <f>D11+D25+D32+D100+D112+D156+D195+D277+D293+D351+D357+D363+D380+D555+D577+D633+D755+D800+D884+D955+D1046</f>
        <v>483372058</v>
      </c>
      <c r="E1082" s="476">
        <f>E11+E25+E32+E100+E112+E156+E195+E277+E293+E351+E357+E363+E380+E555+E577+E633+E755+E800+E884+E955+E1046</f>
        <v>29020642</v>
      </c>
      <c r="F1082" s="225">
        <f>I1082+L1082</f>
        <v>22100</v>
      </c>
      <c r="G1082" s="223">
        <f>G32+G25+G884+G112+G380+G555+G955+G577+G633+G1046+G100+G195+G293+G357+G363+G800+G18+G11+G156+G1042+G265+G755+G351+G278+G284</f>
        <v>310247253</v>
      </c>
      <c r="H1082" s="401">
        <f>H32+H25+H884+H112+H380+H555+H955+H577+H633+H1046+H100+H195+H293+H357+H363+H800+H18+H11+H156+H1042+H265+H755+H351+H278+H284+H288</f>
        <v>19926542</v>
      </c>
      <c r="I1082" s="476">
        <f>I156</f>
        <v>17600</v>
      </c>
      <c r="J1082" s="224">
        <f>J32+J25+J884+J112+J380+J555+J955+J577+J633+J1046+J100+J195+J293+J357+J363+J800+J18+J11+J156+J1042+J265+J755+J351+J278+J284</f>
        <v>173124805</v>
      </c>
      <c r="K1082" s="728">
        <f>K32+K25+K884+K112+K380+K555+K955+K577+K633+K1046+K100+K195+K293+K357+K363+K800+K18+K11+K156+K1042+K265+K755+K351+K278+K284</f>
        <v>9094100</v>
      </c>
      <c r="L1082" s="225">
        <f>L195</f>
        <v>4500</v>
      </c>
    </row>
    <row r="1083" spans="1:12" s="323" customFormat="1" ht="16.5" customHeight="1" thickTop="1">
      <c r="A1083" s="321"/>
      <c r="B1083" s="322" t="s">
        <v>14</v>
      </c>
      <c r="C1083" s="421">
        <f>C15+C27+C33+C102+C113+C157+C196+C279+C294+C353+C371+C377+C381+C556+C578+C634+C756+C801+C885+C956+C1047+C359+C365+C368++C289</f>
        <v>344513800</v>
      </c>
      <c r="D1083" s="422">
        <f>D15+D27+D33+D102+D113+D157+D196+D279+D294+D353+D371+D377+D381+D556+D578+D634+D756+D801+D885+D956+D1047+D359+D365+D368</f>
        <v>315778058</v>
      </c>
      <c r="E1083" s="488">
        <f>E15+E27+E33+E102+E113+E157+E196+E279+E294+E353+E371+E377+E381+E556+E578+E634+E756+E801+E885+E956+E1047+E359+E289</f>
        <v>28713642</v>
      </c>
      <c r="F1083" s="530">
        <f>I1083+L1083</f>
        <v>22100</v>
      </c>
      <c r="G1083" s="508">
        <f>G15+G27+G33+G102+G113+G157+G196+G279+G294+G353+G371+G377+G381+G556+G578+G634+G756+G801+G885+G956+G1047+G359+G368</f>
        <v>211905911</v>
      </c>
      <c r="H1083" s="422">
        <f>H15+H27+H33+H102+H113+H157+H196+H279+H294+H353+H371+H377+H381+H556+H578+H634+H756+H801+H885+H956+H1047+H359+H289</f>
        <v>19926542</v>
      </c>
      <c r="I1083" s="488">
        <f>I157</f>
        <v>17600</v>
      </c>
      <c r="J1083" s="423">
        <f>J15+J27+J33+J102+J113+J157+J196+J279+J294+J353+J371+J377+J381+J556+J578+J634+J756+J801+J885+J956+J1047+J359+J365</f>
        <v>103872147</v>
      </c>
      <c r="K1083" s="731">
        <f>K15+K27+K33+K102+K113+K157+K196+K279+K294+K353+K371+K377+K381+K556+K578+K634+K756+K801+K885+K956+K1047+K359</f>
        <v>8787100</v>
      </c>
      <c r="L1083" s="530">
        <f>L196</f>
        <v>4500</v>
      </c>
    </row>
    <row r="1084" spans="1:12" s="747" customFormat="1" ht="18.75" customHeight="1">
      <c r="A1084" s="746"/>
      <c r="B1084" s="654" t="s">
        <v>180</v>
      </c>
      <c r="C1084" s="647">
        <f>SUM(D1084:F1084)</f>
        <v>257798825</v>
      </c>
      <c r="D1084" s="648">
        <f>G1084+J1084</f>
        <v>246965683</v>
      </c>
      <c r="E1084" s="649">
        <f>H1084+K1084</f>
        <v>10811042</v>
      </c>
      <c r="F1084" s="650">
        <f>I1084+L1084</f>
        <v>22100</v>
      </c>
      <c r="G1084" s="651">
        <f aca="true" t="shared" si="60" ref="G1084:L1084">G16+G28+G34+G103+G114+G158+G197+G280+G295+G354+G360+G372+G378+G382+G635+G757+G802+G886+G957+G1048+G579</f>
        <v>170616354</v>
      </c>
      <c r="H1084" s="651">
        <f t="shared" si="60"/>
        <v>2415942</v>
      </c>
      <c r="I1084" s="648">
        <f t="shared" si="60"/>
        <v>17600</v>
      </c>
      <c r="J1084" s="652">
        <f t="shared" si="60"/>
        <v>76349329</v>
      </c>
      <c r="K1084" s="732">
        <f t="shared" si="60"/>
        <v>8395100</v>
      </c>
      <c r="L1084" s="650">
        <f t="shared" si="60"/>
        <v>4500</v>
      </c>
    </row>
    <row r="1085" spans="1:12" s="601" customFormat="1" ht="15" customHeight="1">
      <c r="A1085" s="629"/>
      <c r="B1085" s="630" t="s">
        <v>185</v>
      </c>
      <c r="C1085" s="631">
        <f>C35+C115+C159+C198+C281+C296+C355+C383+C580+C636+C758+C803+C958+C1049</f>
        <v>166111890</v>
      </c>
      <c r="D1085" s="632">
        <f>D35+D115+D159+D198+D281+D296+D355+D383+D580+D636+D758+D803+D958+D1049</f>
        <v>156693982</v>
      </c>
      <c r="E1085" s="633">
        <f>E35+E115+E159+E198+E281+E296+E355+E383+E580+E636+E758+E803+E958+E1049</f>
        <v>9417408</v>
      </c>
      <c r="F1085" s="634">
        <f>L1085</f>
        <v>500</v>
      </c>
      <c r="G1085" s="635">
        <f>G35+G115+G159+G198+G281+G296+G355+G383+G580+G636+G758+G803+G958+G1049</f>
        <v>105335826</v>
      </c>
      <c r="H1085" s="632">
        <f>H35+H115+H159+H198+H281+H296+H355+H383+H580+H636+H758+H803+H958+H1049</f>
        <v>2029459</v>
      </c>
      <c r="I1085" s="633"/>
      <c r="J1085" s="636">
        <f>J35+J115+J159+J198+J281+J296+J355+J383+J580+J636+J758+J803+J958+J1049</f>
        <v>51358156</v>
      </c>
      <c r="K1085" s="733">
        <f>K115+K159+K198+K281+K296+K580+K636+K758</f>
        <v>7387949</v>
      </c>
      <c r="L1085" s="634">
        <f>L244</f>
        <v>500</v>
      </c>
    </row>
    <row r="1086" spans="1:12" s="601" customFormat="1" ht="11.25" customHeight="1" hidden="1">
      <c r="A1086" s="629"/>
      <c r="B1086" s="630" t="s">
        <v>171</v>
      </c>
      <c r="C1086" s="631">
        <f>D1086+E1086</f>
        <v>0</v>
      </c>
      <c r="D1086" s="632">
        <f>G1086+J1086</f>
        <v>0</v>
      </c>
      <c r="E1086" s="633"/>
      <c r="F1086" s="634"/>
      <c r="G1086" s="635">
        <f>G1032</f>
        <v>0</v>
      </c>
      <c r="H1086" s="632"/>
      <c r="I1086" s="633"/>
      <c r="J1086" s="636"/>
      <c r="K1086" s="733"/>
      <c r="L1086" s="634"/>
    </row>
    <row r="1087" spans="1:12" s="601" customFormat="1" ht="18" customHeight="1">
      <c r="A1087" s="629"/>
      <c r="B1087" s="352" t="s">
        <v>179</v>
      </c>
      <c r="C1087" s="631">
        <f>C1050+C960+C887+C804+C759+C637+C581+C558+C384+C379+C373+C356+C297+C283+C199+C160+C116+C104+C36+C29+C17+C366+C369+C292+C361</f>
        <v>91686935</v>
      </c>
      <c r="D1087" s="632">
        <f>D1050+D960+D887+D804+D759+D637+D581+D558+D384+D379+D373+D356+D297+D283+D199+D160+D116+D104+D36+D29+D17+D366++D369+D361</f>
        <v>90271701</v>
      </c>
      <c r="E1087" s="633">
        <f>E1050+E960+E887+E804+E759+E637+E581+E558+E384+E379+E373+E356+E297+E283+E199+E160+E116+E104+E36+E29+E17+E292</f>
        <v>1393634</v>
      </c>
      <c r="F1087" s="634">
        <f>I1087+L1087</f>
        <v>21600</v>
      </c>
      <c r="G1087" s="635">
        <f>G17+G29+G36+G104+G116+G160+G199+G283++G297+G356+G373+G384+G558+G581+G637+G759+G804+G887+G960+G1050+G361</f>
        <v>65280528</v>
      </c>
      <c r="H1087" s="632">
        <f>H17+H29+H36+H104+H116+H160+H199+H283+H297+H356+H373+H384+H558+H581+H637+H759+H804+H887+H960+H1050</f>
        <v>386483</v>
      </c>
      <c r="I1087" s="633">
        <f>I160</f>
        <v>17600</v>
      </c>
      <c r="J1087" s="636">
        <f>J17+J29+J36+J104+J116+J160+J199+J283+J297+J356+J373+J379+J384+J558+J581+J637+J759+J804+J887+J960+J1050</f>
        <v>24991173</v>
      </c>
      <c r="K1087" s="733">
        <f>K116++K160+K199+K297+K581+K637+K759</f>
        <v>1007151</v>
      </c>
      <c r="L1087" s="634">
        <f>L245</f>
        <v>4000</v>
      </c>
    </row>
    <row r="1088" spans="1:12" s="335" customFormat="1" ht="12" customHeight="1" hidden="1">
      <c r="A1088" s="332"/>
      <c r="B1088" s="194" t="s">
        <v>172</v>
      </c>
      <c r="C1088" s="333" t="e">
        <f>C1086+#REF!</f>
        <v>#REF!</v>
      </c>
      <c r="D1088" s="334" t="e">
        <f>D1086+#REF!</f>
        <v>#REF!</v>
      </c>
      <c r="E1088" s="491"/>
      <c r="F1088" s="534"/>
      <c r="G1088" s="511" t="e">
        <f>G1086+#REF!</f>
        <v>#REF!</v>
      </c>
      <c r="H1088" s="334"/>
      <c r="I1088" s="491"/>
      <c r="J1088" s="411" t="e">
        <f>J1086+#REF!</f>
        <v>#REF!</v>
      </c>
      <c r="K1088" s="734"/>
      <c r="L1088" s="534"/>
    </row>
    <row r="1089" spans="1:12" s="323" customFormat="1" ht="18" customHeight="1">
      <c r="A1089" s="637"/>
      <c r="B1089" s="628" t="s">
        <v>181</v>
      </c>
      <c r="C1089" s="638">
        <f>SUM(D1089:F1089)</f>
        <v>43434252</v>
      </c>
      <c r="D1089" s="639">
        <f>G1089+J1089</f>
        <v>43164252</v>
      </c>
      <c r="E1089" s="640">
        <f>H1089+K1089</f>
        <v>270000</v>
      </c>
      <c r="F1089" s="641"/>
      <c r="G1089" s="642">
        <f>G37+G105+G117+G200+G298+G385+G557+G582+G638+G888+G760+G805+G961+G1051</f>
        <v>18843600</v>
      </c>
      <c r="H1089" s="642">
        <f>H37+H105+H117+H200+H298+H385+H557+H582+H638+H888+H760+H805+H961+H1051</f>
        <v>270000</v>
      </c>
      <c r="I1089" s="640"/>
      <c r="J1089" s="643">
        <f>J37+J105+J117+J200+J298+J385+J557+J582+J638+J888+J760+J805+J961+J1051</f>
        <v>24320652</v>
      </c>
      <c r="K1089" s="735"/>
      <c r="L1089" s="641"/>
    </row>
    <row r="1090" spans="1:12" s="323" customFormat="1" ht="16.5" customHeight="1">
      <c r="A1090" s="637"/>
      <c r="B1090" s="644" t="s">
        <v>182</v>
      </c>
      <c r="C1090" s="638">
        <f>C38++C201+C299+C386+C559+C639+C761+C806+C962+C1052</f>
        <v>32450370</v>
      </c>
      <c r="D1090" s="639">
        <f>D38++D201+D299+D386+D559+D639+D761+D806+D962+D1052</f>
        <v>14817770</v>
      </c>
      <c r="E1090" s="640">
        <f>E38++E201+E299+E386+E559+E639+E761+E806+E962+E1052</f>
        <v>17632600</v>
      </c>
      <c r="F1090" s="641"/>
      <c r="G1090" s="642">
        <f>G38++G201+G299+G386+G559+G639+G761+G806+G962+G1052</f>
        <v>12103970</v>
      </c>
      <c r="H1090" s="639">
        <f>H38++H201+H299+H386+H559+H639+H761+H806+H962+H1052</f>
        <v>17240600</v>
      </c>
      <c r="I1090" s="640"/>
      <c r="J1090" s="643">
        <f>J38++J201+J299+J386+J559+J639+J761+J806+J962+J1052</f>
        <v>2713800</v>
      </c>
      <c r="K1090" s="735">
        <f>K38+K201+K299+K386+K559+K639+K761</f>
        <v>392000</v>
      </c>
      <c r="L1090" s="641"/>
    </row>
    <row r="1091" spans="1:12" s="653" customFormat="1" ht="46.5" customHeight="1">
      <c r="A1091" s="645"/>
      <c r="B1091" s="646" t="s">
        <v>201</v>
      </c>
      <c r="C1091" s="647">
        <f>SUM(D1091:F1091)</f>
        <v>3726753</v>
      </c>
      <c r="D1091" s="648">
        <f>G1091+J1091</f>
        <v>3726753</v>
      </c>
      <c r="E1091" s="649"/>
      <c r="F1091" s="650"/>
      <c r="G1091" s="651">
        <f>G202+G387+G762+G889</f>
        <v>3238387</v>
      </c>
      <c r="H1091" s="648"/>
      <c r="I1091" s="649"/>
      <c r="J1091" s="652">
        <f>J202+J387+J762+J889</f>
        <v>488366</v>
      </c>
      <c r="K1091" s="732"/>
      <c r="L1091" s="650"/>
    </row>
    <row r="1092" spans="1:12" s="655" customFormat="1" ht="15" customHeight="1">
      <c r="A1092" s="645"/>
      <c r="B1092" s="654" t="s">
        <v>184</v>
      </c>
      <c r="C1092" s="647">
        <f>SUM(D1092:F1092)</f>
        <v>7103600</v>
      </c>
      <c r="D1092" s="648">
        <f>G1092+J1092</f>
        <v>7103600</v>
      </c>
      <c r="E1092" s="649"/>
      <c r="F1092" s="650"/>
      <c r="G1092" s="651">
        <f>G362</f>
        <v>7103600</v>
      </c>
      <c r="H1092" s="648"/>
      <c r="I1092" s="649"/>
      <c r="J1092" s="652"/>
      <c r="K1092" s="732"/>
      <c r="L1092" s="650"/>
    </row>
    <row r="1093" spans="1:12" s="323" customFormat="1" ht="15.75" customHeight="1">
      <c r="A1093" s="321"/>
      <c r="B1093" s="322" t="s">
        <v>10</v>
      </c>
      <c r="C1093" s="336">
        <f>E1093+D1093</f>
        <v>167901000</v>
      </c>
      <c r="D1093" s="337">
        <f aca="true" t="shared" si="61" ref="D1093:D1101">G1093+J1093</f>
        <v>167594000</v>
      </c>
      <c r="E1093" s="489">
        <f>H1093+K1093</f>
        <v>307000</v>
      </c>
      <c r="F1093" s="531"/>
      <c r="G1093" s="509">
        <f>G30+G39+G118+G161+G203+G300+G374+G388+G560+G583+G640+G763+G807+G890+G963+G1053</f>
        <v>98341342</v>
      </c>
      <c r="H1093" s="337"/>
      <c r="I1093" s="489"/>
      <c r="J1093" s="413">
        <f>J30+J39+J118+J161+J203+J300+J374+J388+J560+J583+J640+J763+J807+J890+J963+J1053</f>
        <v>69252658</v>
      </c>
      <c r="K1093" s="736">
        <f>K30+K39+K118+K161+K203+K300+K374+K388+K560+K583+K640+K763+K807+K890+K963+K1053</f>
        <v>307000</v>
      </c>
      <c r="L1093" s="531"/>
    </row>
    <row r="1094" spans="1:12" s="657" customFormat="1" ht="15.75" customHeight="1">
      <c r="A1094" s="637"/>
      <c r="B1094" s="656" t="s">
        <v>11</v>
      </c>
      <c r="C1094" s="638">
        <f>E1094+D1094</f>
        <v>9676400</v>
      </c>
      <c r="D1094" s="639">
        <f t="shared" si="61"/>
        <v>9669400</v>
      </c>
      <c r="E1094" s="640">
        <f>E163</f>
        <v>7000</v>
      </c>
      <c r="F1094" s="641"/>
      <c r="G1094" s="642">
        <f>G43+G122+G204+G302+G392+G585+G642+G964+G893+G1054</f>
        <v>7879400</v>
      </c>
      <c r="H1094" s="639"/>
      <c r="I1094" s="640"/>
      <c r="J1094" s="643">
        <f>J964+J642+J585+J392+J302+J204+J122+J43+J809</f>
        <v>1790000</v>
      </c>
      <c r="K1094" s="735">
        <f>K163</f>
        <v>7000</v>
      </c>
      <c r="L1094" s="641"/>
    </row>
    <row r="1095" spans="1:12" s="67" customFormat="1" ht="14.25" customHeight="1" hidden="1">
      <c r="A1095" s="324"/>
      <c r="B1095" s="42" t="s">
        <v>27</v>
      </c>
      <c r="C1095" s="329">
        <f>D1095+E1095</f>
        <v>0</v>
      </c>
      <c r="D1095" s="328">
        <f t="shared" si="61"/>
        <v>0</v>
      </c>
      <c r="E1095" s="490"/>
      <c r="F1095" s="532"/>
      <c r="G1095" s="510">
        <f>G965+G393+G303+G586</f>
        <v>0</v>
      </c>
      <c r="H1095" s="330"/>
      <c r="I1095" s="668"/>
      <c r="J1095" s="331">
        <f>J965+J393+J303</f>
        <v>0</v>
      </c>
      <c r="K1095" s="737"/>
      <c r="L1095" s="533"/>
    </row>
    <row r="1096" spans="1:12" s="601" customFormat="1" ht="24">
      <c r="A1096" s="629"/>
      <c r="B1096" s="630" t="s">
        <v>186</v>
      </c>
      <c r="C1096" s="631">
        <f>C205+C966</f>
        <v>7656500</v>
      </c>
      <c r="D1096" s="632">
        <f>D205+D966</f>
        <v>7656500</v>
      </c>
      <c r="E1096" s="633"/>
      <c r="F1096" s="634"/>
      <c r="G1096" s="635">
        <f>G205+G966</f>
        <v>5876500</v>
      </c>
      <c r="H1096" s="632"/>
      <c r="I1096" s="633"/>
      <c r="J1096" s="636">
        <f>J205+J966</f>
        <v>1780000</v>
      </c>
      <c r="K1096" s="733"/>
      <c r="L1096" s="634"/>
    </row>
    <row r="1097" spans="1:12" s="657" customFormat="1" ht="13.5" customHeight="1">
      <c r="A1097" s="637"/>
      <c r="B1097" s="656" t="s">
        <v>24</v>
      </c>
      <c r="C1097" s="638">
        <f>SUM(D1097+E1097)</f>
        <v>152263000</v>
      </c>
      <c r="D1097" s="639">
        <f t="shared" si="61"/>
        <v>151963000</v>
      </c>
      <c r="E1097" s="640">
        <f>E321</f>
        <v>300000</v>
      </c>
      <c r="F1097" s="641"/>
      <c r="G1097" s="642">
        <f>G1055+G967+G891+G808+G764+G641+G584+G561+G375+G301+G206+G162+G119+G40+G31+G389</f>
        <v>84500342</v>
      </c>
      <c r="H1097" s="639"/>
      <c r="I1097" s="640"/>
      <c r="J1097" s="643">
        <f>J1055+J967+J891+J808+J764+J641+J584+J561+J375+J301+J206+J162+J119+J40+J31+J389</f>
        <v>67462658</v>
      </c>
      <c r="K1097" s="735">
        <f>K321</f>
        <v>300000</v>
      </c>
      <c r="L1097" s="641"/>
    </row>
    <row r="1098" spans="1:12" s="327" customFormat="1" ht="13.5" customHeight="1">
      <c r="A1098" s="325"/>
      <c r="B1098" s="326" t="s">
        <v>27</v>
      </c>
      <c r="C1098" s="386">
        <f>D1098+E1098</f>
        <v>3405395</v>
      </c>
      <c r="D1098" s="358">
        <f t="shared" si="61"/>
        <v>3405395</v>
      </c>
      <c r="E1098" s="492"/>
      <c r="F1098" s="535"/>
      <c r="G1098" s="512">
        <f>G968+G207+G120+G391+G765</f>
        <v>500000</v>
      </c>
      <c r="H1098" s="358"/>
      <c r="I1098" s="492"/>
      <c r="J1098" s="412">
        <f>J968+J207+J120</f>
        <v>2905395</v>
      </c>
      <c r="K1098" s="738"/>
      <c r="L1098" s="535"/>
    </row>
    <row r="1099" spans="1:12" s="601" customFormat="1" ht="24.75" customHeight="1">
      <c r="A1099" s="629"/>
      <c r="B1099" s="630" t="s">
        <v>186</v>
      </c>
      <c r="C1099" s="631">
        <f>C42++C121+C390+C892+C969+C1056</f>
        <v>116522000</v>
      </c>
      <c r="D1099" s="632">
        <f>D42++D121+D390+D892+D969+D1056</f>
        <v>116522000</v>
      </c>
      <c r="E1099" s="633"/>
      <c r="F1099" s="634"/>
      <c r="G1099" s="635">
        <f>G42++G121+G390+G892+G969+G1056</f>
        <v>62939342</v>
      </c>
      <c r="H1099" s="632"/>
      <c r="I1099" s="633"/>
      <c r="J1099" s="636">
        <f>J42++J121+J390+J892+J969+J1056</f>
        <v>53582658</v>
      </c>
      <c r="K1099" s="733"/>
      <c r="L1099" s="634"/>
    </row>
    <row r="1100" spans="1:12" s="655" customFormat="1" ht="26.25" customHeight="1">
      <c r="A1100" s="645"/>
      <c r="B1100" s="658" t="s">
        <v>183</v>
      </c>
      <c r="C1100" s="647">
        <f>SUM(D1100+E1100)</f>
        <v>5461600</v>
      </c>
      <c r="D1100" s="648">
        <f t="shared" si="61"/>
        <v>5461600</v>
      </c>
      <c r="E1100" s="649"/>
      <c r="F1100" s="650"/>
      <c r="G1100" s="651">
        <f>G123+G1066</f>
        <v>5461600</v>
      </c>
      <c r="H1100" s="648"/>
      <c r="I1100" s="649"/>
      <c r="J1100" s="652"/>
      <c r="K1100" s="732"/>
      <c r="L1100" s="650"/>
    </row>
    <row r="1101" spans="1:12" s="655" customFormat="1" ht="21.75" customHeight="1" thickBot="1">
      <c r="A1101" s="659"/>
      <c r="B1101" s="660" t="s">
        <v>196</v>
      </c>
      <c r="C1101" s="661">
        <f>SUM(D1101+E1101)</f>
        <v>500000</v>
      </c>
      <c r="D1101" s="662">
        <f t="shared" si="61"/>
        <v>500000</v>
      </c>
      <c r="E1101" s="663"/>
      <c r="F1101" s="664"/>
      <c r="G1101" s="665">
        <f>G575</f>
        <v>500000</v>
      </c>
      <c r="H1101" s="662"/>
      <c r="I1101" s="666"/>
      <c r="J1101" s="667"/>
      <c r="K1101" s="662"/>
      <c r="L1101" s="664"/>
    </row>
    <row r="1102" ht="13.5" thickTop="1"/>
    <row r="1103" ht="12.75">
      <c r="A1103" s="749" t="s">
        <v>204</v>
      </c>
    </row>
    <row r="1104" ht="12.75">
      <c r="A1104" s="749" t="s">
        <v>203</v>
      </c>
    </row>
    <row r="1105" ht="12.75">
      <c r="A1105" s="749" t="s">
        <v>205</v>
      </c>
    </row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</sheetData>
  <sheetProtection/>
  <printOptions horizontalCentered="1"/>
  <pageMargins left="0" right="0" top="0.7874015748031497" bottom="0.3937007874015748" header="0.5118110236220472" footer="0.5118110236220472"/>
  <pageSetup firstPageNumber="23" useFirstPageNumber="1" horizontalDpi="600" verticalDpi="600" orientation="landscape" paperSize="9" r:id="rId3"/>
  <headerFooter alignWithMargins="0">
    <oddHeader>&amp;C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2010-11-24T14:06:14Z</cp:lastPrinted>
  <dcterms:created xsi:type="dcterms:W3CDTF">2010-11-10T08:29:37Z</dcterms:created>
  <dcterms:modified xsi:type="dcterms:W3CDTF">2010-12-02T08:57:02Z</dcterms:modified>
  <cp:category/>
  <cp:version/>
  <cp:contentType/>
  <cp:contentStatus/>
</cp:coreProperties>
</file>