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</sheets>
  <definedNames>
    <definedName name="_xlnm.Print_Titles" localSheetId="0">'zał 1'!$8:$10</definedName>
    <definedName name="_xlnm.Print_Titles" localSheetId="1">'zał 2'!$8:$10</definedName>
    <definedName name="_xlnm.Print_Titles" localSheetId="2">'zał 3'!$8:$10</definedName>
    <definedName name="_xlnm.Print_Titles" localSheetId="3">'zał 4'!$8:$10</definedName>
  </definedNames>
  <calcPr fullCalcOnLoad="1"/>
</workbook>
</file>

<file path=xl/sharedStrings.xml><?xml version="1.0" encoding="utf-8"?>
<sst xmlns="http://schemas.openxmlformats.org/spreadsheetml/2006/main" count="498" uniqueCount="184">
  <si>
    <t xml:space="preserve">          Załącznik nr 1 do Zarządzenia</t>
  </si>
  <si>
    <t xml:space="preserve">          Prezydenta Miasta Koszalina</t>
  </si>
  <si>
    <t>w złotych</t>
  </si>
  <si>
    <t xml:space="preserve">Dział Rozdział   </t>
  </si>
  <si>
    <t>Wyszczególnienie</t>
  </si>
  <si>
    <t>WYDATKI</t>
  </si>
  <si>
    <t xml:space="preserve"> §</t>
  </si>
  <si>
    <t>Zmniejszenia</t>
  </si>
  <si>
    <t>Zwiększenia</t>
  </si>
  <si>
    <t>Pozostała działalność</t>
  </si>
  <si>
    <t>Zakup materiałów i wyposażenia</t>
  </si>
  <si>
    <t>Zakup materiałów papierniczych do sprzętu drukarskiego i urządzeń kserograficznych</t>
  </si>
  <si>
    <t>Zakup usług pozostałych</t>
  </si>
  <si>
    <t>OŚWIATA I WYCHOWANIE</t>
  </si>
  <si>
    <t>E</t>
  </si>
  <si>
    <t>Wynagrodzenia osobowe pracowników</t>
  </si>
  <si>
    <t>Składki na ubezpieczenia społeczne</t>
  </si>
  <si>
    <t>Składki na Fundusz Pracy</t>
  </si>
  <si>
    <t>Dokształcanie i doskonalenie nauczycieli</t>
  </si>
  <si>
    <t>Wynagrodzenia bezosobowe</t>
  </si>
  <si>
    <t>EDUKACYJNA OPIEKA WYCHOWAWCZA</t>
  </si>
  <si>
    <t>OGÓŁEM</t>
  </si>
  <si>
    <t>per saldo</t>
  </si>
  <si>
    <t xml:space="preserve">          Załącznik nr 2 do Zarządzenia</t>
  </si>
  <si>
    <t>DOCHODY</t>
  </si>
  <si>
    <t>Szkoły podstawowe specjalne</t>
  </si>
  <si>
    <t>Zakup akcesoriów komputerowych, w tym programów i licencji</t>
  </si>
  <si>
    <t>Licea ogólnokształcące</t>
  </si>
  <si>
    <t>Licea profilowane</t>
  </si>
  <si>
    <t>Szkoły zawodowe</t>
  </si>
  <si>
    <t>Specjalne ośrodki szkolno - wychowawcze</t>
  </si>
  <si>
    <t>Poradnie psychologiczno - pedagogiczne, w tym poradnie specjalistyczne</t>
  </si>
  <si>
    <t xml:space="preserve">          Załącznik nr 3 do Zarządzenia</t>
  </si>
  <si>
    <t>URZĘDY NACZELNYCH ORGANÓW WŁADZY PAŃSTWOWEJ, KONTROLI I OCHRONY PRAWA ORAZ SĄDOWNICTWA</t>
  </si>
  <si>
    <t>OA</t>
  </si>
  <si>
    <t xml:space="preserve">Szkoły podstawowe </t>
  </si>
  <si>
    <t>Gimnazja</t>
  </si>
  <si>
    <t>ADMINISTRACJA PUBLICZNA</t>
  </si>
  <si>
    <t xml:space="preserve">          Nr       /      / 09</t>
  </si>
  <si>
    <t>Wybory do Parlamentu Europejskiego</t>
  </si>
  <si>
    <t>Oddziały przedszkolne w szkołach podstawowych</t>
  </si>
  <si>
    <t>Świetlice szkolne</t>
  </si>
  <si>
    <t>Urząd Miejski</t>
  </si>
  <si>
    <t>BEZPIECZEŃSTWO PUBLICZNE I OCHRONA PRZECIWPOŻAROWA</t>
  </si>
  <si>
    <t>Obrona cywilna</t>
  </si>
  <si>
    <t>BZK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</si>
  <si>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</si>
  <si>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</si>
  <si>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Fk</t>
  </si>
  <si>
    <t>Różne opłaty i składki</t>
  </si>
  <si>
    <t>010</t>
  </si>
  <si>
    <t>01095</t>
  </si>
  <si>
    <t>ROLNICTWO I ŁOWIECTWO</t>
  </si>
  <si>
    <t>Fn</t>
  </si>
  <si>
    <t xml:space="preserve">Dotacje celowe przekazane z budżetu państwa na realizację własnych zadań bieżących gmin </t>
  </si>
  <si>
    <t>KULTURA I OCHRONA DZIEDZICTWA NARODOWEGO</t>
  </si>
  <si>
    <t>Przedszkola specjalne</t>
  </si>
  <si>
    <t>Gimnazja specjalne</t>
  </si>
  <si>
    <t>Szkoły zawodowe specjalne</t>
  </si>
  <si>
    <t>Centra kształcenia ustawicznego i praktycznego oraz ośrodki dokształcania zawodowego</t>
  </si>
  <si>
    <t>Internaty i bursy szkolne</t>
  </si>
  <si>
    <t>OCHRONA ZDROWIA</t>
  </si>
  <si>
    <t>Placówki wychowania pozaszkolnego - Pałac Młodzieży</t>
  </si>
  <si>
    <t>KS</t>
  </si>
  <si>
    <t>PN</t>
  </si>
  <si>
    <t>GMINA</t>
  </si>
  <si>
    <t>POWIAT</t>
  </si>
  <si>
    <t>Komendy powiatowe Państwowej Straży Pożarnej</t>
  </si>
  <si>
    <t>Dochody budżetu państwa związane z realizacją zadań zlecanych jednostkom samorządu terytorialnego</t>
  </si>
  <si>
    <t>POMOC SPOŁECZNA</t>
  </si>
  <si>
    <t>Ośrodki wsparcia</t>
  </si>
  <si>
    <t>Świadczenia rodzinne, świadczenia z funduszu alimentacyjnego oraz składki na ubezpieczenia emerytalne i rentowe z ubezpieczenia społecznego</t>
  </si>
  <si>
    <t>Zakup usług remontowych</t>
  </si>
  <si>
    <t>Zakup energii</t>
  </si>
  <si>
    <t>Opłaty z tytułu zakupu usług telekomunikacyjnych telefonii stacjonarnej</t>
  </si>
  <si>
    <t>Opłaty za administrowanie i czynsze za budynki, lokale i pomieszczenia garażowe</t>
  </si>
  <si>
    <t>Prezydenta Miasta Koszalina</t>
  </si>
  <si>
    <t xml:space="preserve">Zwiększenia </t>
  </si>
  <si>
    <t>Załącznik  Nr 4 do Zarządzenia</t>
  </si>
  <si>
    <t>Nr      /      / 09</t>
  </si>
  <si>
    <t>Zakup usług dostępu do sieci Internet</t>
  </si>
  <si>
    <t>DZIAŁALNOŚĆ USŁUGOWA</t>
  </si>
  <si>
    <t>Nadzór budowlany</t>
  </si>
  <si>
    <t>Podróże służbowe krajowe</t>
  </si>
  <si>
    <t>Szkolenia pracowników niebędących członkami korpusu służby cywilnej</t>
  </si>
  <si>
    <t>RÓŻNE ROZLICZENIA</t>
  </si>
  <si>
    <t>GOSPODARKA KOMUNALNA I OCHRONA ŚRODOWISKA</t>
  </si>
  <si>
    <t>Oczyszczanie miast i wsi</t>
  </si>
  <si>
    <t>Oświetlenie ulic, placów i dróg</t>
  </si>
  <si>
    <t>TRANSPORT I ŁĄCZNOŚĆ</t>
  </si>
  <si>
    <t>Podróże służbowe zagraniczne</t>
  </si>
  <si>
    <t>Zakup akcesoriów komputerowych w tym programów i licencji</t>
  </si>
  <si>
    <t>Gospodarka ściekowa i ochrona wód</t>
  </si>
  <si>
    <t>Utrzymanie zieleni w miastach i gminach</t>
  </si>
  <si>
    <t>Placówki opiekuńczo wychowawcze</t>
  </si>
  <si>
    <t>Zakup usług zdrowotnych</t>
  </si>
  <si>
    <t>Zakup pomocy naukowych, dydaktycznych i książek</t>
  </si>
  <si>
    <t>Zakup leków, wyrobów medycznych i produktów biobójczych</t>
  </si>
  <si>
    <t>Pozostałe należności żołnierzy zawodowych i nadterminowych oraz funkcjonariuszy</t>
  </si>
  <si>
    <t>Składki na ubezpieczenia zdrowotne oraz świadczenia dla osób nieobiętych obowiązkiem ubezpieczenia zdrowotnego</t>
  </si>
  <si>
    <t>Wydatki na zakupy inwestycyjne jednostek budżetowych</t>
  </si>
  <si>
    <t xml:space="preserve">          Załącznik nr 5 do Zarządzenia</t>
  </si>
  <si>
    <t>Wydatki osobowe niezaliczone do wynagrodzeń</t>
  </si>
  <si>
    <t>Dotacje celowe przekazane z budżetu państwa na zadania bieżące z zakresu administracji rządowej oraz inne zadania zlecone ustawami realizowane przez powiat</t>
  </si>
  <si>
    <t>Wydatki osobowe niezaliczone do uposażeń wypłacane żołnierzom i funkcjonariuszom</t>
  </si>
  <si>
    <t>Dodatkowe wynagrodzenie roczne</t>
  </si>
  <si>
    <t>Dodatkowe uposażenie roczne dla żołnierzy zawodowych oraz nagrody roczne dla funkcjonariuszy</t>
  </si>
  <si>
    <t>Dotacje celowe przekazane z budżetu państwa na inwestycje i zakupy inwestycyjne z zakresu administracji rządowej oraz inne zadania zlecone ustawami realizowane przez powiat</t>
  </si>
  <si>
    <t>Dotacje celowe otrzymane z budżetu państwa na realizację zadań bieżących z zakresu administracji rządowej oraz innych zadań zleconych gminie (związkom gmin) ustawami</t>
  </si>
  <si>
    <t>Różne wydatki na rzecz osób fizycznych - diety</t>
  </si>
  <si>
    <t>Dotacje celowe otrzymane z budżetu państwa na realizację bieżących zadań własnych powiatu</t>
  </si>
  <si>
    <t>Rodzinny Dom Dziecka nr 2</t>
  </si>
  <si>
    <t>Rodzinny Dom Dziecka nr 3</t>
  </si>
  <si>
    <t>Odpisy na zakładowy fundusz świadczeń socjalnych</t>
  </si>
  <si>
    <t>Starostwa powiatowe</t>
  </si>
  <si>
    <t>Zakop usług pozostałych</t>
  </si>
  <si>
    <t>Część oświatowa subwencji ogólnej dla powiatów</t>
  </si>
  <si>
    <t>Część oświatowa subwencji ogólnej dla gmin</t>
  </si>
  <si>
    <t>RWZ</t>
  </si>
  <si>
    <t>Zakup usług obejmujących wykonanie ekspertyz, analiz i opinii</t>
  </si>
  <si>
    <t>Ośrodki pomocy społecznej</t>
  </si>
  <si>
    <t>Świadczenia rodzinne, świadczenia z funduszu alimentacyjnego  oraz składki 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</si>
  <si>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</si>
  <si>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</si>
  <si>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Ośrodki adopcyjno-opiekuńcze</t>
  </si>
  <si>
    <t xml:space="preserve">Wynagrodzenia bezosobowe </t>
  </si>
  <si>
    <t>Świadczenia społeczne</t>
  </si>
  <si>
    <t>Koszty postępowania sądowego i prokuratorskiego</t>
  </si>
  <si>
    <t>ŚDS nr 1</t>
  </si>
  <si>
    <t>Zakup środków żywności</t>
  </si>
  <si>
    <t>GKO</t>
  </si>
  <si>
    <t>ŚDS nr 2</t>
  </si>
  <si>
    <t>XIV Festiwal Młodzieży Euroregionu Pomerania-Koszalin 2009</t>
  </si>
  <si>
    <t>Usługi opiekuńcze</t>
  </si>
  <si>
    <t>Rodziny zastępcze</t>
  </si>
  <si>
    <t>Placówki opiekuńczo- wychowawcze</t>
  </si>
  <si>
    <t>Domy pomocy społecznej</t>
  </si>
  <si>
    <t>Zakup usług przez jst od innych jst</t>
  </si>
  <si>
    <t>Ośrodki wsparcia- Złoty Wiek</t>
  </si>
  <si>
    <t>Wydatki inwestycyjne jednostek budżetowych</t>
  </si>
  <si>
    <t>Wpłaty na PFRON</t>
  </si>
  <si>
    <t>BRM</t>
  </si>
  <si>
    <t>ZMIANY  PLANU  DOCHODÓW  I  WYDATKÓW  NA  ZADANIA  WŁASNE  GMINY  W  2009  ROKU</t>
  </si>
  <si>
    <r>
      <t xml:space="preserve">Wynagrodzenia pracowników - </t>
    </r>
    <r>
      <rPr>
        <i/>
        <sz val="10"/>
        <rFont val="Times New Roman"/>
        <family val="1"/>
      </rPr>
      <t>śr. na podwyżki dla nauczycieli od IX 2009 r.</t>
    </r>
  </si>
  <si>
    <t>ZMIANY  PLANU  DOCHODÓW  I  WYDATKÓW NA  ZADANIA  WŁASNE  POWIATU W  2009  ROKU</t>
  </si>
  <si>
    <t xml:space="preserve">DYSPONENT   </t>
  </si>
  <si>
    <t xml:space="preserve">DYSPO
NENT   </t>
  </si>
  <si>
    <t>Subwencje ogólne z budżetu państwa</t>
  </si>
  <si>
    <t>ZMIANY   PLANU   DOCHODÓW  I   WYDATKÓW  NA  ZADANIA    ZLECONE   GMINIE  Z   ZAKRESU  ADMINISTRACJI   RZĄDOWEJ 
W 2009  ROKU</t>
  </si>
  <si>
    <t>A</t>
  </si>
  <si>
    <t>ZMIANY  PLANU  DOCHODÓW  BUDŻETU  PAŃSTWA                       NA  2009  ROK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</si>
  <si>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</si>
  <si>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</si>
  <si>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</si>
  <si>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2009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</si>
  <si>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</si>
  <si>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</si>
  <si>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</si>
  <si>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</si>
  <si>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</si>
  <si>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</si>
  <si>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</si>
  <si>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</si>
  <si>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</si>
  <si>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</si>
  <si>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</si>
  <si>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</si>
  <si>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</si>
  <si>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</si>
  <si>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</si>
  <si>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         Załącznik nr 6 do Zarządzenia</t>
  </si>
  <si>
    <t>RO "Raduszka"</t>
  </si>
  <si>
    <t>RO "Śródmieście"</t>
  </si>
  <si>
    <t>RO  "Jedliny"</t>
  </si>
  <si>
    <t>RO  "Na Skarpie"</t>
  </si>
  <si>
    <t>RO "Na Skarpie"</t>
  </si>
  <si>
    <t xml:space="preserve">          z dnia 27 listopada 2009 r.</t>
  </si>
  <si>
    <t>z dnia 27  listopada 2009 roku</t>
  </si>
  <si>
    <t xml:space="preserve">          z dnia  27 listopada 2009 r.</t>
  </si>
  <si>
    <t xml:space="preserve">          Nr        /         / 09</t>
  </si>
  <si>
    <t>Urzędy wojewódzkie</t>
  </si>
  <si>
    <t xml:space="preserve">          Nr           /      / 09</t>
  </si>
  <si>
    <t xml:space="preserve">          Nr             /          / 09</t>
  </si>
  <si>
    <t>ZMIANY  PLANU  DOCHODÓW  I  WYDATKÓW  NA  ZADANIA  ZLECONE  POWIATOWI  Z  ZAKRESU  ADMINISTRACJI  RZĄDOWEJ                                    W  2009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</si>
</sst>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2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color indexed="53"/>
      <name val="Times New Roman"/>
      <family val="1"/>
    </font>
    <font>
      <b/>
      <sz val="7"/>
      <name val="Times New Roman"/>
      <family val="1"/>
    </font>
    <font>
      <b/>
      <sz val="10"/>
      <name val="Times New Roman CE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4" xfId="20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5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0" fontId="9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4" xfId="20" applyNumberFormat="1" applyFont="1" applyFill="1" applyBorder="1" applyAlignment="1" applyProtection="1">
      <alignment vertical="center" wrapText="1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3" xfId="20" applyNumberFormat="1" applyFont="1" applyFill="1" applyBorder="1" applyAlignment="1" applyProtection="1">
      <alignment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left" vertical="center"/>
      <protection locked="0"/>
    </xf>
    <xf numFmtId="0" fontId="9" fillId="0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4" fontId="9" fillId="0" borderId="22" xfId="0" applyNumberFormat="1" applyFont="1" applyFill="1" applyBorder="1" applyAlignment="1" applyProtection="1">
      <alignment horizontal="right" vertical="center"/>
      <protection locked="0"/>
    </xf>
    <xf numFmtId="4" fontId="9" fillId="0" borderId="21" xfId="0" applyNumberFormat="1" applyFont="1" applyFill="1" applyBorder="1" applyAlignment="1" applyProtection="1">
      <alignment horizontal="right" vertical="center"/>
      <protection locked="0"/>
    </xf>
    <xf numFmtId="4" fontId="10" fillId="0" borderId="39" xfId="0" applyNumberFormat="1" applyFont="1" applyFill="1" applyBorder="1" applyAlignment="1" applyProtection="1">
      <alignment horizontal="right" vertical="center"/>
      <protection locked="0"/>
    </xf>
    <xf numFmtId="4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centerContinuous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1" fontId="9" fillId="0" borderId="4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64" fontId="9" fillId="0" borderId="22" xfId="20" applyNumberFormat="1" applyFont="1" applyFill="1" applyBorder="1" applyAlignment="1" applyProtection="1">
      <alignment vertical="center" wrapText="1"/>
      <protection locked="0"/>
    </xf>
    <xf numFmtId="164" fontId="9" fillId="0" borderId="21" xfId="20" applyNumberFormat="1" applyFont="1" applyFill="1" applyBorder="1" applyAlignment="1" applyProtection="1">
      <alignment vertical="center" wrapText="1"/>
      <protection locked="0"/>
    </xf>
    <xf numFmtId="0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0" fontId="9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9" fillId="0" borderId="17" xfId="0" applyFont="1" applyBorder="1" applyAlignment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NumberFormat="1" applyFont="1" applyFill="1" applyBorder="1" applyAlignment="1" applyProtection="1">
      <alignment horizontal="left" vertical="center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37" xfId="20" applyNumberFormat="1" applyFont="1" applyFill="1" applyBorder="1" applyAlignment="1" applyProtection="1">
      <alignment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vertical="center"/>
      <protection locked="0"/>
    </xf>
    <xf numFmtId="0" fontId="10" fillId="0" borderId="25" xfId="0" applyNumberFormat="1" applyFont="1" applyFill="1" applyBorder="1" applyAlignment="1" applyProtection="1">
      <alignment vertical="center" wrapText="1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vertical="center" wrapText="1"/>
      <protection locked="0"/>
    </xf>
    <xf numFmtId="164" fontId="9" fillId="0" borderId="12" xfId="20" applyNumberFormat="1" applyFont="1" applyFill="1" applyBorder="1" applyAlignment="1" applyProtection="1">
      <alignment vertical="center" wrapText="1"/>
      <protection locked="0"/>
    </xf>
    <xf numFmtId="164" fontId="9" fillId="0" borderId="26" xfId="20" applyNumberFormat="1" applyFont="1" applyFill="1" applyBorder="1" applyAlignment="1" applyProtection="1">
      <alignment vertical="center" wrapText="1"/>
      <protection locked="0"/>
    </xf>
    <xf numFmtId="0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164" fontId="10" fillId="0" borderId="50" xfId="20" applyNumberFormat="1" applyFont="1" applyFill="1" applyBorder="1" applyAlignment="1" applyProtection="1">
      <alignment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4" fontId="9" fillId="0" borderId="51" xfId="0" applyNumberFormat="1" applyFont="1" applyFill="1" applyBorder="1" applyAlignment="1" applyProtection="1">
      <alignment horizontal="right" vertical="center"/>
      <protection locked="0"/>
    </xf>
    <xf numFmtId="4" fontId="9" fillId="0" borderId="52" xfId="0" applyNumberFormat="1" applyFont="1" applyFill="1" applyBorder="1" applyAlignment="1" applyProtection="1">
      <alignment horizontal="right" vertical="center"/>
      <protection locked="0"/>
    </xf>
    <xf numFmtId="4" fontId="9" fillId="0" borderId="53" xfId="0" applyNumberFormat="1" applyFont="1" applyFill="1" applyBorder="1" applyAlignment="1" applyProtection="1">
      <alignment horizontal="right" vertical="center"/>
      <protection locked="0"/>
    </xf>
    <xf numFmtId="4" fontId="9" fillId="0" borderId="54" xfId="0" applyNumberFormat="1" applyFont="1" applyFill="1" applyBorder="1" applyAlignment="1" applyProtection="1">
      <alignment horizontal="right" vertical="center"/>
      <protection locked="0"/>
    </xf>
    <xf numFmtId="4" fontId="10" fillId="0" borderId="32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5" xfId="0" applyNumberFormat="1" applyFont="1" applyFill="1" applyBorder="1" applyAlignment="1" applyProtection="1">
      <alignment horizontal="right" vertical="center"/>
      <protection locked="0"/>
    </xf>
    <xf numFmtId="4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left" vertical="center"/>
      <protection locked="0"/>
    </xf>
    <xf numFmtId="0" fontId="9" fillId="0" borderId="37" xfId="0" applyNumberFormat="1" applyFont="1" applyFill="1" applyBorder="1" applyAlignment="1" applyProtection="1">
      <alignment horizontal="left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/>
    </xf>
    <xf numFmtId="164" fontId="10" fillId="0" borderId="35" xfId="20" applyNumberFormat="1" applyFont="1" applyFill="1" applyBorder="1" applyAlignment="1" applyProtection="1">
      <alignment vertical="center" wrapText="1"/>
      <protection locked="0"/>
    </xf>
    <xf numFmtId="164" fontId="9" fillId="0" borderId="35" xfId="20" applyNumberFormat="1" applyFont="1" applyFill="1" applyBorder="1" applyAlignment="1" applyProtection="1">
      <alignment vertical="center" wrapText="1"/>
      <protection locked="0"/>
    </xf>
    <xf numFmtId="0" fontId="9" fillId="0" borderId="35" xfId="0" applyNumberFormat="1" applyFont="1" applyFill="1" applyBorder="1" applyAlignment="1" applyProtection="1">
      <alignment horizontal="left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 vertical="center" wrapText="1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20" applyNumberFormat="1" applyFont="1" applyFill="1" applyBorder="1" applyAlignment="1" applyProtection="1">
      <alignment vertical="center" wrapText="1"/>
      <protection locked="0"/>
    </xf>
    <xf numFmtId="0" fontId="10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4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164" fontId="10" fillId="0" borderId="25" xfId="2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Fill="1" applyBorder="1" applyAlignment="1" applyProtection="1">
      <alignment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Continuous"/>
      <protection locked="0"/>
    </xf>
    <xf numFmtId="165" fontId="1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3" fillId="0" borderId="21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50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0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48" xfId="0" applyNumberFormat="1" applyFont="1" applyFill="1" applyBorder="1" applyAlignment="1" applyProtection="1">
      <alignment horizontal="center" vertical="center"/>
      <protection locked="0"/>
    </xf>
    <xf numFmtId="0" fontId="13" fillId="0" borderId="57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3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vertical="center"/>
    </xf>
    <xf numFmtId="164" fontId="10" fillId="0" borderId="39" xfId="20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164" fontId="20" fillId="0" borderId="15" xfId="20" applyNumberFormat="1" applyFont="1" applyFill="1" applyBorder="1" applyAlignment="1" applyProtection="1">
      <alignment vertical="center" wrapText="1"/>
      <protection locked="0"/>
    </xf>
    <xf numFmtId="0" fontId="13" fillId="0" borderId="4" xfId="0" applyNumberFormat="1" applyFont="1" applyFill="1" applyBorder="1" applyAlignment="1" applyProtection="1">
      <alignment horizontal="left" vertical="center"/>
      <protection locked="0"/>
    </xf>
    <xf numFmtId="164" fontId="20" fillId="0" borderId="4" xfId="2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164" fontId="9" fillId="0" borderId="19" xfId="20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19" fillId="0" borderId="4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0" fillId="0" borderId="30" xfId="0" applyFont="1" applyBorder="1" applyAlignment="1">
      <alignment/>
    </xf>
    <xf numFmtId="0" fontId="21" fillId="0" borderId="4" xfId="0" applyFont="1" applyBorder="1" applyAlignment="1">
      <alignment vertical="center"/>
    </xf>
    <xf numFmtId="0" fontId="23" fillId="0" borderId="4" xfId="0" applyFont="1" applyBorder="1" applyAlignment="1">
      <alignment wrapText="1"/>
    </xf>
    <xf numFmtId="0" fontId="23" fillId="0" borderId="4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2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8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7" xfId="0" applyNumberFormat="1" applyFont="1" applyFill="1" applyBorder="1" applyAlignment="1" applyProtection="1">
      <alignment horizontal="center" vertical="center"/>
      <protection locked="0"/>
    </xf>
    <xf numFmtId="4" fontId="9" fillId="0" borderId="21" xfId="0" applyNumberFormat="1" applyFont="1" applyFill="1" applyBorder="1" applyAlignment="1" applyProtection="1">
      <alignment horizontal="center" vertical="center"/>
      <protection locked="0"/>
    </xf>
    <xf numFmtId="4" fontId="9" fillId="0" borderId="68" xfId="0" applyNumberFormat="1" applyFont="1" applyFill="1" applyBorder="1" applyAlignment="1" applyProtection="1">
      <alignment horizontal="right" vertical="center"/>
      <protection locked="0"/>
    </xf>
    <xf numFmtId="4" fontId="10" fillId="0" borderId="14" xfId="0" applyNumberFormat="1" applyFont="1" applyFill="1" applyBorder="1" applyAlignment="1" applyProtection="1">
      <alignment horizontal="center" vertical="center"/>
      <protection locked="0"/>
    </xf>
    <xf numFmtId="4" fontId="10" fillId="0" borderId="51" xfId="0" applyNumberFormat="1" applyFont="1" applyFill="1" applyBorder="1" applyAlignment="1" applyProtection="1">
      <alignment horizontal="right" vertical="center"/>
      <protection locked="0"/>
    </xf>
    <xf numFmtId="4" fontId="9" fillId="0" borderId="69" xfId="0" applyNumberFormat="1" applyFont="1" applyFill="1" applyBorder="1" applyAlignment="1" applyProtection="1">
      <alignment horizontal="right" vertical="center"/>
      <protection locked="0"/>
    </xf>
    <xf numFmtId="4" fontId="10" fillId="0" borderId="70" xfId="0" applyNumberFormat="1" applyFont="1" applyFill="1" applyBorder="1" applyAlignment="1" applyProtection="1">
      <alignment horizontal="right" vertical="center"/>
      <protection locked="0"/>
    </xf>
    <xf numFmtId="4" fontId="9" fillId="0" borderId="70" xfId="0" applyNumberFormat="1" applyFont="1" applyFill="1" applyBorder="1" applyAlignment="1" applyProtection="1">
      <alignment horizontal="right" vertical="center"/>
      <protection locked="0"/>
    </xf>
    <xf numFmtId="4" fontId="10" fillId="0" borderId="71" xfId="0" applyNumberFormat="1" applyFont="1" applyFill="1" applyBorder="1" applyAlignment="1" applyProtection="1">
      <alignment horizontal="right" vertical="center"/>
      <protection locked="0"/>
    </xf>
    <xf numFmtId="4" fontId="9" fillId="0" borderId="72" xfId="0" applyNumberFormat="1" applyFont="1" applyFill="1" applyBorder="1" applyAlignment="1" applyProtection="1">
      <alignment horizontal="right" vertical="center"/>
      <protection locked="0"/>
    </xf>
    <xf numFmtId="4" fontId="9" fillId="0" borderId="73" xfId="0" applyNumberFormat="1" applyFont="1" applyFill="1" applyBorder="1" applyAlignment="1" applyProtection="1">
      <alignment horizontal="right" vertical="center"/>
      <protection locked="0"/>
    </xf>
    <xf numFmtId="4" fontId="10" fillId="0" borderId="72" xfId="0" applyNumberFormat="1" applyFont="1" applyFill="1" applyBorder="1" applyAlignment="1" applyProtection="1">
      <alignment horizontal="right" vertical="center"/>
      <protection locked="0"/>
    </xf>
    <xf numFmtId="4" fontId="10" fillId="0" borderId="73" xfId="0" applyNumberFormat="1" applyFont="1" applyFill="1" applyBorder="1" applyAlignment="1" applyProtection="1">
      <alignment horizontal="right" vertical="center"/>
      <protection locked="0"/>
    </xf>
    <xf numFmtId="4" fontId="20" fillId="0" borderId="55" xfId="0" applyNumberFormat="1" applyFont="1" applyFill="1" applyBorder="1" applyAlignment="1" applyProtection="1">
      <alignment horizontal="right" vertical="center"/>
      <protection locked="0"/>
    </xf>
    <xf numFmtId="4" fontId="20" fillId="0" borderId="71" xfId="0" applyNumberFormat="1" applyFont="1" applyFill="1" applyBorder="1" applyAlignment="1" applyProtection="1">
      <alignment horizontal="right" vertical="center"/>
      <protection locked="0"/>
    </xf>
    <xf numFmtId="4" fontId="9" fillId="0" borderId="67" xfId="0" applyNumberFormat="1" applyFont="1" applyFill="1" applyBorder="1" applyAlignment="1" applyProtection="1">
      <alignment horizontal="right" vertical="center"/>
      <protection locked="0"/>
    </xf>
    <xf numFmtId="4" fontId="9" fillId="0" borderId="74" xfId="0" applyNumberFormat="1" applyFont="1" applyFill="1" applyBorder="1" applyAlignment="1" applyProtection="1">
      <alignment horizontal="right" vertical="center"/>
      <protection locked="0"/>
    </xf>
    <xf numFmtId="4" fontId="9" fillId="0" borderId="75" xfId="0" applyNumberFormat="1" applyFont="1" applyFill="1" applyBorder="1" applyAlignment="1" applyProtection="1">
      <alignment horizontal="right" vertical="center"/>
      <protection locked="0"/>
    </xf>
    <xf numFmtId="4" fontId="9" fillId="0" borderId="76" xfId="0" applyNumberFormat="1" applyFont="1" applyFill="1" applyBorder="1" applyAlignment="1" applyProtection="1">
      <alignment horizontal="right" vertical="center"/>
      <protection locked="0"/>
    </xf>
    <xf numFmtId="4" fontId="9" fillId="0" borderId="77" xfId="0" applyNumberFormat="1" applyFont="1" applyFill="1" applyBorder="1" applyAlignment="1" applyProtection="1">
      <alignment horizontal="right" vertical="center"/>
      <protection locked="0"/>
    </xf>
    <xf numFmtId="4" fontId="9" fillId="0" borderId="78" xfId="0" applyNumberFormat="1" applyFont="1" applyFill="1" applyBorder="1" applyAlignment="1" applyProtection="1">
      <alignment horizontal="right" vertical="center"/>
      <protection locked="0"/>
    </xf>
    <xf numFmtId="4" fontId="10" fillId="0" borderId="76" xfId="0" applyNumberFormat="1" applyFont="1" applyFill="1" applyBorder="1" applyAlignment="1" applyProtection="1">
      <alignment horizontal="right" vertical="center"/>
      <protection locked="0"/>
    </xf>
    <xf numFmtId="4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9" xfId="0" applyNumberFormat="1" applyFont="1" applyFill="1" applyBorder="1" applyAlignment="1" applyProtection="1">
      <alignment horizontal="right" vertical="center"/>
      <protection locked="0"/>
    </xf>
    <xf numFmtId="4" fontId="10" fillId="0" borderId="39" xfId="0" applyNumberFormat="1" applyFont="1" applyFill="1" applyBorder="1" applyAlignment="1" applyProtection="1">
      <alignment horizontal="center" vertical="center"/>
      <protection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8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/>
      <protection locked="0"/>
    </xf>
    <xf numFmtId="4" fontId="10" fillId="0" borderId="14" xfId="0" applyNumberFormat="1" applyFont="1" applyFill="1" applyBorder="1" applyAlignment="1" applyProtection="1">
      <alignment horizontal="right" vertical="center"/>
      <protection locked="0"/>
    </xf>
    <xf numFmtId="4" fontId="10" fillId="0" borderId="81" xfId="0" applyNumberFormat="1" applyFont="1" applyFill="1" applyBorder="1" applyAlignment="1" applyProtection="1">
      <alignment horizontal="right" vertical="center"/>
      <protection locked="0"/>
    </xf>
    <xf numFmtId="4" fontId="20" fillId="0" borderId="14" xfId="0" applyNumberFormat="1" applyFont="1" applyFill="1" applyBorder="1" applyAlignment="1" applyProtection="1">
      <alignment horizontal="right" vertical="center"/>
      <protection locked="0"/>
    </xf>
    <xf numFmtId="4" fontId="20" fillId="0" borderId="81" xfId="0" applyNumberFormat="1" applyFont="1" applyFill="1" applyBorder="1" applyAlignment="1" applyProtection="1">
      <alignment horizontal="right" vertical="center"/>
      <protection locked="0"/>
    </xf>
    <xf numFmtId="4" fontId="10" fillId="0" borderId="50" xfId="0" applyNumberFormat="1" applyFont="1" applyFill="1" applyBorder="1" applyAlignment="1" applyProtection="1">
      <alignment horizontal="right" vertical="center"/>
      <protection locked="0"/>
    </xf>
    <xf numFmtId="4" fontId="10" fillId="0" borderId="75" xfId="0" applyNumberFormat="1" applyFont="1" applyFill="1" applyBorder="1" applyAlignment="1" applyProtection="1">
      <alignment horizontal="right" vertical="center"/>
      <protection locked="0"/>
    </xf>
    <xf numFmtId="4" fontId="9" fillId="0" borderId="50" xfId="0" applyNumberFormat="1" applyFont="1" applyFill="1" applyBorder="1" applyAlignment="1" applyProtection="1">
      <alignment horizontal="right" vertical="center"/>
      <protection locked="0"/>
    </xf>
    <xf numFmtId="4" fontId="9" fillId="0" borderId="23" xfId="0" applyNumberFormat="1" applyFont="1" applyFill="1" applyBorder="1" applyAlignment="1" applyProtection="1">
      <alignment horizontal="right" vertical="center"/>
      <protection locked="0"/>
    </xf>
    <xf numFmtId="4" fontId="10" fillId="0" borderId="37" xfId="0" applyNumberFormat="1" applyFont="1" applyFill="1" applyBorder="1" applyAlignment="1" applyProtection="1">
      <alignment horizontal="right" vertical="center"/>
      <protection locked="0"/>
    </xf>
    <xf numFmtId="4" fontId="10" fillId="0" borderId="82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23" xfId="0" applyNumberFormat="1" applyFont="1" applyFill="1" applyBorder="1" applyAlignment="1" applyProtection="1">
      <alignment horizontal="right" vertical="center"/>
      <protection locked="0"/>
    </xf>
    <xf numFmtId="4" fontId="10" fillId="0" borderId="78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9" fillId="0" borderId="3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13" fillId="0" borderId="3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Continuous" vertical="center" wrapText="1"/>
    </xf>
    <xf numFmtId="0" fontId="10" fillId="0" borderId="8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3" fontId="9" fillId="0" borderId="37" xfId="0" applyNumberFormat="1" applyFont="1" applyFill="1" applyBorder="1" applyAlignment="1" applyProtection="1">
      <alignment horizontal="center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10" fillId="0" borderId="81" xfId="0" applyNumberFormat="1" applyFont="1" applyFill="1" applyBorder="1" applyAlignment="1" applyProtection="1">
      <alignment horizontal="right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center" vertical="center"/>
      <protection locked="0"/>
    </xf>
    <xf numFmtId="3" fontId="10" fillId="0" borderId="82" xfId="0" applyNumberFormat="1" applyFont="1" applyFill="1" applyBorder="1" applyAlignment="1" applyProtection="1">
      <alignment horizontal="right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7" xfId="0" applyNumberFormat="1" applyFont="1" applyFill="1" applyBorder="1" applyAlignment="1" applyProtection="1">
      <alignment horizontal="center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8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8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5" xfId="0" applyNumberFormat="1" applyFont="1" applyFill="1" applyBorder="1" applyAlignment="1" applyProtection="1">
      <alignment horizontal="center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85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5" xfId="0" applyNumberFormat="1" applyFont="1" applyFill="1" applyBorder="1" applyAlignment="1" applyProtection="1">
      <alignment horizontal="center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85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1" xfId="0" applyNumberFormat="1" applyFont="1" applyFill="1" applyBorder="1" applyAlignment="1" applyProtection="1">
      <alignment horizontal="center" vertical="center"/>
      <protection locked="0"/>
    </xf>
    <xf numFmtId="3" fontId="10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8" xfId="0" applyNumberFormat="1" applyFont="1" applyFill="1" applyBorder="1" applyAlignment="1" applyProtection="1">
      <alignment horizontal="center" vertical="center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8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3" fontId="10" fillId="0" borderId="73" xfId="0" applyNumberFormat="1" applyFont="1" applyFill="1" applyBorder="1" applyAlignment="1" applyProtection="1">
      <alignment horizontal="right" vertical="center"/>
      <protection locked="0"/>
    </xf>
    <xf numFmtId="3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1" xfId="0" applyNumberFormat="1" applyFont="1" applyFill="1" applyBorder="1" applyAlignment="1" applyProtection="1">
      <alignment horizontal="center" vertical="center"/>
      <protection locked="0"/>
    </xf>
    <xf numFmtId="3" fontId="20" fillId="0" borderId="55" xfId="0" applyNumberFormat="1" applyFont="1" applyFill="1" applyBorder="1" applyAlignment="1" applyProtection="1">
      <alignment horizontal="right" vertical="center"/>
      <protection locked="0"/>
    </xf>
    <xf numFmtId="3" fontId="20" fillId="0" borderId="71" xfId="0" applyNumberFormat="1" applyFont="1" applyFill="1" applyBorder="1" applyAlignment="1" applyProtection="1">
      <alignment horizontal="right" vertical="center"/>
      <protection locked="0"/>
    </xf>
    <xf numFmtId="3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4" xfId="0" applyNumberFormat="1" applyFont="1" applyFill="1" applyBorder="1" applyAlignment="1" applyProtection="1">
      <alignment horizontal="center" vertical="center"/>
      <protection locked="0"/>
    </xf>
    <xf numFmtId="3" fontId="20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2" xfId="0" applyNumberFormat="1" applyFont="1" applyFill="1" applyBorder="1" applyAlignment="1" applyProtection="1">
      <alignment horizontal="left" vertical="center"/>
      <protection locked="0"/>
    </xf>
    <xf numFmtId="3" fontId="9" fillId="0" borderId="77" xfId="0" applyNumberFormat="1" applyFont="1" applyFill="1" applyBorder="1" applyAlignment="1" applyProtection="1">
      <alignment horizontal="left" vertical="center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left" vertical="center"/>
      <protection locked="0"/>
    </xf>
    <xf numFmtId="3" fontId="9" fillId="0" borderId="68" xfId="0" applyNumberFormat="1" applyFont="1" applyFill="1" applyBorder="1" applyAlignment="1" applyProtection="1">
      <alignment horizontal="left"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3" fontId="10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1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86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7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78" xfId="0" applyNumberFormat="1" applyFont="1" applyFill="1" applyBorder="1" applyAlignment="1" applyProtection="1">
      <alignment horizontal="right" vertical="center"/>
      <protection locked="0"/>
    </xf>
    <xf numFmtId="3" fontId="24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88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10" fillId="0" borderId="61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center" vertical="center"/>
      <protection locked="0"/>
    </xf>
    <xf numFmtId="3" fontId="10" fillId="0" borderId="88" xfId="0" applyNumberFormat="1" applyFont="1" applyFill="1" applyBorder="1" applyAlignment="1" applyProtection="1">
      <alignment horizontal="center" vertical="center"/>
      <protection locked="0"/>
    </xf>
    <xf numFmtId="3" fontId="10" fillId="0" borderId="86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81" xfId="0" applyNumberFormat="1" applyFont="1" applyFill="1" applyBorder="1" applyAlignment="1" applyProtection="1">
      <alignment horizontal="center" vertical="center"/>
      <protection locked="0"/>
    </xf>
    <xf numFmtId="3" fontId="22" fillId="0" borderId="55" xfId="0" applyNumberFormat="1" applyFont="1" applyFill="1" applyBorder="1" applyAlignment="1" applyProtection="1">
      <alignment horizontal="right" vertical="center"/>
      <protection locked="0"/>
    </xf>
    <xf numFmtId="3" fontId="22" fillId="0" borderId="5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Border="1" applyAlignment="1">
      <alignment vertical="center"/>
    </xf>
    <xf numFmtId="3" fontId="11" fillId="0" borderId="77" xfId="0" applyNumberFormat="1" applyFont="1" applyBorder="1" applyAlignment="1">
      <alignment vertical="center"/>
    </xf>
    <xf numFmtId="3" fontId="11" fillId="0" borderId="69" xfId="0" applyNumberFormat="1" applyFont="1" applyBorder="1" applyAlignment="1">
      <alignment vertical="center"/>
    </xf>
    <xf numFmtId="3" fontId="11" fillId="0" borderId="8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9" fillId="0" borderId="82" xfId="0" applyNumberFormat="1" applyFont="1" applyFill="1" applyBorder="1" applyAlignment="1" applyProtection="1">
      <alignment horizontal="center" vertical="center"/>
      <protection locked="0"/>
    </xf>
    <xf numFmtId="3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10" fillId="0" borderId="82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horizontal="center" vertical="center"/>
      <protection locked="0"/>
    </xf>
    <xf numFmtId="3" fontId="10" fillId="0" borderId="79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8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7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20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61" xfId="0" applyNumberFormat="1" applyFont="1" applyFill="1" applyBorder="1" applyAlignment="1" applyProtection="1">
      <alignment horizontal="left" vertical="center"/>
      <protection locked="0"/>
    </xf>
    <xf numFmtId="3" fontId="9" fillId="0" borderId="61" xfId="0" applyNumberFormat="1" applyFont="1" applyFill="1" applyBorder="1" applyAlignment="1" applyProtection="1">
      <alignment horizontal="left"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88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lef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horizontal="right" vertical="center"/>
    </xf>
    <xf numFmtId="3" fontId="4" fillId="0" borderId="67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0" borderId="21" xfId="0" applyNumberFormat="1" applyFont="1" applyFill="1" applyBorder="1" applyAlignment="1" applyProtection="1">
      <alignment horizontal="right" vertical="center"/>
      <protection locked="0"/>
    </xf>
    <xf numFmtId="4" fontId="9" fillId="0" borderId="53" xfId="0" applyNumberFormat="1" applyFont="1" applyFill="1" applyBorder="1" applyAlignment="1" applyProtection="1">
      <alignment horizontal="right" vertical="center"/>
      <protection locked="0"/>
    </xf>
    <xf numFmtId="4" fontId="9" fillId="0" borderId="54" xfId="0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69" xfId="0" applyNumberFormat="1" applyFont="1" applyBorder="1" applyAlignment="1">
      <alignment vertical="center"/>
    </xf>
    <xf numFmtId="4" fontId="4" fillId="0" borderId="67" xfId="0" applyNumberFormat="1" applyFont="1" applyBorder="1" applyAlignment="1">
      <alignment vertical="center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center" vertical="center"/>
      <protection locked="0"/>
    </xf>
    <xf numFmtId="3" fontId="13" fillId="0" borderId="88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71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horizontal="center" vertical="center"/>
      <protection locked="0"/>
    </xf>
    <xf numFmtId="3" fontId="10" fillId="0" borderId="85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10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80" xfId="0" applyNumberFormat="1" applyFont="1" applyFill="1" applyBorder="1" applyAlignment="1" applyProtection="1">
      <alignment vertical="center" wrapText="1"/>
      <protection locked="0"/>
    </xf>
    <xf numFmtId="3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54" xfId="0" applyNumberFormat="1" applyFont="1" applyFill="1" applyBorder="1" applyAlignment="1" applyProtection="1">
      <alignment vertical="center" wrapText="1"/>
      <protection locked="0"/>
    </xf>
    <xf numFmtId="3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56" xfId="0" applyNumberFormat="1" applyFont="1" applyFill="1" applyBorder="1" applyAlignment="1" applyProtection="1">
      <alignment vertical="center" wrapText="1"/>
      <protection locked="0"/>
    </xf>
    <xf numFmtId="3" fontId="2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56" xfId="0" applyNumberFormat="1" applyFont="1" applyFill="1" applyBorder="1" applyAlignment="1" applyProtection="1">
      <alignment vertical="center" wrapText="1"/>
      <protection locked="0"/>
    </xf>
    <xf numFmtId="3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89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52" xfId="0" applyNumberFormat="1" applyFont="1" applyFill="1" applyBorder="1" applyAlignment="1" applyProtection="1">
      <alignment vertical="center" wrapText="1"/>
      <protection locked="0"/>
    </xf>
    <xf numFmtId="3" fontId="4" fillId="0" borderId="12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69" xfId="15" applyNumberFormat="1" applyFont="1" applyBorder="1" applyAlignment="1">
      <alignment vertical="center"/>
    </xf>
    <xf numFmtId="3" fontId="4" fillId="0" borderId="80" xfId="15" applyNumberFormat="1" applyFont="1" applyBorder="1" applyAlignment="1">
      <alignment vertical="center"/>
    </xf>
    <xf numFmtId="3" fontId="19" fillId="0" borderId="69" xfId="0" applyNumberFormat="1" applyFont="1" applyBorder="1" applyAlignment="1">
      <alignment horizontal="centerContinuous" vertical="center"/>
    </xf>
    <xf numFmtId="3" fontId="19" fillId="0" borderId="67" xfId="0" applyNumberFormat="1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3" fontId="9" fillId="0" borderId="4" xfId="0" applyNumberFormat="1" applyFont="1" applyBorder="1" applyAlignment="1">
      <alignment/>
    </xf>
    <xf numFmtId="3" fontId="10" fillId="0" borderId="7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71" xfId="0" applyNumberFormat="1" applyFont="1" applyBorder="1" applyAlignment="1">
      <alignment/>
    </xf>
    <xf numFmtId="3" fontId="20" fillId="0" borderId="4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1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/>
    </xf>
    <xf numFmtId="3" fontId="9" fillId="0" borderId="7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centerContinuous" vertical="center"/>
    </xf>
    <xf numFmtId="3" fontId="4" fillId="0" borderId="67" xfId="0" applyNumberFormat="1" applyFont="1" applyBorder="1" applyAlignment="1">
      <alignment horizontal="centerContinuous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0" xfId="20" applyNumberFormat="1" applyFont="1" applyFill="1" applyBorder="1" applyAlignment="1" applyProtection="1">
      <alignment horizontal="right" vertical="center" wrapText="1"/>
      <protection locked="0"/>
    </xf>
    <xf numFmtId="3" fontId="10" fillId="0" borderId="4" xfId="20" applyNumberFormat="1" applyFont="1" applyFill="1" applyBorder="1" applyAlignment="1" applyProtection="1">
      <alignment horizontal="right" vertical="center" wrapText="1"/>
      <protection locked="0"/>
    </xf>
    <xf numFmtId="3" fontId="11" fillId="0" borderId="12" xfId="0" applyNumberFormat="1" applyFont="1" applyBorder="1" applyAlignment="1">
      <alignment horizontal="right" vertical="center"/>
    </xf>
    <xf numFmtId="3" fontId="11" fillId="0" borderId="80" xfId="0" applyNumberFormat="1" applyFont="1" applyBorder="1" applyAlignment="1">
      <alignment horizontal="right" vertical="center"/>
    </xf>
    <xf numFmtId="0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3" fontId="12" fillId="0" borderId="90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/>
    </xf>
    <xf numFmtId="3" fontId="12" fillId="0" borderId="93" xfId="0" applyNumberFormat="1" applyFont="1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/>
    </xf>
    <xf numFmtId="0" fontId="4" fillId="0" borderId="6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4" fontId="12" fillId="0" borderId="90" xfId="0" applyNumberFormat="1" applyFont="1" applyBorder="1" applyAlignment="1">
      <alignment horizontal="center" vertical="center"/>
    </xf>
    <xf numFmtId="4" fontId="12" fillId="0" borderId="67" xfId="0" applyNumberFormat="1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Border="1" applyAlignment="1">
      <alignment horizontal="center" vertical="center"/>
    </xf>
    <xf numFmtId="3" fontId="19" fillId="0" borderId="93" xfId="0" applyNumberFormat="1" applyFont="1" applyBorder="1" applyAlignment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90">
      <selection activeCell="H99" sqref="H99"/>
    </sheetView>
  </sheetViews>
  <sheetFormatPr defaultColWidth="9.00390625" defaultRowHeight="12.75"/>
  <cols>
    <col min="1" max="1" width="6.75390625" style="1" customWidth="1"/>
    <col min="2" max="2" width="33.875" style="1" customWidth="1"/>
    <col min="3" max="3" width="6.125" style="233" customWidth="1"/>
    <col min="4" max="4" width="11.125" style="1" customWidth="1"/>
    <col min="5" max="5" width="13.25390625" style="1" customWidth="1"/>
    <col min="6" max="6" width="12.375" style="1" customWidth="1"/>
    <col min="7" max="7" width="12.75390625" style="1" customWidth="1"/>
    <col min="8" max="16384" width="10.00390625" style="1" customWidth="1"/>
  </cols>
  <sheetData>
    <row r="1" ht="15.75">
      <c r="E1" s="2" t="s">
        <v>0</v>
      </c>
    </row>
    <row r="2" spans="1:9" ht="10.5" customHeight="1">
      <c r="A2" s="3"/>
      <c r="B2" s="4"/>
      <c r="C2" s="234"/>
      <c r="D2" s="5"/>
      <c r="E2" s="6" t="s">
        <v>179</v>
      </c>
      <c r="I2" s="221"/>
    </row>
    <row r="3" spans="1:5" ht="12" customHeight="1">
      <c r="A3" s="3"/>
      <c r="B3" s="4"/>
      <c r="C3" s="234"/>
      <c r="D3" s="5"/>
      <c r="E3" s="6" t="s">
        <v>1</v>
      </c>
    </row>
    <row r="4" spans="1:5" ht="14.25" customHeight="1">
      <c r="A4" s="3"/>
      <c r="B4" s="4"/>
      <c r="C4" s="234"/>
      <c r="D4" s="5"/>
      <c r="E4" s="6" t="s">
        <v>176</v>
      </c>
    </row>
    <row r="5" spans="1:6" ht="9" customHeight="1">
      <c r="A5" s="3"/>
      <c r="B5" s="4"/>
      <c r="C5" s="234"/>
      <c r="D5" s="5"/>
      <c r="E5" s="5"/>
      <c r="F5" s="5"/>
    </row>
    <row r="6" spans="1:7" s="12" customFormat="1" ht="37.5">
      <c r="A6" s="8" t="s">
        <v>142</v>
      </c>
      <c r="B6" s="9"/>
      <c r="C6" s="235"/>
      <c r="D6" s="10"/>
      <c r="E6" s="10"/>
      <c r="F6" s="10"/>
      <c r="G6" s="11"/>
    </row>
    <row r="7" spans="1:7" s="12" customFormat="1" ht="12" customHeight="1" thickBot="1">
      <c r="A7" s="8"/>
      <c r="B7" s="9"/>
      <c r="C7" s="235"/>
      <c r="D7" s="10"/>
      <c r="E7" s="10"/>
      <c r="F7" s="10"/>
      <c r="G7" s="13" t="s">
        <v>2</v>
      </c>
    </row>
    <row r="8" spans="1:7" s="16" customFormat="1" ht="30" customHeight="1">
      <c r="A8" s="236" t="s">
        <v>3</v>
      </c>
      <c r="B8" s="599" t="s">
        <v>4</v>
      </c>
      <c r="C8" s="607" t="s">
        <v>146</v>
      </c>
      <c r="D8" s="603" t="s">
        <v>24</v>
      </c>
      <c r="E8" s="604"/>
      <c r="F8" s="237" t="s">
        <v>5</v>
      </c>
      <c r="G8" s="238"/>
    </row>
    <row r="9" spans="1:7" s="16" customFormat="1" ht="15.75">
      <c r="A9" s="239" t="s">
        <v>6</v>
      </c>
      <c r="B9" s="600"/>
      <c r="C9" s="608"/>
      <c r="D9" s="173" t="s">
        <v>7</v>
      </c>
      <c r="E9" s="19" t="s">
        <v>8</v>
      </c>
      <c r="F9" s="81" t="s">
        <v>7</v>
      </c>
      <c r="G9" s="19" t="s">
        <v>8</v>
      </c>
    </row>
    <row r="10" spans="1:7" s="23" customFormat="1" ht="12" thickBot="1">
      <c r="A10" s="20">
        <v>1</v>
      </c>
      <c r="B10" s="21">
        <v>2</v>
      </c>
      <c r="C10" s="21">
        <v>3</v>
      </c>
      <c r="D10" s="50">
        <v>4</v>
      </c>
      <c r="E10" s="50">
        <v>5</v>
      </c>
      <c r="F10" s="82">
        <v>6</v>
      </c>
      <c r="G10" s="22">
        <v>7</v>
      </c>
    </row>
    <row r="11" spans="1:7" s="23" customFormat="1" ht="15.75" thickBot="1" thickTop="1">
      <c r="A11" s="156">
        <v>600</v>
      </c>
      <c r="B11" s="157" t="s">
        <v>89</v>
      </c>
      <c r="C11" s="240" t="s">
        <v>130</v>
      </c>
      <c r="D11" s="378"/>
      <c r="E11" s="379"/>
      <c r="F11" s="380">
        <f>F12</f>
        <v>52400</v>
      </c>
      <c r="G11" s="381">
        <f>G12</f>
        <v>52400</v>
      </c>
    </row>
    <row r="12" spans="1:7" s="23" customFormat="1" ht="15" thickTop="1">
      <c r="A12" s="32">
        <v>60095</v>
      </c>
      <c r="B12" s="158" t="s">
        <v>9</v>
      </c>
      <c r="C12" s="241"/>
      <c r="D12" s="382"/>
      <c r="E12" s="383"/>
      <c r="F12" s="384">
        <f>SUM(F13:F23)</f>
        <v>52400</v>
      </c>
      <c r="G12" s="385">
        <f>SUM(G13:G23)</f>
        <v>52400</v>
      </c>
    </row>
    <row r="13" spans="1:7" s="23" customFormat="1" ht="15">
      <c r="A13" s="33">
        <v>4140</v>
      </c>
      <c r="B13" s="27" t="s">
        <v>140</v>
      </c>
      <c r="C13" s="242"/>
      <c r="D13" s="386"/>
      <c r="E13" s="387"/>
      <c r="F13" s="388">
        <v>10900</v>
      </c>
      <c r="G13" s="389"/>
    </row>
    <row r="14" spans="1:7" s="23" customFormat="1" ht="15">
      <c r="A14" s="33">
        <v>4210</v>
      </c>
      <c r="B14" s="27" t="s">
        <v>10</v>
      </c>
      <c r="C14" s="242"/>
      <c r="D14" s="386"/>
      <c r="E14" s="387"/>
      <c r="F14" s="388"/>
      <c r="G14" s="389">
        <v>22240</v>
      </c>
    </row>
    <row r="15" spans="1:7" s="23" customFormat="1" ht="15">
      <c r="A15" s="33">
        <v>4270</v>
      </c>
      <c r="B15" s="27" t="s">
        <v>72</v>
      </c>
      <c r="C15" s="242"/>
      <c r="D15" s="386"/>
      <c r="E15" s="387"/>
      <c r="F15" s="388">
        <v>28000</v>
      </c>
      <c r="G15" s="389"/>
    </row>
    <row r="16" spans="1:7" s="23" customFormat="1" ht="15">
      <c r="A16" s="33">
        <v>4300</v>
      </c>
      <c r="B16" s="27" t="s">
        <v>12</v>
      </c>
      <c r="C16" s="242"/>
      <c r="D16" s="386"/>
      <c r="E16" s="387"/>
      <c r="F16" s="388"/>
      <c r="G16" s="389">
        <v>18000</v>
      </c>
    </row>
    <row r="17" spans="1:7" s="23" customFormat="1" ht="45">
      <c r="A17" s="33">
        <v>4370</v>
      </c>
      <c r="B17" s="27" t="s">
        <v>74</v>
      </c>
      <c r="C17" s="242"/>
      <c r="D17" s="386"/>
      <c r="E17" s="387"/>
      <c r="F17" s="388">
        <v>4000</v>
      </c>
      <c r="G17" s="389"/>
    </row>
    <row r="18" spans="1:7" s="23" customFormat="1" ht="15">
      <c r="A18" s="33">
        <v>4410</v>
      </c>
      <c r="B18" s="27" t="s">
        <v>83</v>
      </c>
      <c r="C18" s="242"/>
      <c r="D18" s="386"/>
      <c r="E18" s="387"/>
      <c r="F18" s="388">
        <v>2500</v>
      </c>
      <c r="G18" s="389"/>
    </row>
    <row r="19" spans="1:7" s="23" customFormat="1" ht="15">
      <c r="A19" s="33">
        <v>4420</v>
      </c>
      <c r="B19" s="27" t="s">
        <v>90</v>
      </c>
      <c r="C19" s="242"/>
      <c r="D19" s="386"/>
      <c r="E19" s="387"/>
      <c r="F19" s="388">
        <v>1000</v>
      </c>
      <c r="G19" s="389"/>
    </row>
    <row r="20" spans="1:7" s="23" customFormat="1" ht="15">
      <c r="A20" s="33">
        <v>4430</v>
      </c>
      <c r="B20" s="27" t="s">
        <v>49</v>
      </c>
      <c r="C20" s="242"/>
      <c r="D20" s="386"/>
      <c r="E20" s="387"/>
      <c r="F20" s="388"/>
      <c r="G20" s="389">
        <v>6860</v>
      </c>
    </row>
    <row r="21" spans="1:7" s="23" customFormat="1" ht="30">
      <c r="A21" s="33">
        <v>4700</v>
      </c>
      <c r="B21" s="27" t="s">
        <v>84</v>
      </c>
      <c r="C21" s="242"/>
      <c r="D21" s="386"/>
      <c r="E21" s="387"/>
      <c r="F21" s="388">
        <v>6000</v>
      </c>
      <c r="G21" s="389"/>
    </row>
    <row r="22" spans="1:7" s="23" customFormat="1" ht="45">
      <c r="A22" s="33">
        <v>4740</v>
      </c>
      <c r="B22" s="27" t="s">
        <v>11</v>
      </c>
      <c r="C22" s="242"/>
      <c r="D22" s="386"/>
      <c r="E22" s="387"/>
      <c r="F22" s="388"/>
      <c r="G22" s="389">
        <v>500</v>
      </c>
    </row>
    <row r="23" spans="1:7" s="23" customFormat="1" ht="30.75" thickBot="1">
      <c r="A23" s="61">
        <v>4750</v>
      </c>
      <c r="B23" s="159" t="s">
        <v>91</v>
      </c>
      <c r="C23" s="240"/>
      <c r="D23" s="390"/>
      <c r="E23" s="391"/>
      <c r="F23" s="392"/>
      <c r="G23" s="393">
        <v>4800</v>
      </c>
    </row>
    <row r="24" spans="1:7" s="23" customFormat="1" ht="18.75" customHeight="1" thickBot="1" thickTop="1">
      <c r="A24" s="87">
        <v>750</v>
      </c>
      <c r="B24" s="59" t="s">
        <v>37</v>
      </c>
      <c r="C24" s="183"/>
      <c r="D24" s="394"/>
      <c r="E24" s="395"/>
      <c r="F24" s="396">
        <f>F25+F27+F36</f>
        <v>190778</v>
      </c>
      <c r="G24" s="397">
        <f>G25+G27+G36</f>
        <v>185778</v>
      </c>
    </row>
    <row r="25" spans="1:7" s="23" customFormat="1" ht="18" customHeight="1" thickTop="1">
      <c r="A25" s="150">
        <v>75011</v>
      </c>
      <c r="B25" s="115" t="s">
        <v>180</v>
      </c>
      <c r="C25" s="189" t="s">
        <v>34</v>
      </c>
      <c r="D25" s="398"/>
      <c r="E25" s="399"/>
      <c r="F25" s="384"/>
      <c r="G25" s="385">
        <f>G26</f>
        <v>5000</v>
      </c>
    </row>
    <row r="26" spans="1:7" s="23" customFormat="1" ht="17.25" customHeight="1">
      <c r="A26" s="186">
        <v>4210</v>
      </c>
      <c r="B26" s="187" t="s">
        <v>10</v>
      </c>
      <c r="C26" s="243"/>
      <c r="D26" s="400"/>
      <c r="E26" s="401"/>
      <c r="F26" s="402"/>
      <c r="G26" s="403">
        <v>5000</v>
      </c>
    </row>
    <row r="27" spans="1:7" s="23" customFormat="1" ht="14.25">
      <c r="A27" s="88">
        <v>75023</v>
      </c>
      <c r="B27" s="89" t="s">
        <v>42</v>
      </c>
      <c r="C27" s="243" t="s">
        <v>34</v>
      </c>
      <c r="D27" s="404"/>
      <c r="E27" s="405"/>
      <c r="F27" s="406">
        <f>SUM(F28:F35)</f>
        <v>147608</v>
      </c>
      <c r="G27" s="407">
        <f>SUM(G28:G35)</f>
        <v>137608</v>
      </c>
    </row>
    <row r="28" spans="1:7" s="23" customFormat="1" ht="30">
      <c r="A28" s="90">
        <v>3020</v>
      </c>
      <c r="B28" s="58" t="s">
        <v>102</v>
      </c>
      <c r="C28" s="244"/>
      <c r="D28" s="408"/>
      <c r="E28" s="409"/>
      <c r="F28" s="388">
        <v>1500</v>
      </c>
      <c r="G28" s="389">
        <v>1500</v>
      </c>
    </row>
    <row r="29" spans="1:7" s="23" customFormat="1" ht="15">
      <c r="A29" s="90">
        <v>4170</v>
      </c>
      <c r="B29" s="58" t="s">
        <v>19</v>
      </c>
      <c r="C29" s="244"/>
      <c r="D29" s="408"/>
      <c r="E29" s="409"/>
      <c r="F29" s="388">
        <v>30000</v>
      </c>
      <c r="G29" s="389"/>
    </row>
    <row r="30" spans="1:7" s="23" customFormat="1" ht="15">
      <c r="A30" s="90">
        <v>4210</v>
      </c>
      <c r="B30" s="91" t="s">
        <v>10</v>
      </c>
      <c r="C30" s="244"/>
      <c r="D30" s="408"/>
      <c r="E30" s="409"/>
      <c r="F30" s="388">
        <v>3000</v>
      </c>
      <c r="G30" s="389">
        <f>7000</f>
        <v>7000</v>
      </c>
    </row>
    <row r="31" spans="1:7" s="23" customFormat="1" ht="15">
      <c r="A31" s="90">
        <v>4270</v>
      </c>
      <c r="B31" s="58" t="s">
        <v>72</v>
      </c>
      <c r="C31" s="244"/>
      <c r="D31" s="408"/>
      <c r="E31" s="409"/>
      <c r="F31" s="388">
        <f>45108+30000</f>
        <v>75108</v>
      </c>
      <c r="G31" s="389"/>
    </row>
    <row r="32" spans="1:7" s="23" customFormat="1" ht="15">
      <c r="A32" s="90">
        <v>4300</v>
      </c>
      <c r="B32" s="58" t="s">
        <v>12</v>
      </c>
      <c r="C32" s="244"/>
      <c r="D32" s="408"/>
      <c r="E32" s="409"/>
      <c r="F32" s="388">
        <f>20000+4000</f>
        <v>24000</v>
      </c>
      <c r="G32" s="389">
        <f>50000+30000+4000</f>
        <v>84000</v>
      </c>
    </row>
    <row r="33" spans="1:7" s="23" customFormat="1" ht="45">
      <c r="A33" s="90">
        <v>4400</v>
      </c>
      <c r="B33" s="91" t="s">
        <v>75</v>
      </c>
      <c r="C33" s="245"/>
      <c r="D33" s="408"/>
      <c r="E33" s="409"/>
      <c r="F33" s="388">
        <v>4000</v>
      </c>
      <c r="G33" s="410"/>
    </row>
    <row r="34" spans="1:7" s="23" customFormat="1" ht="15">
      <c r="A34" s="90">
        <v>4430</v>
      </c>
      <c r="B34" s="35" t="s">
        <v>49</v>
      </c>
      <c r="C34" s="245"/>
      <c r="D34" s="408"/>
      <c r="E34" s="409"/>
      <c r="F34" s="388">
        <v>10000</v>
      </c>
      <c r="G34" s="410"/>
    </row>
    <row r="35" spans="1:7" s="23" customFormat="1" ht="30">
      <c r="A35" s="90">
        <v>4440</v>
      </c>
      <c r="B35" s="35" t="s">
        <v>113</v>
      </c>
      <c r="C35" s="245"/>
      <c r="D35" s="408"/>
      <c r="E35" s="409"/>
      <c r="F35" s="388"/>
      <c r="G35" s="410">
        <v>45108</v>
      </c>
    </row>
    <row r="36" spans="1:7" s="23" customFormat="1" ht="14.25">
      <c r="A36" s="130">
        <v>75095</v>
      </c>
      <c r="B36" s="131" t="s">
        <v>9</v>
      </c>
      <c r="C36" s="246"/>
      <c r="D36" s="411"/>
      <c r="E36" s="412"/>
      <c r="F36" s="413">
        <f>F42+F49+F52+F38+F39</f>
        <v>43170</v>
      </c>
      <c r="G36" s="414">
        <f>G42+G49+G52+G37+G39</f>
        <v>43170</v>
      </c>
    </row>
    <row r="37" spans="1:7" s="23" customFormat="1" ht="20.25" customHeight="1">
      <c r="A37" s="325">
        <v>4300</v>
      </c>
      <c r="B37" s="326" t="s">
        <v>12</v>
      </c>
      <c r="C37" s="327" t="s">
        <v>118</v>
      </c>
      <c r="D37" s="415"/>
      <c r="E37" s="416"/>
      <c r="F37" s="417"/>
      <c r="G37" s="418">
        <v>38000</v>
      </c>
    </row>
    <row r="38" spans="1:7" s="23" customFormat="1" ht="30">
      <c r="A38" s="90">
        <v>4390</v>
      </c>
      <c r="B38" s="91" t="s">
        <v>119</v>
      </c>
      <c r="C38" s="222" t="s">
        <v>118</v>
      </c>
      <c r="D38" s="408"/>
      <c r="E38" s="409"/>
      <c r="F38" s="388">
        <v>38000</v>
      </c>
      <c r="G38" s="410"/>
    </row>
    <row r="39" spans="1:7" s="2" customFormat="1" ht="13.5">
      <c r="A39" s="224"/>
      <c r="B39" s="225" t="s">
        <v>171</v>
      </c>
      <c r="C39" s="223" t="s">
        <v>141</v>
      </c>
      <c r="D39" s="419"/>
      <c r="E39" s="420"/>
      <c r="F39" s="421">
        <f>SUM(F40:F41)</f>
        <v>1000</v>
      </c>
      <c r="G39" s="422">
        <f>SUM(G40:G41)</f>
        <v>1000</v>
      </c>
    </row>
    <row r="40" spans="1:7" s="23" customFormat="1" ht="15">
      <c r="A40" s="90">
        <v>4300</v>
      </c>
      <c r="B40" s="91" t="s">
        <v>12</v>
      </c>
      <c r="C40" s="222"/>
      <c r="D40" s="408"/>
      <c r="E40" s="409"/>
      <c r="F40" s="388">
        <v>1000</v>
      </c>
      <c r="G40" s="410"/>
    </row>
    <row r="41" spans="1:7" s="23" customFormat="1" ht="45">
      <c r="A41" s="90">
        <v>4400</v>
      </c>
      <c r="B41" s="91" t="s">
        <v>75</v>
      </c>
      <c r="C41" s="222"/>
      <c r="D41" s="408"/>
      <c r="E41" s="409"/>
      <c r="F41" s="388"/>
      <c r="G41" s="410">
        <v>1000</v>
      </c>
    </row>
    <row r="42" spans="1:7" s="2" customFormat="1" ht="13.5">
      <c r="A42" s="226"/>
      <c r="B42" s="227" t="s">
        <v>172</v>
      </c>
      <c r="C42" s="223" t="s">
        <v>141</v>
      </c>
      <c r="D42" s="419"/>
      <c r="E42" s="420"/>
      <c r="F42" s="421">
        <f>SUM(F43:F48)</f>
        <v>2260</v>
      </c>
      <c r="G42" s="422">
        <f>SUM(G43:G48)</f>
        <v>2260</v>
      </c>
    </row>
    <row r="43" spans="1:7" s="23" customFormat="1" ht="15">
      <c r="A43" s="90">
        <v>4260</v>
      </c>
      <c r="B43" s="91" t="s">
        <v>73</v>
      </c>
      <c r="C43" s="222"/>
      <c r="D43" s="408"/>
      <c r="E43" s="409"/>
      <c r="F43" s="388"/>
      <c r="G43" s="410">
        <f>240</f>
        <v>240</v>
      </c>
    </row>
    <row r="44" spans="1:7" s="23" customFormat="1" ht="45">
      <c r="A44" s="90">
        <v>4370</v>
      </c>
      <c r="B44" s="91" t="s">
        <v>74</v>
      </c>
      <c r="C44" s="222"/>
      <c r="D44" s="408"/>
      <c r="E44" s="409"/>
      <c r="F44" s="388"/>
      <c r="G44" s="410">
        <v>120</v>
      </c>
    </row>
    <row r="45" spans="1:7" s="23" customFormat="1" ht="15">
      <c r="A45" s="90">
        <v>4300</v>
      </c>
      <c r="B45" s="91" t="s">
        <v>12</v>
      </c>
      <c r="C45" s="222"/>
      <c r="D45" s="408"/>
      <c r="E45" s="409"/>
      <c r="F45" s="388"/>
      <c r="G45" s="410">
        <f>70+400+1430</f>
        <v>1900</v>
      </c>
    </row>
    <row r="46" spans="1:7" s="23" customFormat="1" ht="45">
      <c r="A46" s="90">
        <v>4400</v>
      </c>
      <c r="B46" s="91" t="s">
        <v>75</v>
      </c>
      <c r="C46" s="222"/>
      <c r="D46" s="408"/>
      <c r="E46" s="409"/>
      <c r="F46" s="388">
        <v>430</v>
      </c>
      <c r="G46" s="410"/>
    </row>
    <row r="47" spans="1:7" s="23" customFormat="1" ht="45">
      <c r="A47" s="33">
        <v>4740</v>
      </c>
      <c r="B47" s="27" t="s">
        <v>11</v>
      </c>
      <c r="C47" s="190"/>
      <c r="D47" s="423"/>
      <c r="E47" s="386"/>
      <c r="F47" s="388">
        <f>400</f>
        <v>400</v>
      </c>
      <c r="G47" s="389"/>
    </row>
    <row r="48" spans="1:7" s="23" customFormat="1" ht="30">
      <c r="A48" s="33">
        <v>4750</v>
      </c>
      <c r="B48" s="27" t="s">
        <v>91</v>
      </c>
      <c r="C48" s="190"/>
      <c r="D48" s="423"/>
      <c r="E48" s="386"/>
      <c r="F48" s="388">
        <v>1430</v>
      </c>
      <c r="G48" s="389"/>
    </row>
    <row r="49" spans="1:7" s="2" customFormat="1" ht="13.5">
      <c r="A49" s="228"/>
      <c r="B49" s="229" t="s">
        <v>173</v>
      </c>
      <c r="C49" s="205" t="s">
        <v>141</v>
      </c>
      <c r="D49" s="424"/>
      <c r="E49" s="425"/>
      <c r="F49" s="421">
        <f>SUM(F50:F51)</f>
        <v>1800</v>
      </c>
      <c r="G49" s="426">
        <f>SUM(G50:G51)</f>
        <v>1800</v>
      </c>
    </row>
    <row r="50" spans="1:7" s="23" customFormat="1" ht="15">
      <c r="A50" s="90">
        <v>4170</v>
      </c>
      <c r="B50" s="58" t="s">
        <v>19</v>
      </c>
      <c r="C50" s="190"/>
      <c r="D50" s="423"/>
      <c r="E50" s="386"/>
      <c r="F50" s="388">
        <v>1800</v>
      </c>
      <c r="G50" s="389"/>
    </row>
    <row r="51" spans="1:7" s="23" customFormat="1" ht="15">
      <c r="A51" s="90">
        <v>4260</v>
      </c>
      <c r="B51" s="91" t="s">
        <v>73</v>
      </c>
      <c r="C51" s="190"/>
      <c r="D51" s="423"/>
      <c r="E51" s="386"/>
      <c r="F51" s="388"/>
      <c r="G51" s="389">
        <v>1800</v>
      </c>
    </row>
    <row r="52" spans="1:7" s="2" customFormat="1" ht="13.5">
      <c r="A52" s="231"/>
      <c r="B52" s="229" t="s">
        <v>174</v>
      </c>
      <c r="C52" s="205" t="s">
        <v>141</v>
      </c>
      <c r="D52" s="424"/>
      <c r="E52" s="425"/>
      <c r="F52" s="421">
        <f>SUM(F53:F54)</f>
        <v>110</v>
      </c>
      <c r="G52" s="426">
        <f>SUM(G53:G54)</f>
        <v>110</v>
      </c>
    </row>
    <row r="53" spans="1:7" s="23" customFormat="1" ht="45">
      <c r="A53" s="33">
        <v>4740</v>
      </c>
      <c r="B53" s="27" t="s">
        <v>11</v>
      </c>
      <c r="C53" s="190"/>
      <c r="D53" s="423"/>
      <c r="E53" s="386"/>
      <c r="F53" s="388">
        <v>110</v>
      </c>
      <c r="G53" s="389"/>
    </row>
    <row r="54" spans="1:7" s="23" customFormat="1" ht="30.75" thickBot="1">
      <c r="A54" s="33">
        <v>4750</v>
      </c>
      <c r="B54" s="27" t="s">
        <v>91</v>
      </c>
      <c r="C54" s="184"/>
      <c r="D54" s="427"/>
      <c r="E54" s="390"/>
      <c r="F54" s="392"/>
      <c r="G54" s="393">
        <v>110</v>
      </c>
    </row>
    <row r="55" spans="1:7" s="248" customFormat="1" ht="46.5" customHeight="1" thickBot="1" thickTop="1">
      <c r="A55" s="28">
        <v>754</v>
      </c>
      <c r="B55" s="92" t="s">
        <v>43</v>
      </c>
      <c r="C55" s="247" t="s">
        <v>45</v>
      </c>
      <c r="D55" s="428"/>
      <c r="E55" s="429"/>
      <c r="F55" s="396">
        <f>F56</f>
        <v>6000</v>
      </c>
      <c r="G55" s="430">
        <f>G56</f>
        <v>6000</v>
      </c>
    </row>
    <row r="56" spans="1:7" s="248" customFormat="1" ht="15" customHeight="1" thickTop="1">
      <c r="A56" s="32">
        <v>75414</v>
      </c>
      <c r="B56" s="94" t="s">
        <v>44</v>
      </c>
      <c r="C56" s="249"/>
      <c r="D56" s="431"/>
      <c r="E56" s="432"/>
      <c r="F56" s="384">
        <f>SUM(F57:F58)</f>
        <v>6000</v>
      </c>
      <c r="G56" s="433">
        <f>SUM(G57:G58)</f>
        <v>6000</v>
      </c>
    </row>
    <row r="57" spans="1:7" s="248" customFormat="1" ht="15">
      <c r="A57" s="33">
        <v>4210</v>
      </c>
      <c r="B57" s="91" t="s">
        <v>10</v>
      </c>
      <c r="C57" s="250"/>
      <c r="D57" s="386"/>
      <c r="E57" s="387"/>
      <c r="F57" s="388">
        <v>6000</v>
      </c>
      <c r="G57" s="410"/>
    </row>
    <row r="58" spans="1:7" s="248" customFormat="1" ht="15.75" thickBot="1">
      <c r="A58" s="33">
        <v>4300</v>
      </c>
      <c r="B58" s="27" t="s">
        <v>12</v>
      </c>
      <c r="C58" s="250"/>
      <c r="D58" s="386"/>
      <c r="E58" s="387"/>
      <c r="F58" s="388"/>
      <c r="G58" s="410">
        <v>6000</v>
      </c>
    </row>
    <row r="59" spans="1:7" s="248" customFormat="1" ht="116.25" customHeight="1" thickTop="1">
      <c r="A59" s="32">
        <v>756</v>
      </c>
      <c r="B59" s="94" t="s">
        <v>46</v>
      </c>
      <c r="C59" s="251" t="s">
        <v>48</v>
      </c>
      <c r="D59" s="382"/>
      <c r="E59" s="383"/>
      <c r="F59" s="384">
        <f>F60</f>
        <v>300</v>
      </c>
      <c r="G59" s="433">
        <f>G60</f>
        <v>300</v>
      </c>
    </row>
    <row r="60" spans="1:7" s="248" customFormat="1" ht="46.5" customHeight="1">
      <c r="A60" s="210">
        <v>75647</v>
      </c>
      <c r="B60" s="232" t="s">
        <v>47</v>
      </c>
      <c r="C60" s="252"/>
      <c r="D60" s="434"/>
      <c r="E60" s="435"/>
      <c r="F60" s="406">
        <f>SUM(F61:F62)</f>
        <v>300</v>
      </c>
      <c r="G60" s="436">
        <f>SUM(G61:G62)</f>
        <v>300</v>
      </c>
    </row>
    <row r="61" spans="1:7" s="248" customFormat="1" ht="15.75" customHeight="1">
      <c r="A61" s="33">
        <v>4110</v>
      </c>
      <c r="B61" s="36" t="s">
        <v>16</v>
      </c>
      <c r="C61" s="250"/>
      <c r="D61" s="386"/>
      <c r="E61" s="387"/>
      <c r="F61" s="437">
        <v>300</v>
      </c>
      <c r="G61" s="410"/>
    </row>
    <row r="62" spans="1:7" s="248" customFormat="1" ht="18" customHeight="1" thickBot="1">
      <c r="A62" s="33">
        <v>4430</v>
      </c>
      <c r="B62" s="35" t="s">
        <v>49</v>
      </c>
      <c r="C62" s="250"/>
      <c r="D62" s="386"/>
      <c r="E62" s="387"/>
      <c r="F62" s="388"/>
      <c r="G62" s="410">
        <v>300</v>
      </c>
    </row>
    <row r="63" spans="1:7" s="248" customFormat="1" ht="18" customHeight="1" thickBot="1" thickTop="1">
      <c r="A63" s="28">
        <v>758</v>
      </c>
      <c r="B63" s="54" t="s">
        <v>85</v>
      </c>
      <c r="C63" s="247"/>
      <c r="D63" s="438"/>
      <c r="E63" s="439">
        <f>E64</f>
        <v>76781</v>
      </c>
      <c r="F63" s="396"/>
      <c r="G63" s="430"/>
    </row>
    <row r="64" spans="1:7" s="248" customFormat="1" ht="30" customHeight="1" thickTop="1">
      <c r="A64" s="32">
        <v>75801</v>
      </c>
      <c r="B64" s="52" t="s">
        <v>117</v>
      </c>
      <c r="C64" s="251"/>
      <c r="D64" s="382"/>
      <c r="E64" s="383">
        <f>E65</f>
        <v>76781</v>
      </c>
      <c r="F64" s="384"/>
      <c r="G64" s="433"/>
    </row>
    <row r="65" spans="1:7" s="248" customFormat="1" ht="15.75" thickBot="1">
      <c r="A65" s="33">
        <v>2920</v>
      </c>
      <c r="B65" s="35" t="s">
        <v>147</v>
      </c>
      <c r="C65" s="250"/>
      <c r="D65" s="386"/>
      <c r="E65" s="387">
        <v>76781</v>
      </c>
      <c r="F65" s="388"/>
      <c r="G65" s="410"/>
    </row>
    <row r="66" spans="1:7" s="254" customFormat="1" ht="19.5" customHeight="1" thickBot="1" thickTop="1">
      <c r="A66" s="28">
        <v>801</v>
      </c>
      <c r="B66" s="54" t="s">
        <v>13</v>
      </c>
      <c r="C66" s="253" t="s">
        <v>14</v>
      </c>
      <c r="D66" s="440">
        <f>D67+D71+D75+D79+D83</f>
        <v>46421</v>
      </c>
      <c r="E66" s="439"/>
      <c r="F66" s="396">
        <f>F67+F71+F75+F79+F83</f>
        <v>375721</v>
      </c>
      <c r="G66" s="430">
        <f>G67+G71+G75+G79</f>
        <v>329300</v>
      </c>
    </row>
    <row r="67" spans="1:7" s="254" customFormat="1" ht="18.75" customHeight="1" thickTop="1">
      <c r="A67" s="32">
        <v>80101</v>
      </c>
      <c r="B67" s="52" t="s">
        <v>35</v>
      </c>
      <c r="C67" s="255"/>
      <c r="D67" s="398"/>
      <c r="E67" s="383"/>
      <c r="F67" s="384">
        <f>SUM(F68:F70)</f>
        <v>190830</v>
      </c>
      <c r="G67" s="433">
        <f>SUM(G68:G70)</f>
        <v>150550</v>
      </c>
    </row>
    <row r="68" spans="1:7" s="254" customFormat="1" ht="16.5" customHeight="1">
      <c r="A68" s="33">
        <v>4010</v>
      </c>
      <c r="B68" s="36" t="s">
        <v>15</v>
      </c>
      <c r="C68" s="245"/>
      <c r="D68" s="408"/>
      <c r="E68" s="387"/>
      <c r="F68" s="388"/>
      <c r="G68" s="410">
        <v>150550</v>
      </c>
    </row>
    <row r="69" spans="1:7" s="254" customFormat="1" ht="15">
      <c r="A69" s="33">
        <v>4110</v>
      </c>
      <c r="B69" s="36" t="s">
        <v>16</v>
      </c>
      <c r="C69" s="245"/>
      <c r="D69" s="408"/>
      <c r="E69" s="387"/>
      <c r="F69" s="388">
        <v>165750</v>
      </c>
      <c r="G69" s="410"/>
    </row>
    <row r="70" spans="1:7" s="254" customFormat="1" ht="15">
      <c r="A70" s="33">
        <v>4120</v>
      </c>
      <c r="B70" s="36" t="s">
        <v>17</v>
      </c>
      <c r="C70" s="245"/>
      <c r="D70" s="408"/>
      <c r="E70" s="387"/>
      <c r="F70" s="388">
        <v>25080</v>
      </c>
      <c r="G70" s="410"/>
    </row>
    <row r="71" spans="1:7" s="254" customFormat="1" ht="30.75" customHeight="1">
      <c r="A71" s="25">
        <v>80103</v>
      </c>
      <c r="B71" s="86" t="s">
        <v>40</v>
      </c>
      <c r="C71" s="246"/>
      <c r="D71" s="411"/>
      <c r="E71" s="441"/>
      <c r="F71" s="413">
        <f>SUM(F72:F74)</f>
        <v>45070</v>
      </c>
      <c r="G71" s="414"/>
    </row>
    <row r="72" spans="1:7" s="254" customFormat="1" ht="18" customHeight="1">
      <c r="A72" s="33">
        <v>4010</v>
      </c>
      <c r="B72" s="36" t="s">
        <v>15</v>
      </c>
      <c r="C72" s="245"/>
      <c r="D72" s="408"/>
      <c r="E72" s="387"/>
      <c r="F72" s="388">
        <v>32620</v>
      </c>
      <c r="G72" s="410"/>
    </row>
    <row r="73" spans="1:7" s="254" customFormat="1" ht="15">
      <c r="A73" s="33">
        <v>4110</v>
      </c>
      <c r="B73" s="36" t="s">
        <v>16</v>
      </c>
      <c r="C73" s="245"/>
      <c r="D73" s="408"/>
      <c r="E73" s="387"/>
      <c r="F73" s="388">
        <v>11940</v>
      </c>
      <c r="G73" s="410"/>
    </row>
    <row r="74" spans="1:7" s="254" customFormat="1" ht="15">
      <c r="A74" s="33">
        <v>4120</v>
      </c>
      <c r="B74" s="36" t="s">
        <v>17</v>
      </c>
      <c r="C74" s="245"/>
      <c r="D74" s="408"/>
      <c r="E74" s="387"/>
      <c r="F74" s="388">
        <v>510</v>
      </c>
      <c r="G74" s="410"/>
    </row>
    <row r="75" spans="1:7" s="254" customFormat="1" ht="16.5" customHeight="1">
      <c r="A75" s="25">
        <v>80110</v>
      </c>
      <c r="B75" s="55" t="s">
        <v>36</v>
      </c>
      <c r="C75" s="246"/>
      <c r="D75" s="411"/>
      <c r="E75" s="441"/>
      <c r="F75" s="413">
        <f>SUM(F76:F78)</f>
        <v>93200</v>
      </c>
      <c r="G75" s="414">
        <f>SUM(G76:G78)</f>
        <v>177290</v>
      </c>
    </row>
    <row r="76" spans="1:7" s="254" customFormat="1" ht="18" customHeight="1">
      <c r="A76" s="33">
        <v>4010</v>
      </c>
      <c r="B76" s="36" t="s">
        <v>15</v>
      </c>
      <c r="C76" s="245"/>
      <c r="D76" s="408"/>
      <c r="E76" s="387"/>
      <c r="F76" s="388"/>
      <c r="G76" s="410">
        <v>177290</v>
      </c>
    </row>
    <row r="77" spans="1:7" s="254" customFormat="1" ht="15">
      <c r="A77" s="33">
        <v>4110</v>
      </c>
      <c r="B77" s="36" t="s">
        <v>16</v>
      </c>
      <c r="C77" s="245"/>
      <c r="D77" s="408"/>
      <c r="E77" s="387"/>
      <c r="F77" s="388">
        <v>82800</v>
      </c>
      <c r="G77" s="410"/>
    </row>
    <row r="78" spans="1:7" s="254" customFormat="1" ht="15">
      <c r="A78" s="168">
        <v>4120</v>
      </c>
      <c r="B78" s="169" t="s">
        <v>17</v>
      </c>
      <c r="C78" s="256"/>
      <c r="D78" s="400"/>
      <c r="E78" s="442"/>
      <c r="F78" s="402">
        <v>10400</v>
      </c>
      <c r="G78" s="443"/>
    </row>
    <row r="79" spans="1:7" s="254" customFormat="1" ht="29.25" customHeight="1">
      <c r="A79" s="25">
        <v>80146</v>
      </c>
      <c r="B79" s="55" t="s">
        <v>18</v>
      </c>
      <c r="C79" s="246"/>
      <c r="D79" s="411"/>
      <c r="E79" s="441"/>
      <c r="F79" s="413">
        <f>SUM(F80:F82)</f>
        <v>200</v>
      </c>
      <c r="G79" s="414">
        <f>SUM(G80:G82)</f>
        <v>1460</v>
      </c>
    </row>
    <row r="80" spans="1:7" s="257" customFormat="1" ht="17.25" customHeight="1">
      <c r="A80" s="33">
        <v>4010</v>
      </c>
      <c r="B80" s="36" t="s">
        <v>15</v>
      </c>
      <c r="C80" s="245"/>
      <c r="D80" s="444"/>
      <c r="E80" s="445"/>
      <c r="F80" s="446"/>
      <c r="G80" s="410">
        <v>1400</v>
      </c>
    </row>
    <row r="81" spans="1:7" s="254" customFormat="1" ht="17.25" customHeight="1">
      <c r="A81" s="33">
        <v>4110</v>
      </c>
      <c r="B81" s="36" t="s">
        <v>16</v>
      </c>
      <c r="C81" s="245"/>
      <c r="D81" s="408"/>
      <c r="E81" s="387"/>
      <c r="F81" s="388">
        <v>200</v>
      </c>
      <c r="G81" s="410"/>
    </row>
    <row r="82" spans="1:7" s="254" customFormat="1" ht="17.25" customHeight="1">
      <c r="A82" s="33">
        <v>4120</v>
      </c>
      <c r="B82" s="36" t="s">
        <v>17</v>
      </c>
      <c r="C82" s="245"/>
      <c r="D82" s="408"/>
      <c r="E82" s="387"/>
      <c r="F82" s="388"/>
      <c r="G82" s="410">
        <v>60</v>
      </c>
    </row>
    <row r="83" spans="1:7" s="254" customFormat="1" ht="20.25" customHeight="1">
      <c r="A83" s="25">
        <v>80195</v>
      </c>
      <c r="B83" s="86" t="s">
        <v>9</v>
      </c>
      <c r="C83" s="246"/>
      <c r="D83" s="447">
        <f>D84</f>
        <v>46421</v>
      </c>
      <c r="E83" s="441"/>
      <c r="F83" s="413">
        <f>SUM(F85:F87)</f>
        <v>46421</v>
      </c>
      <c r="G83" s="448"/>
    </row>
    <row r="84" spans="1:7" s="254" customFormat="1" ht="45">
      <c r="A84" s="67">
        <v>2030</v>
      </c>
      <c r="B84" s="36" t="s">
        <v>54</v>
      </c>
      <c r="C84" s="245"/>
      <c r="D84" s="449">
        <v>46421</v>
      </c>
      <c r="E84" s="387"/>
      <c r="F84" s="437"/>
      <c r="G84" s="410"/>
    </row>
    <row r="85" spans="1:7" s="254" customFormat="1" ht="15.75" customHeight="1">
      <c r="A85" s="33">
        <v>4010</v>
      </c>
      <c r="B85" s="36" t="s">
        <v>15</v>
      </c>
      <c r="C85" s="245"/>
      <c r="D85" s="449"/>
      <c r="E85" s="387"/>
      <c r="F85" s="388">
        <v>39371</v>
      </c>
      <c r="G85" s="410"/>
    </row>
    <row r="86" spans="1:7" s="254" customFormat="1" ht="15.75" customHeight="1">
      <c r="A86" s="33">
        <v>4110</v>
      </c>
      <c r="B86" s="36" t="s">
        <v>16</v>
      </c>
      <c r="C86" s="245"/>
      <c r="D86" s="449"/>
      <c r="E86" s="387"/>
      <c r="F86" s="388">
        <v>6089</v>
      </c>
      <c r="G86" s="410"/>
    </row>
    <row r="87" spans="1:7" s="254" customFormat="1" ht="18.75" customHeight="1" thickBot="1">
      <c r="A87" s="33">
        <v>4120</v>
      </c>
      <c r="B87" s="36" t="s">
        <v>17</v>
      </c>
      <c r="C87" s="245"/>
      <c r="D87" s="449"/>
      <c r="E87" s="387"/>
      <c r="F87" s="388">
        <v>961</v>
      </c>
      <c r="G87" s="410"/>
    </row>
    <row r="88" spans="1:7" s="254" customFormat="1" ht="20.25" customHeight="1" thickBot="1" thickTop="1">
      <c r="A88" s="28">
        <v>851</v>
      </c>
      <c r="B88" s="122" t="s">
        <v>61</v>
      </c>
      <c r="C88" s="253"/>
      <c r="D88" s="394"/>
      <c r="E88" s="439"/>
      <c r="F88" s="396">
        <f>F89</f>
        <v>2000</v>
      </c>
      <c r="G88" s="430">
        <f>G89</f>
        <v>2000</v>
      </c>
    </row>
    <row r="89" spans="1:7" s="254" customFormat="1" ht="22.5" customHeight="1" thickTop="1">
      <c r="A89" s="32">
        <v>85195</v>
      </c>
      <c r="B89" s="123" t="s">
        <v>9</v>
      </c>
      <c r="C89" s="255"/>
      <c r="D89" s="398"/>
      <c r="E89" s="383"/>
      <c r="F89" s="384">
        <f>SUM(F90:F92)</f>
        <v>2000</v>
      </c>
      <c r="G89" s="433">
        <f>SUM(G90:G92)</f>
        <v>2000</v>
      </c>
    </row>
    <row r="90" spans="1:7" s="254" customFormat="1" ht="18" customHeight="1">
      <c r="A90" s="33">
        <v>4300</v>
      </c>
      <c r="B90" s="58" t="s">
        <v>12</v>
      </c>
      <c r="C90" s="222" t="s">
        <v>63</v>
      </c>
      <c r="D90" s="408"/>
      <c r="E90" s="445"/>
      <c r="F90" s="388">
        <v>1200</v>
      </c>
      <c r="G90" s="410"/>
    </row>
    <row r="91" spans="1:7" s="254" customFormat="1" ht="16.5" customHeight="1">
      <c r="A91" s="33">
        <v>4210</v>
      </c>
      <c r="B91" s="27" t="s">
        <v>10</v>
      </c>
      <c r="C91" s="222" t="s">
        <v>64</v>
      </c>
      <c r="D91" s="408"/>
      <c r="E91" s="387"/>
      <c r="F91" s="388"/>
      <c r="G91" s="410">
        <v>2000</v>
      </c>
    </row>
    <row r="92" spans="1:7" s="254" customFormat="1" ht="21.75" customHeight="1">
      <c r="A92" s="168">
        <v>4300</v>
      </c>
      <c r="B92" s="200" t="s">
        <v>12</v>
      </c>
      <c r="C92" s="351" t="s">
        <v>64</v>
      </c>
      <c r="D92" s="400"/>
      <c r="E92" s="442"/>
      <c r="F92" s="402">
        <v>800</v>
      </c>
      <c r="G92" s="443"/>
    </row>
    <row r="93" spans="1:7" s="254" customFormat="1" ht="22.5" customHeight="1" thickBot="1">
      <c r="A93" s="284">
        <v>852</v>
      </c>
      <c r="B93" s="626" t="s">
        <v>69</v>
      </c>
      <c r="C93" s="627" t="s">
        <v>63</v>
      </c>
      <c r="D93" s="628"/>
      <c r="E93" s="629">
        <f>E111</f>
        <v>27000</v>
      </c>
      <c r="F93" s="508">
        <f>F111+F105+F94+F98+F100+F125+F132</f>
        <v>71810</v>
      </c>
      <c r="G93" s="509">
        <f>G111+G105+G94+G98+G100+G125+G132</f>
        <v>127820</v>
      </c>
    </row>
    <row r="94" spans="1:7" s="254" customFormat="1" ht="25.5" customHeight="1" thickTop="1">
      <c r="A94" s="210">
        <v>85201</v>
      </c>
      <c r="B94" s="89" t="s">
        <v>135</v>
      </c>
      <c r="C94" s="256"/>
      <c r="D94" s="404"/>
      <c r="E94" s="435"/>
      <c r="F94" s="406"/>
      <c r="G94" s="436">
        <f>SUM(G95:G97)</f>
        <v>3400</v>
      </c>
    </row>
    <row r="95" spans="1:7" s="254" customFormat="1" ht="17.25" customHeight="1">
      <c r="A95" s="67">
        <v>4010</v>
      </c>
      <c r="B95" s="36" t="s">
        <v>15</v>
      </c>
      <c r="C95" s="258"/>
      <c r="D95" s="450"/>
      <c r="E95" s="451"/>
      <c r="F95" s="437"/>
      <c r="G95" s="452">
        <v>2000</v>
      </c>
    </row>
    <row r="96" spans="1:7" s="254" customFormat="1" ht="15">
      <c r="A96" s="33">
        <v>4110</v>
      </c>
      <c r="B96" s="56" t="s">
        <v>16</v>
      </c>
      <c r="C96" s="245"/>
      <c r="D96" s="408"/>
      <c r="E96" s="387"/>
      <c r="F96" s="388"/>
      <c r="G96" s="410">
        <v>1250</v>
      </c>
    </row>
    <row r="97" spans="1:7" s="254" customFormat="1" ht="15">
      <c r="A97" s="168">
        <v>4120</v>
      </c>
      <c r="B97" s="169" t="s">
        <v>17</v>
      </c>
      <c r="C97" s="256"/>
      <c r="D97" s="400"/>
      <c r="E97" s="442"/>
      <c r="F97" s="402"/>
      <c r="G97" s="443">
        <v>150</v>
      </c>
    </row>
    <row r="98" spans="1:7" s="254" customFormat="1" ht="15">
      <c r="A98" s="25">
        <v>85202</v>
      </c>
      <c r="B98" s="86" t="s">
        <v>136</v>
      </c>
      <c r="C98" s="246"/>
      <c r="D98" s="415"/>
      <c r="E98" s="453"/>
      <c r="F98" s="417"/>
      <c r="G98" s="414">
        <f>G99</f>
        <v>20000</v>
      </c>
    </row>
    <row r="99" spans="1:7" s="254" customFormat="1" ht="15">
      <c r="A99" s="33">
        <v>4330</v>
      </c>
      <c r="B99" s="36" t="s">
        <v>137</v>
      </c>
      <c r="C99" s="245"/>
      <c r="D99" s="408"/>
      <c r="E99" s="387"/>
      <c r="F99" s="388"/>
      <c r="G99" s="410">
        <v>20000</v>
      </c>
    </row>
    <row r="100" spans="1:7" s="254" customFormat="1" ht="16.5" customHeight="1">
      <c r="A100" s="25">
        <v>85203</v>
      </c>
      <c r="B100" s="86" t="s">
        <v>138</v>
      </c>
      <c r="C100" s="246"/>
      <c r="D100" s="411"/>
      <c r="E100" s="441"/>
      <c r="F100" s="413">
        <f>SUM(F101:F104)</f>
        <v>2000</v>
      </c>
      <c r="G100" s="414">
        <f>SUM(G101:G104)</f>
        <v>2850</v>
      </c>
    </row>
    <row r="101" spans="1:7" s="254" customFormat="1" ht="15">
      <c r="A101" s="33">
        <v>4110</v>
      </c>
      <c r="B101" s="56" t="s">
        <v>16</v>
      </c>
      <c r="C101" s="245"/>
      <c r="D101" s="408"/>
      <c r="E101" s="387"/>
      <c r="F101" s="388"/>
      <c r="G101" s="410">
        <v>750</v>
      </c>
    </row>
    <row r="102" spans="1:7" s="254" customFormat="1" ht="15">
      <c r="A102" s="33">
        <v>4120</v>
      </c>
      <c r="B102" s="36" t="s">
        <v>17</v>
      </c>
      <c r="C102" s="245"/>
      <c r="D102" s="408"/>
      <c r="E102" s="387"/>
      <c r="F102" s="388"/>
      <c r="G102" s="410">
        <v>100</v>
      </c>
    </row>
    <row r="103" spans="1:7" s="254" customFormat="1" ht="15">
      <c r="A103" s="33">
        <v>4210</v>
      </c>
      <c r="B103" s="27" t="s">
        <v>10</v>
      </c>
      <c r="C103" s="245"/>
      <c r="D103" s="408"/>
      <c r="E103" s="387"/>
      <c r="F103" s="388"/>
      <c r="G103" s="410">
        <v>2000</v>
      </c>
    </row>
    <row r="104" spans="1:7" s="254" customFormat="1" ht="15">
      <c r="A104" s="168">
        <v>4300</v>
      </c>
      <c r="B104" s="200" t="s">
        <v>12</v>
      </c>
      <c r="C104" s="256"/>
      <c r="D104" s="400"/>
      <c r="E104" s="442"/>
      <c r="F104" s="402">
        <v>2000</v>
      </c>
      <c r="G104" s="443"/>
    </row>
    <row r="105" spans="1:7" s="254" customFormat="1" ht="69.75" customHeight="1">
      <c r="A105" s="210">
        <v>85212</v>
      </c>
      <c r="B105" s="89" t="s">
        <v>121</v>
      </c>
      <c r="C105" s="256"/>
      <c r="D105" s="404"/>
      <c r="E105" s="435"/>
      <c r="F105" s="406">
        <f>SUM(F106:F110)</f>
        <v>12000</v>
      </c>
      <c r="G105" s="436">
        <f>SUM(G106:G110)</f>
        <v>36000</v>
      </c>
    </row>
    <row r="106" spans="1:7" s="254" customFormat="1" ht="15">
      <c r="A106" s="79">
        <v>4170</v>
      </c>
      <c r="B106" s="56" t="s">
        <v>125</v>
      </c>
      <c r="C106" s="245"/>
      <c r="D106" s="408"/>
      <c r="E106" s="387"/>
      <c r="F106" s="388">
        <v>8000</v>
      </c>
      <c r="G106" s="410"/>
    </row>
    <row r="107" spans="1:7" s="254" customFormat="1" ht="15">
      <c r="A107" s="33">
        <v>4260</v>
      </c>
      <c r="B107" s="56" t="s">
        <v>73</v>
      </c>
      <c r="C107" s="245"/>
      <c r="D107" s="408"/>
      <c r="E107" s="387"/>
      <c r="F107" s="388"/>
      <c r="G107" s="410">
        <v>16950</v>
      </c>
    </row>
    <row r="108" spans="1:7" s="254" customFormat="1" ht="45">
      <c r="A108" s="33">
        <v>4740</v>
      </c>
      <c r="B108" s="27" t="s">
        <v>11</v>
      </c>
      <c r="C108" s="245"/>
      <c r="D108" s="408"/>
      <c r="E108" s="387"/>
      <c r="F108" s="388"/>
      <c r="G108" s="410">
        <v>7050</v>
      </c>
    </row>
    <row r="109" spans="1:7" s="254" customFormat="1" ht="30">
      <c r="A109" s="33">
        <v>4750</v>
      </c>
      <c r="B109" s="56" t="s">
        <v>26</v>
      </c>
      <c r="C109" s="245"/>
      <c r="D109" s="408"/>
      <c r="E109" s="387"/>
      <c r="F109" s="388"/>
      <c r="G109" s="410">
        <v>12000</v>
      </c>
    </row>
    <row r="110" spans="1:7" s="254" customFormat="1" ht="30">
      <c r="A110" s="168">
        <v>4610</v>
      </c>
      <c r="B110" s="200" t="s">
        <v>127</v>
      </c>
      <c r="C110" s="256"/>
      <c r="D110" s="400"/>
      <c r="E110" s="442"/>
      <c r="F110" s="402">
        <v>4000</v>
      </c>
      <c r="G110" s="443"/>
    </row>
    <row r="111" spans="1:7" s="254" customFormat="1" ht="17.25" customHeight="1">
      <c r="A111" s="210">
        <v>85219</v>
      </c>
      <c r="B111" s="89" t="s">
        <v>120</v>
      </c>
      <c r="C111" s="256"/>
      <c r="D111" s="404"/>
      <c r="E111" s="435">
        <f>SUM(E112:E119)</f>
        <v>27000</v>
      </c>
      <c r="F111" s="413">
        <f>SUM(F112:F124)</f>
        <v>52710</v>
      </c>
      <c r="G111" s="436">
        <f>SUM(G112:G124)</f>
        <v>41000</v>
      </c>
    </row>
    <row r="112" spans="1:7" s="254" customFormat="1" ht="45">
      <c r="A112" s="33">
        <v>2030</v>
      </c>
      <c r="B112" s="58" t="s">
        <v>54</v>
      </c>
      <c r="C112" s="245"/>
      <c r="D112" s="408"/>
      <c r="E112" s="387">
        <v>27000</v>
      </c>
      <c r="F112" s="388"/>
      <c r="G112" s="410"/>
    </row>
    <row r="113" spans="1:7" s="254" customFormat="1" ht="16.5" customHeight="1">
      <c r="A113" s="33">
        <v>4010</v>
      </c>
      <c r="B113" s="36" t="s">
        <v>15</v>
      </c>
      <c r="C113" s="245"/>
      <c r="D113" s="408"/>
      <c r="E113" s="387"/>
      <c r="F113" s="388">
        <f>4500+3500</f>
        <v>8000</v>
      </c>
      <c r="G113" s="410"/>
    </row>
    <row r="114" spans="1:7" s="254" customFormat="1" ht="15">
      <c r="A114" s="33">
        <v>4040</v>
      </c>
      <c r="B114" s="36" t="s">
        <v>105</v>
      </c>
      <c r="C114" s="245"/>
      <c r="D114" s="408"/>
      <c r="E114" s="387"/>
      <c r="F114" s="388">
        <v>1710</v>
      </c>
      <c r="G114" s="410"/>
    </row>
    <row r="115" spans="1:7" s="254" customFormat="1" ht="15">
      <c r="A115" s="33">
        <v>4110</v>
      </c>
      <c r="B115" s="56" t="s">
        <v>16</v>
      </c>
      <c r="C115" s="245"/>
      <c r="D115" s="408"/>
      <c r="E115" s="387"/>
      <c r="F115" s="388">
        <v>5000</v>
      </c>
      <c r="G115" s="410"/>
    </row>
    <row r="116" spans="1:7" s="254" customFormat="1" ht="15">
      <c r="A116" s="33">
        <v>4120</v>
      </c>
      <c r="B116" s="36" t="s">
        <v>17</v>
      </c>
      <c r="C116" s="245"/>
      <c r="D116" s="408"/>
      <c r="E116" s="387"/>
      <c r="F116" s="388">
        <v>2500</v>
      </c>
      <c r="G116" s="410"/>
    </row>
    <row r="117" spans="1:7" s="254" customFormat="1" ht="15">
      <c r="A117" s="33">
        <v>4210</v>
      </c>
      <c r="B117" s="27" t="s">
        <v>10</v>
      </c>
      <c r="C117" s="245"/>
      <c r="D117" s="408"/>
      <c r="E117" s="387"/>
      <c r="F117" s="388"/>
      <c r="G117" s="410">
        <v>3000</v>
      </c>
    </row>
    <row r="118" spans="1:7" s="254" customFormat="1" ht="15">
      <c r="A118" s="90">
        <v>4270</v>
      </c>
      <c r="B118" s="58" t="s">
        <v>72</v>
      </c>
      <c r="C118" s="245"/>
      <c r="D118" s="408"/>
      <c r="E118" s="387"/>
      <c r="F118" s="388">
        <v>4500</v>
      </c>
      <c r="G118" s="410">
        <v>4500</v>
      </c>
    </row>
    <row r="119" spans="1:7" s="254" customFormat="1" ht="15">
      <c r="A119" s="33">
        <v>4300</v>
      </c>
      <c r="B119" s="58" t="s">
        <v>12</v>
      </c>
      <c r="C119" s="245"/>
      <c r="D119" s="408"/>
      <c r="E119" s="387"/>
      <c r="F119" s="388">
        <v>24000</v>
      </c>
      <c r="G119" s="410">
        <v>24000</v>
      </c>
    </row>
    <row r="120" spans="1:7" s="254" customFormat="1" ht="21.75" customHeight="1">
      <c r="A120" s="33">
        <v>4350</v>
      </c>
      <c r="B120" s="56" t="s">
        <v>80</v>
      </c>
      <c r="C120" s="245"/>
      <c r="D120" s="408"/>
      <c r="E120" s="387"/>
      <c r="F120" s="388"/>
      <c r="G120" s="410">
        <v>1500</v>
      </c>
    </row>
    <row r="121" spans="1:7" s="254" customFormat="1" ht="45">
      <c r="A121" s="168">
        <v>4370</v>
      </c>
      <c r="B121" s="200" t="s">
        <v>74</v>
      </c>
      <c r="C121" s="256"/>
      <c r="D121" s="400"/>
      <c r="E121" s="442"/>
      <c r="F121" s="402">
        <v>1500</v>
      </c>
      <c r="G121" s="443"/>
    </row>
    <row r="122" spans="1:7" s="477" customFormat="1" ht="45">
      <c r="A122" s="33">
        <v>4740</v>
      </c>
      <c r="B122" s="27" t="s">
        <v>11</v>
      </c>
      <c r="C122" s="245"/>
      <c r="D122" s="408"/>
      <c r="E122" s="387"/>
      <c r="F122" s="388"/>
      <c r="G122" s="410">
        <v>2500</v>
      </c>
    </row>
    <row r="123" spans="1:7" s="254" customFormat="1" ht="30">
      <c r="A123" s="33">
        <v>6050</v>
      </c>
      <c r="B123" s="27" t="s">
        <v>139</v>
      </c>
      <c r="C123" s="245"/>
      <c r="D123" s="408"/>
      <c r="E123" s="387"/>
      <c r="F123" s="388">
        <v>5500</v>
      </c>
      <c r="G123" s="410"/>
    </row>
    <row r="124" spans="1:7" s="254" customFormat="1" ht="30">
      <c r="A124" s="33">
        <v>6060</v>
      </c>
      <c r="B124" s="27" t="s">
        <v>100</v>
      </c>
      <c r="C124" s="245"/>
      <c r="D124" s="408"/>
      <c r="E124" s="387"/>
      <c r="F124" s="388"/>
      <c r="G124" s="410">
        <v>5500</v>
      </c>
    </row>
    <row r="125" spans="1:7" s="254" customFormat="1" ht="14.25">
      <c r="A125" s="25">
        <v>85228</v>
      </c>
      <c r="B125" s="26" t="s">
        <v>133</v>
      </c>
      <c r="C125" s="246"/>
      <c r="D125" s="411"/>
      <c r="E125" s="441"/>
      <c r="F125" s="413">
        <f>SUM(F126:F131)</f>
        <v>5100</v>
      </c>
      <c r="G125" s="414">
        <f>SUM(G126:G131)</f>
        <v>16000</v>
      </c>
    </row>
    <row r="126" spans="1:7" s="254" customFormat="1" ht="17.25" customHeight="1">
      <c r="A126" s="33">
        <v>4010</v>
      </c>
      <c r="B126" s="36" t="s">
        <v>15</v>
      </c>
      <c r="C126" s="245"/>
      <c r="D126" s="408"/>
      <c r="E126" s="387"/>
      <c r="F126" s="454"/>
      <c r="G126" s="410">
        <v>5000</v>
      </c>
    </row>
    <row r="127" spans="1:7" s="254" customFormat="1" ht="15">
      <c r="A127" s="33">
        <v>4110</v>
      </c>
      <c r="B127" s="56" t="s">
        <v>16</v>
      </c>
      <c r="C127" s="245"/>
      <c r="D127" s="408"/>
      <c r="E127" s="387"/>
      <c r="F127" s="454"/>
      <c r="G127" s="410">
        <v>7000</v>
      </c>
    </row>
    <row r="128" spans="1:7" s="254" customFormat="1" ht="15">
      <c r="A128" s="33">
        <v>4170</v>
      </c>
      <c r="B128" s="56" t="s">
        <v>125</v>
      </c>
      <c r="C128" s="245"/>
      <c r="D128" s="408"/>
      <c r="E128" s="387"/>
      <c r="F128" s="454"/>
      <c r="G128" s="410">
        <v>4000</v>
      </c>
    </row>
    <row r="129" spans="1:7" s="254" customFormat="1" ht="15">
      <c r="A129" s="33">
        <v>4300</v>
      </c>
      <c r="B129" s="58" t="s">
        <v>12</v>
      </c>
      <c r="C129" s="245"/>
      <c r="D129" s="408"/>
      <c r="E129" s="387"/>
      <c r="F129" s="388">
        <v>4000</v>
      </c>
      <c r="G129" s="410"/>
    </row>
    <row r="130" spans="1:7" s="254" customFormat="1" ht="45">
      <c r="A130" s="33">
        <v>4740</v>
      </c>
      <c r="B130" s="27" t="s">
        <v>11</v>
      </c>
      <c r="C130" s="245"/>
      <c r="D130" s="408"/>
      <c r="E130" s="387"/>
      <c r="F130" s="388">
        <v>500</v>
      </c>
      <c r="G130" s="410"/>
    </row>
    <row r="131" spans="1:7" s="254" customFormat="1" ht="30">
      <c r="A131" s="168">
        <v>4750</v>
      </c>
      <c r="B131" s="207" t="s">
        <v>26</v>
      </c>
      <c r="C131" s="256"/>
      <c r="D131" s="400"/>
      <c r="E131" s="442"/>
      <c r="F131" s="402">
        <v>600</v>
      </c>
      <c r="G131" s="443"/>
    </row>
    <row r="132" spans="1:7" s="254" customFormat="1" ht="14.25">
      <c r="A132" s="25">
        <v>85295</v>
      </c>
      <c r="B132" s="215" t="s">
        <v>9</v>
      </c>
      <c r="C132" s="246"/>
      <c r="D132" s="411"/>
      <c r="E132" s="441"/>
      <c r="F132" s="413"/>
      <c r="G132" s="414">
        <f>G133</f>
        <v>8570</v>
      </c>
    </row>
    <row r="133" spans="1:7" s="254" customFormat="1" ht="15.75" thickBot="1">
      <c r="A133" s="33">
        <v>4300</v>
      </c>
      <c r="B133" s="56" t="s">
        <v>12</v>
      </c>
      <c r="C133" s="245"/>
      <c r="D133" s="408"/>
      <c r="E133" s="387"/>
      <c r="F133" s="388"/>
      <c r="G133" s="410">
        <v>8570</v>
      </c>
    </row>
    <row r="134" spans="1:7" ht="36.75" customHeight="1" thickBot="1" thickTop="1">
      <c r="A134" s="28">
        <v>854</v>
      </c>
      <c r="B134" s="29" t="s">
        <v>20</v>
      </c>
      <c r="C134" s="259"/>
      <c r="D134" s="438"/>
      <c r="E134" s="439"/>
      <c r="F134" s="396">
        <f>F135+F139</f>
        <v>19516</v>
      </c>
      <c r="G134" s="397">
        <f>G135+G139</f>
        <v>19516</v>
      </c>
    </row>
    <row r="135" spans="1:7" ht="15" customHeight="1" thickTop="1">
      <c r="A135" s="118">
        <v>85401</v>
      </c>
      <c r="B135" s="86" t="s">
        <v>41</v>
      </c>
      <c r="C135" s="260" t="s">
        <v>14</v>
      </c>
      <c r="D135" s="455"/>
      <c r="E135" s="441"/>
      <c r="F135" s="413">
        <f>SUM(F136:F138)</f>
        <v>2250</v>
      </c>
      <c r="G135" s="448">
        <f>SUM(G136:G138)</f>
        <v>19061</v>
      </c>
    </row>
    <row r="136" spans="1:7" ht="18.75" customHeight="1">
      <c r="A136" s="33">
        <v>4010</v>
      </c>
      <c r="B136" s="36" t="s">
        <v>15</v>
      </c>
      <c r="C136" s="242"/>
      <c r="D136" s="456"/>
      <c r="E136" s="445"/>
      <c r="F136" s="446"/>
      <c r="G136" s="389">
        <v>18181</v>
      </c>
    </row>
    <row r="137" spans="1:7" ht="15.75">
      <c r="A137" s="33">
        <v>4110</v>
      </c>
      <c r="B137" s="36" t="s">
        <v>16</v>
      </c>
      <c r="C137" s="242"/>
      <c r="D137" s="386"/>
      <c r="E137" s="387"/>
      <c r="F137" s="388">
        <v>2250</v>
      </c>
      <c r="G137" s="389"/>
    </row>
    <row r="138" spans="1:7" ht="15.75">
      <c r="A138" s="33">
        <v>4120</v>
      </c>
      <c r="B138" s="36" t="s">
        <v>17</v>
      </c>
      <c r="C138" s="242"/>
      <c r="D138" s="386"/>
      <c r="E138" s="409"/>
      <c r="F138" s="388"/>
      <c r="G138" s="389">
        <v>880</v>
      </c>
    </row>
    <row r="139" spans="1:7" s="220" customFormat="1" ht="18.75" customHeight="1">
      <c r="A139" s="203">
        <v>85495</v>
      </c>
      <c r="B139" s="76" t="s">
        <v>9</v>
      </c>
      <c r="C139" s="261"/>
      <c r="D139" s="457"/>
      <c r="E139" s="412"/>
      <c r="F139" s="413">
        <f>F140+F141+F142+F145</f>
        <v>17266</v>
      </c>
      <c r="G139" s="448">
        <f>G140+G141+G142+G145</f>
        <v>455</v>
      </c>
    </row>
    <row r="140" spans="1:7" ht="27.75">
      <c r="A140" s="79">
        <v>4010</v>
      </c>
      <c r="B140" s="27" t="s">
        <v>143</v>
      </c>
      <c r="C140" s="146" t="s">
        <v>14</v>
      </c>
      <c r="D140" s="458"/>
      <c r="E140" s="409"/>
      <c r="F140" s="388">
        <v>15411</v>
      </c>
      <c r="G140" s="389"/>
    </row>
    <row r="141" spans="1:7" ht="15.75">
      <c r="A141" s="79">
        <v>4300</v>
      </c>
      <c r="B141" s="27" t="s">
        <v>12</v>
      </c>
      <c r="C141" s="146" t="s">
        <v>14</v>
      </c>
      <c r="D141" s="458"/>
      <c r="E141" s="409"/>
      <c r="F141" s="388">
        <v>1400</v>
      </c>
      <c r="G141" s="389"/>
    </row>
    <row r="142" spans="1:7" s="272" customFormat="1" ht="13.5">
      <c r="A142" s="271"/>
      <c r="B142" s="229" t="s">
        <v>175</v>
      </c>
      <c r="C142" s="270" t="s">
        <v>141</v>
      </c>
      <c r="D142" s="459"/>
      <c r="E142" s="420"/>
      <c r="F142" s="421">
        <f>SUM(F143:F144)</f>
        <v>245</v>
      </c>
      <c r="G142" s="426">
        <f>SUM(G143:G144)</f>
        <v>245</v>
      </c>
    </row>
    <row r="143" spans="1:7" ht="15.75">
      <c r="A143" s="79">
        <v>4210</v>
      </c>
      <c r="B143" s="27" t="s">
        <v>10</v>
      </c>
      <c r="C143" s="146"/>
      <c r="D143" s="458"/>
      <c r="E143" s="409"/>
      <c r="F143" s="388">
        <v>245</v>
      </c>
      <c r="G143" s="389"/>
    </row>
    <row r="144" spans="1:7" ht="15.75">
      <c r="A144" s="79">
        <v>4300</v>
      </c>
      <c r="B144" s="27" t="s">
        <v>12</v>
      </c>
      <c r="C144" s="146"/>
      <c r="D144" s="458"/>
      <c r="E144" s="409"/>
      <c r="F144" s="388"/>
      <c r="G144" s="389">
        <v>245</v>
      </c>
    </row>
    <row r="145" spans="1:7" s="272" customFormat="1" ht="13.5">
      <c r="A145" s="271"/>
      <c r="B145" s="229" t="s">
        <v>172</v>
      </c>
      <c r="C145" s="270" t="s">
        <v>141</v>
      </c>
      <c r="D145" s="459"/>
      <c r="E145" s="420"/>
      <c r="F145" s="421">
        <f>SUM(F146:F147)</f>
        <v>210</v>
      </c>
      <c r="G145" s="426">
        <f>SUM(G146:G147)</f>
        <v>210</v>
      </c>
    </row>
    <row r="146" spans="1:7" ht="15.75">
      <c r="A146" s="79">
        <v>4210</v>
      </c>
      <c r="B146" s="27" t="s">
        <v>10</v>
      </c>
      <c r="C146" s="146"/>
      <c r="D146" s="458"/>
      <c r="E146" s="409"/>
      <c r="F146" s="388"/>
      <c r="G146" s="389">
        <v>210</v>
      </c>
    </row>
    <row r="147" spans="1:7" ht="16.5" thickBot="1">
      <c r="A147" s="79">
        <v>4300</v>
      </c>
      <c r="B147" s="27" t="s">
        <v>12</v>
      </c>
      <c r="C147" s="146"/>
      <c r="D147" s="458"/>
      <c r="E147" s="409"/>
      <c r="F147" s="388">
        <v>210</v>
      </c>
      <c r="G147" s="389"/>
    </row>
    <row r="148" spans="1:7" ht="36.75" customHeight="1" thickBot="1" thickTop="1">
      <c r="A148" s="107">
        <v>900</v>
      </c>
      <c r="B148" s="29" t="s">
        <v>86</v>
      </c>
      <c r="C148" s="263" t="s">
        <v>130</v>
      </c>
      <c r="D148" s="460"/>
      <c r="E148" s="395"/>
      <c r="F148" s="396">
        <f>F149+F151+F153+F155</f>
        <v>39295</v>
      </c>
      <c r="G148" s="397">
        <f>G149+G151+G153+G155</f>
        <v>129295</v>
      </c>
    </row>
    <row r="149" spans="1:7" ht="29.25" thickTop="1">
      <c r="A149" s="105">
        <v>90001</v>
      </c>
      <c r="B149" s="106" t="s">
        <v>92</v>
      </c>
      <c r="C149" s="264"/>
      <c r="D149" s="461"/>
      <c r="E149" s="399"/>
      <c r="F149" s="384"/>
      <c r="G149" s="385">
        <f>G150</f>
        <v>38435</v>
      </c>
    </row>
    <row r="150" spans="1:7" ht="15.75">
      <c r="A150" s="160">
        <v>4300</v>
      </c>
      <c r="B150" s="161" t="s">
        <v>12</v>
      </c>
      <c r="C150" s="265"/>
      <c r="D150" s="462"/>
      <c r="E150" s="401"/>
      <c r="F150" s="402"/>
      <c r="G150" s="403">
        <v>38435</v>
      </c>
    </row>
    <row r="151" spans="1:7" ht="28.5">
      <c r="A151" s="163">
        <v>90003</v>
      </c>
      <c r="B151" s="164" t="s">
        <v>93</v>
      </c>
      <c r="C151" s="265"/>
      <c r="D151" s="463"/>
      <c r="E151" s="405"/>
      <c r="F151" s="406">
        <f>F152</f>
        <v>38435</v>
      </c>
      <c r="G151" s="407"/>
    </row>
    <row r="152" spans="1:7" ht="15.75">
      <c r="A152" s="162">
        <v>4300</v>
      </c>
      <c r="B152" s="211" t="s">
        <v>12</v>
      </c>
      <c r="C152" s="261"/>
      <c r="D152" s="464"/>
      <c r="E152" s="416"/>
      <c r="F152" s="417">
        <v>38435</v>
      </c>
      <c r="G152" s="465"/>
    </row>
    <row r="153" spans="1:7" ht="19.5" customHeight="1">
      <c r="A153" s="163">
        <v>90015</v>
      </c>
      <c r="B153" s="164" t="s">
        <v>88</v>
      </c>
      <c r="C153" s="265"/>
      <c r="D153" s="463"/>
      <c r="E153" s="405"/>
      <c r="F153" s="406"/>
      <c r="G153" s="407">
        <f>G154</f>
        <v>90000</v>
      </c>
    </row>
    <row r="154" spans="1:7" ht="15.75">
      <c r="A154" s="162">
        <v>4260</v>
      </c>
      <c r="B154" s="211" t="s">
        <v>73</v>
      </c>
      <c r="C154" s="261"/>
      <c r="D154" s="464"/>
      <c r="E154" s="416"/>
      <c r="F154" s="417"/>
      <c r="G154" s="465">
        <v>90000</v>
      </c>
    </row>
    <row r="155" spans="1:7" ht="20.25" customHeight="1">
      <c r="A155" s="203">
        <v>90095</v>
      </c>
      <c r="B155" s="76" t="s">
        <v>9</v>
      </c>
      <c r="C155" s="261"/>
      <c r="D155" s="457"/>
      <c r="E155" s="412"/>
      <c r="F155" s="413">
        <f>SUM(F156:F158)</f>
        <v>860</v>
      </c>
      <c r="G155" s="448">
        <f>SUM(G156:G158)</f>
        <v>860</v>
      </c>
    </row>
    <row r="156" spans="1:7" ht="15.75">
      <c r="A156" s="79">
        <v>4300</v>
      </c>
      <c r="B156" s="212" t="s">
        <v>12</v>
      </c>
      <c r="C156" s="262"/>
      <c r="D156" s="458"/>
      <c r="E156" s="409"/>
      <c r="F156" s="388"/>
      <c r="G156" s="389">
        <v>860</v>
      </c>
    </row>
    <row r="157" spans="1:7" ht="15.75">
      <c r="A157" s="79">
        <v>4300</v>
      </c>
      <c r="B157" s="27" t="s">
        <v>12</v>
      </c>
      <c r="C157" s="262"/>
      <c r="D157" s="458"/>
      <c r="E157" s="409"/>
      <c r="F157" s="388">
        <v>520</v>
      </c>
      <c r="G157" s="389"/>
    </row>
    <row r="158" spans="1:7" ht="16.5" thickBot="1">
      <c r="A158" s="79">
        <v>4430</v>
      </c>
      <c r="B158" s="159" t="s">
        <v>49</v>
      </c>
      <c r="C158" s="262"/>
      <c r="D158" s="458"/>
      <c r="E158" s="409"/>
      <c r="F158" s="388">
        <v>340</v>
      </c>
      <c r="G158" s="389"/>
    </row>
    <row r="159" spans="1:7" ht="36" customHeight="1" thickBot="1" thickTop="1">
      <c r="A159" s="107">
        <v>921</v>
      </c>
      <c r="B159" s="29" t="s">
        <v>55</v>
      </c>
      <c r="C159" s="259"/>
      <c r="D159" s="460"/>
      <c r="E159" s="395"/>
      <c r="F159" s="396">
        <f>F160</f>
        <v>8119</v>
      </c>
      <c r="G159" s="397">
        <f>G160</f>
        <v>8119</v>
      </c>
    </row>
    <row r="160" spans="1:7" ht="18.75" customHeight="1" thickTop="1">
      <c r="A160" s="105">
        <v>92195</v>
      </c>
      <c r="B160" s="106" t="s">
        <v>9</v>
      </c>
      <c r="C160" s="241"/>
      <c r="D160" s="461"/>
      <c r="E160" s="399"/>
      <c r="F160" s="384">
        <f>SUM(F161:F172)</f>
        <v>8119</v>
      </c>
      <c r="G160" s="385">
        <f>SUM(G161:G172)</f>
        <v>8119</v>
      </c>
    </row>
    <row r="161" spans="1:7" ht="29.25" customHeight="1">
      <c r="A161" s="213"/>
      <c r="B161" s="229" t="s">
        <v>132</v>
      </c>
      <c r="C161" s="273" t="s">
        <v>118</v>
      </c>
      <c r="D161" s="466"/>
      <c r="E161" s="467"/>
      <c r="F161" s="468"/>
      <c r="G161" s="469"/>
    </row>
    <row r="162" spans="1:7" ht="15.75" customHeight="1">
      <c r="A162" s="79">
        <v>4118</v>
      </c>
      <c r="B162" s="36" t="s">
        <v>16</v>
      </c>
      <c r="C162" s="145"/>
      <c r="D162" s="458"/>
      <c r="E162" s="409"/>
      <c r="F162" s="388"/>
      <c r="G162" s="389">
        <v>1246</v>
      </c>
    </row>
    <row r="163" spans="1:7" ht="16.5" customHeight="1">
      <c r="A163" s="79">
        <v>4119</v>
      </c>
      <c r="B163" s="36" t="s">
        <v>16</v>
      </c>
      <c r="C163" s="145"/>
      <c r="D163" s="458"/>
      <c r="E163" s="409"/>
      <c r="F163" s="388"/>
      <c r="G163" s="389">
        <v>220</v>
      </c>
    </row>
    <row r="164" spans="1:7" ht="16.5" customHeight="1">
      <c r="A164" s="79">
        <v>4128</v>
      </c>
      <c r="B164" s="36" t="s">
        <v>17</v>
      </c>
      <c r="C164" s="145"/>
      <c r="D164" s="458"/>
      <c r="E164" s="409"/>
      <c r="F164" s="388"/>
      <c r="G164" s="389">
        <v>193</v>
      </c>
    </row>
    <row r="165" spans="1:7" ht="16.5" customHeight="1">
      <c r="A165" s="79">
        <v>4129</v>
      </c>
      <c r="B165" s="36" t="s">
        <v>17</v>
      </c>
      <c r="C165" s="145"/>
      <c r="D165" s="458"/>
      <c r="E165" s="409"/>
      <c r="F165" s="388"/>
      <c r="G165" s="389">
        <v>34</v>
      </c>
    </row>
    <row r="166" spans="1:7" ht="17.25" customHeight="1">
      <c r="A166" s="79">
        <v>4178</v>
      </c>
      <c r="B166" s="56" t="s">
        <v>125</v>
      </c>
      <c r="C166" s="145"/>
      <c r="D166" s="458"/>
      <c r="E166" s="409"/>
      <c r="F166" s="388">
        <v>1439</v>
      </c>
      <c r="G166" s="389"/>
    </row>
    <row r="167" spans="1:7" ht="16.5" customHeight="1">
      <c r="A167" s="79">
        <v>4179</v>
      </c>
      <c r="B167" s="56" t="s">
        <v>125</v>
      </c>
      <c r="C167" s="145"/>
      <c r="D167" s="458"/>
      <c r="E167" s="409"/>
      <c r="F167" s="388">
        <v>254</v>
      </c>
      <c r="G167" s="389"/>
    </row>
    <row r="168" spans="1:7" ht="15" customHeight="1">
      <c r="A168" s="79">
        <v>4300</v>
      </c>
      <c r="B168" s="58" t="s">
        <v>12</v>
      </c>
      <c r="C168" s="145"/>
      <c r="D168" s="470"/>
      <c r="E168" s="471"/>
      <c r="F168" s="388">
        <v>5726</v>
      </c>
      <c r="G168" s="472"/>
    </row>
    <row r="169" spans="1:7" ht="15" customHeight="1">
      <c r="A169" s="79">
        <v>4430</v>
      </c>
      <c r="B169" s="35" t="s">
        <v>49</v>
      </c>
      <c r="C169" s="145"/>
      <c r="D169" s="458"/>
      <c r="E169" s="409"/>
      <c r="F169" s="388"/>
      <c r="G169" s="389">
        <v>5726</v>
      </c>
    </row>
    <row r="170" spans="1:7" ht="15.75">
      <c r="A170" s="79"/>
      <c r="B170" s="217" t="s">
        <v>175</v>
      </c>
      <c r="C170" s="273" t="s">
        <v>141</v>
      </c>
      <c r="D170" s="466"/>
      <c r="E170" s="467"/>
      <c r="F170" s="468"/>
      <c r="G170" s="469"/>
    </row>
    <row r="171" spans="1:7" ht="15.75">
      <c r="A171" s="79">
        <v>4210</v>
      </c>
      <c r="B171" s="27" t="s">
        <v>10</v>
      </c>
      <c r="C171" s="242"/>
      <c r="D171" s="458"/>
      <c r="E171" s="409"/>
      <c r="F171" s="388">
        <v>700</v>
      </c>
      <c r="G171" s="389"/>
    </row>
    <row r="172" spans="1:7" ht="16.5" thickBot="1">
      <c r="A172" s="79">
        <v>4300</v>
      </c>
      <c r="B172" s="58" t="s">
        <v>12</v>
      </c>
      <c r="C172" s="242"/>
      <c r="D172" s="458"/>
      <c r="E172" s="409"/>
      <c r="F172" s="388"/>
      <c r="G172" s="389">
        <v>700</v>
      </c>
    </row>
    <row r="173" spans="1:7" ht="18" thickBot="1" thickTop="1">
      <c r="A173" s="274"/>
      <c r="B173" s="267" t="s">
        <v>21</v>
      </c>
      <c r="C173" s="268"/>
      <c r="D173" s="473">
        <f>D159+D148+D134+D88+D66+D63+D59+D55+D24+D11</f>
        <v>46421</v>
      </c>
      <c r="E173" s="474">
        <f>E159+E134+E88+E66+E63+E59+E55+E24+E93</f>
        <v>103781</v>
      </c>
      <c r="F173" s="475">
        <f>F159+F134+F66+F59+F55+F24+F88+F11+F148+F93</f>
        <v>765939</v>
      </c>
      <c r="G173" s="476">
        <f>G159+G134+G66+G59+G24+G55+G88+G11+G148+G93</f>
        <v>860528</v>
      </c>
    </row>
    <row r="174" spans="1:7" ht="18.75" thickBot="1" thickTop="1">
      <c r="A174" s="120"/>
      <c r="B174" s="121" t="s">
        <v>22</v>
      </c>
      <c r="C174" s="269"/>
      <c r="D174" s="605">
        <f>E173-D173</f>
        <v>57360</v>
      </c>
      <c r="E174" s="606"/>
      <c r="F174" s="601">
        <f>G173-F173</f>
        <v>94589</v>
      </c>
      <c r="G174" s="602"/>
    </row>
    <row r="175" ht="16.5" thickTop="1"/>
    <row r="177" ht="15.75">
      <c r="F177" s="218"/>
    </row>
    <row r="178" ht="15.75">
      <c r="F178" s="218"/>
    </row>
  </sheetData>
  <mergeCells count="5">
    <mergeCell ref="B8:B9"/>
    <mergeCell ref="F174:G174"/>
    <mergeCell ref="D8:E8"/>
    <mergeCell ref="D174:E174"/>
    <mergeCell ref="C8:C9"/>
  </mergeCells>
  <printOptions horizontalCentered="1"/>
  <pageMargins left="0.3937007874015748" right="0.3937007874015748" top="0.984251968503937" bottom="0.5905511811023623" header="0.5118110236220472" footer="0.5118110236220472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D8" sqref="D8"/>
    </sheetView>
  </sheetViews>
  <sheetFormatPr defaultColWidth="9.00390625" defaultRowHeight="12.75"/>
  <cols>
    <col min="1" max="1" width="7.625" style="117" customWidth="1"/>
    <col min="2" max="2" width="39.375" style="117" customWidth="1"/>
    <col min="3" max="3" width="6.625" style="117" customWidth="1"/>
    <col min="4" max="4" width="13.25390625" style="117" customWidth="1"/>
    <col min="5" max="5" width="12.00390625" style="117" customWidth="1"/>
    <col min="6" max="6" width="11.25390625" style="117" customWidth="1"/>
    <col min="7" max="16384" width="9.125" style="117" customWidth="1"/>
  </cols>
  <sheetData>
    <row r="1" spans="1:5" ht="15.75">
      <c r="A1" s="12"/>
      <c r="B1" s="12"/>
      <c r="C1" s="2"/>
      <c r="D1" s="2" t="s">
        <v>23</v>
      </c>
      <c r="E1" s="2"/>
    </row>
    <row r="2" spans="1:5" ht="12" customHeight="1">
      <c r="A2" s="44"/>
      <c r="B2" s="45"/>
      <c r="C2" s="6"/>
      <c r="D2" s="6" t="s">
        <v>181</v>
      </c>
      <c r="E2" s="6"/>
    </row>
    <row r="3" spans="1:5" ht="14.25" customHeight="1">
      <c r="A3" s="44"/>
      <c r="B3" s="45"/>
      <c r="C3" s="6"/>
      <c r="D3" s="6" t="s">
        <v>1</v>
      </c>
      <c r="E3" s="6"/>
    </row>
    <row r="4" spans="1:5" ht="13.5" customHeight="1">
      <c r="A4" s="44"/>
      <c r="B4" s="45"/>
      <c r="C4" s="6"/>
      <c r="D4" s="6" t="s">
        <v>176</v>
      </c>
      <c r="E4" s="6"/>
    </row>
    <row r="5" spans="1:6" ht="18.75">
      <c r="A5" s="44"/>
      <c r="B5" s="45"/>
      <c r="C5" s="45"/>
      <c r="D5" s="45"/>
      <c r="E5" s="10"/>
      <c r="F5" s="10"/>
    </row>
    <row r="6" spans="1:6" ht="37.5">
      <c r="A6" s="8" t="s">
        <v>144</v>
      </c>
      <c r="B6" s="9"/>
      <c r="C6" s="9"/>
      <c r="D6" s="9"/>
      <c r="E6" s="10"/>
      <c r="F6" s="10"/>
    </row>
    <row r="7" spans="1:6" ht="12" customHeight="1" thickBot="1">
      <c r="A7" s="8"/>
      <c r="B7" s="9"/>
      <c r="C7" s="9"/>
      <c r="D7" s="9"/>
      <c r="E7" s="10"/>
      <c r="F7" s="46" t="s">
        <v>2</v>
      </c>
    </row>
    <row r="8" spans="1:6" ht="24" customHeight="1">
      <c r="A8" s="514" t="s">
        <v>3</v>
      </c>
      <c r="B8" s="599" t="s">
        <v>4</v>
      </c>
      <c r="C8" s="607" t="s">
        <v>145</v>
      </c>
      <c r="D8" s="114" t="s">
        <v>24</v>
      </c>
      <c r="E8" s="610" t="s">
        <v>5</v>
      </c>
      <c r="F8" s="611"/>
    </row>
    <row r="9" spans="1:6" ht="12.75">
      <c r="A9" s="48" t="s">
        <v>6</v>
      </c>
      <c r="B9" s="609"/>
      <c r="C9" s="608"/>
      <c r="D9" s="49" t="s">
        <v>8</v>
      </c>
      <c r="E9" s="81" t="s">
        <v>7</v>
      </c>
      <c r="F9" s="49" t="s">
        <v>8</v>
      </c>
    </row>
    <row r="10" spans="1:6" s="254" customFormat="1" ht="13.5" thickBot="1">
      <c r="A10" s="20">
        <v>1</v>
      </c>
      <c r="B10" s="50">
        <v>2</v>
      </c>
      <c r="C10" s="50">
        <v>3</v>
      </c>
      <c r="D10" s="196">
        <v>4</v>
      </c>
      <c r="E10" s="82">
        <v>5</v>
      </c>
      <c r="F10" s="51">
        <v>6</v>
      </c>
    </row>
    <row r="11" spans="1:6" s="254" customFormat="1" ht="20.25" customHeight="1" thickBot="1" thickTop="1">
      <c r="A11" s="156">
        <v>750</v>
      </c>
      <c r="B11" s="198" t="s">
        <v>37</v>
      </c>
      <c r="C11" s="103" t="s">
        <v>34</v>
      </c>
      <c r="D11" s="478"/>
      <c r="E11" s="479"/>
      <c r="F11" s="480">
        <f>F12</f>
        <v>5000</v>
      </c>
    </row>
    <row r="12" spans="1:6" s="254" customFormat="1" ht="16.5" customHeight="1" thickTop="1">
      <c r="A12" s="32">
        <v>75020</v>
      </c>
      <c r="B12" s="96" t="s">
        <v>114</v>
      </c>
      <c r="C12" s="95"/>
      <c r="D12" s="399"/>
      <c r="E12" s="481"/>
      <c r="F12" s="433">
        <f>F13</f>
        <v>5000</v>
      </c>
    </row>
    <row r="13" spans="1:6" s="254" customFormat="1" ht="15.75" thickBot="1">
      <c r="A13" s="61">
        <v>4300</v>
      </c>
      <c r="B13" s="197" t="s">
        <v>115</v>
      </c>
      <c r="C13" s="172"/>
      <c r="D13" s="482"/>
      <c r="E13" s="483"/>
      <c r="F13" s="484">
        <v>5000</v>
      </c>
    </row>
    <row r="14" spans="1:6" s="254" customFormat="1" ht="20.25" customHeight="1" thickBot="1" thickTop="1">
      <c r="A14" s="28">
        <v>758</v>
      </c>
      <c r="B14" s="54" t="s">
        <v>85</v>
      </c>
      <c r="C14" s="93"/>
      <c r="D14" s="439">
        <f>D15</f>
        <v>47666</v>
      </c>
      <c r="E14" s="396"/>
      <c r="F14" s="430"/>
    </row>
    <row r="15" spans="1:6" s="254" customFormat="1" ht="29.25" thickTop="1">
      <c r="A15" s="32">
        <v>75801</v>
      </c>
      <c r="B15" s="52" t="s">
        <v>116</v>
      </c>
      <c r="C15" s="95"/>
      <c r="D15" s="485">
        <f>D16</f>
        <v>47666</v>
      </c>
      <c r="E15" s="384"/>
      <c r="F15" s="433"/>
    </row>
    <row r="16" spans="1:6" s="254" customFormat="1" ht="15.75" thickBot="1">
      <c r="A16" s="33">
        <v>2920</v>
      </c>
      <c r="B16" s="35" t="s">
        <v>147</v>
      </c>
      <c r="C16" s="104"/>
      <c r="D16" s="449">
        <v>47666</v>
      </c>
      <c r="E16" s="388"/>
      <c r="F16" s="410"/>
    </row>
    <row r="17" spans="1:6" s="254" customFormat="1" ht="19.5" customHeight="1" thickBot="1" thickTop="1">
      <c r="A17" s="28">
        <v>801</v>
      </c>
      <c r="B17" s="54" t="s">
        <v>13</v>
      </c>
      <c r="C17" s="72" t="s">
        <v>14</v>
      </c>
      <c r="D17" s="486">
        <f>D18+D21+D24+D28+D32+D36+D40+D44+D48+D51</f>
        <v>46421</v>
      </c>
      <c r="E17" s="396">
        <f>E18+E21+E24+E28+E32+E36+E40+E44+E48+E51</f>
        <v>202210</v>
      </c>
      <c r="F17" s="430">
        <f>F18+F21+F24+F28+F32+F36+F40+F44+F48+F51</f>
        <v>248631</v>
      </c>
    </row>
    <row r="18" spans="1:6" s="254" customFormat="1" ht="15" thickTop="1">
      <c r="A18" s="32">
        <v>80102</v>
      </c>
      <c r="B18" s="52" t="s">
        <v>25</v>
      </c>
      <c r="C18" s="66"/>
      <c r="D18" s="487"/>
      <c r="E18" s="384"/>
      <c r="F18" s="433">
        <f>SUM(F19:F20)</f>
        <v>14000</v>
      </c>
    </row>
    <row r="19" spans="1:6" s="254" customFormat="1" ht="15">
      <c r="A19" s="33">
        <v>4110</v>
      </c>
      <c r="B19" s="36" t="s">
        <v>16</v>
      </c>
      <c r="C19" s="74"/>
      <c r="D19" s="488"/>
      <c r="E19" s="388"/>
      <c r="F19" s="410">
        <v>12500</v>
      </c>
    </row>
    <row r="20" spans="1:6" s="254" customFormat="1" ht="15">
      <c r="A20" s="33">
        <v>4120</v>
      </c>
      <c r="B20" s="36" t="s">
        <v>17</v>
      </c>
      <c r="C20" s="74"/>
      <c r="D20" s="488"/>
      <c r="E20" s="388"/>
      <c r="F20" s="410">
        <v>1500</v>
      </c>
    </row>
    <row r="21" spans="1:6" s="254" customFormat="1" ht="15" customHeight="1">
      <c r="A21" s="25">
        <v>80105</v>
      </c>
      <c r="B21" s="55" t="s">
        <v>56</v>
      </c>
      <c r="C21" s="71"/>
      <c r="D21" s="489"/>
      <c r="E21" s="413"/>
      <c r="F21" s="414">
        <f>SUM(F22:F23)</f>
        <v>7400</v>
      </c>
    </row>
    <row r="22" spans="1:6" s="254" customFormat="1" ht="15">
      <c r="A22" s="33">
        <v>4110</v>
      </c>
      <c r="B22" s="36" t="s">
        <v>16</v>
      </c>
      <c r="C22" s="74"/>
      <c r="D22" s="488"/>
      <c r="E22" s="388"/>
      <c r="F22" s="410">
        <v>7000</v>
      </c>
    </row>
    <row r="23" spans="1:6" s="254" customFormat="1" ht="15">
      <c r="A23" s="33">
        <v>4120</v>
      </c>
      <c r="B23" s="36" t="s">
        <v>17</v>
      </c>
      <c r="C23" s="74"/>
      <c r="D23" s="488"/>
      <c r="E23" s="388"/>
      <c r="F23" s="410">
        <v>400</v>
      </c>
    </row>
    <row r="24" spans="1:6" s="254" customFormat="1" ht="15" customHeight="1">
      <c r="A24" s="25">
        <v>80111</v>
      </c>
      <c r="B24" s="55" t="s">
        <v>57</v>
      </c>
      <c r="C24" s="71"/>
      <c r="D24" s="489"/>
      <c r="E24" s="413">
        <f>SUM(E25:E27)</f>
        <v>150</v>
      </c>
      <c r="F24" s="414">
        <f>SUM(F25:F27)</f>
        <v>31350</v>
      </c>
    </row>
    <row r="25" spans="1:6" s="254" customFormat="1" ht="15">
      <c r="A25" s="33">
        <v>4010</v>
      </c>
      <c r="B25" s="36" t="s">
        <v>15</v>
      </c>
      <c r="C25" s="74"/>
      <c r="D25" s="488"/>
      <c r="E25" s="388"/>
      <c r="F25" s="410">
        <v>18010</v>
      </c>
    </row>
    <row r="26" spans="1:6" s="254" customFormat="1" ht="15">
      <c r="A26" s="33">
        <v>4110</v>
      </c>
      <c r="B26" s="36" t="s">
        <v>16</v>
      </c>
      <c r="C26" s="74"/>
      <c r="D26" s="488"/>
      <c r="E26" s="388"/>
      <c r="F26" s="410">
        <v>13340</v>
      </c>
    </row>
    <row r="27" spans="1:6" s="254" customFormat="1" ht="15">
      <c r="A27" s="33">
        <v>4120</v>
      </c>
      <c r="B27" s="36" t="s">
        <v>17</v>
      </c>
      <c r="C27" s="74"/>
      <c r="D27" s="488"/>
      <c r="E27" s="388">
        <v>150</v>
      </c>
      <c r="F27" s="410"/>
    </row>
    <row r="28" spans="1:6" s="254" customFormat="1" ht="15" customHeight="1">
      <c r="A28" s="25">
        <v>80120</v>
      </c>
      <c r="B28" s="55" t="s">
        <v>27</v>
      </c>
      <c r="C28" s="71"/>
      <c r="D28" s="489"/>
      <c r="E28" s="413">
        <f>SUM(E29:E31)</f>
        <v>16100</v>
      </c>
      <c r="F28" s="414">
        <f>SUM(F29:F31)</f>
        <v>100580</v>
      </c>
    </row>
    <row r="29" spans="1:6" s="254" customFormat="1" ht="15">
      <c r="A29" s="33">
        <v>4010</v>
      </c>
      <c r="B29" s="36" t="s">
        <v>15</v>
      </c>
      <c r="C29" s="74"/>
      <c r="D29" s="488"/>
      <c r="E29" s="388"/>
      <c r="F29" s="410">
        <v>100580</v>
      </c>
    </row>
    <row r="30" spans="1:6" s="254" customFormat="1" ht="15">
      <c r="A30" s="33">
        <v>4110</v>
      </c>
      <c r="B30" s="36" t="s">
        <v>16</v>
      </c>
      <c r="C30" s="74"/>
      <c r="D30" s="488"/>
      <c r="E30" s="388">
        <v>8500</v>
      </c>
      <c r="F30" s="410"/>
    </row>
    <row r="31" spans="1:6" s="254" customFormat="1" ht="15">
      <c r="A31" s="33">
        <v>4120</v>
      </c>
      <c r="B31" s="36" t="s">
        <v>17</v>
      </c>
      <c r="C31" s="74"/>
      <c r="D31" s="488"/>
      <c r="E31" s="388">
        <v>7600</v>
      </c>
      <c r="F31" s="410"/>
    </row>
    <row r="32" spans="1:6" s="254" customFormat="1" ht="15" customHeight="1">
      <c r="A32" s="25">
        <v>80123</v>
      </c>
      <c r="B32" s="55" t="s">
        <v>28</v>
      </c>
      <c r="C32" s="71"/>
      <c r="D32" s="489"/>
      <c r="E32" s="413">
        <f>SUM(E33:E35)</f>
        <v>9500</v>
      </c>
      <c r="F32" s="414"/>
    </row>
    <row r="33" spans="1:6" s="254" customFormat="1" ht="15">
      <c r="A33" s="33">
        <v>4010</v>
      </c>
      <c r="B33" s="36" t="s">
        <v>15</v>
      </c>
      <c r="C33" s="75"/>
      <c r="D33" s="490"/>
      <c r="E33" s="437">
        <v>7190</v>
      </c>
      <c r="F33" s="452"/>
    </row>
    <row r="34" spans="1:6" s="254" customFormat="1" ht="15">
      <c r="A34" s="33">
        <v>4110</v>
      </c>
      <c r="B34" s="36" t="s">
        <v>16</v>
      </c>
      <c r="C34" s="68"/>
      <c r="D34" s="491"/>
      <c r="E34" s="388">
        <v>1810</v>
      </c>
      <c r="F34" s="410"/>
    </row>
    <row r="35" spans="1:6" s="254" customFormat="1" ht="15">
      <c r="A35" s="33">
        <v>4120</v>
      </c>
      <c r="B35" s="36" t="s">
        <v>17</v>
      </c>
      <c r="C35" s="68"/>
      <c r="D35" s="491"/>
      <c r="E35" s="388">
        <v>500</v>
      </c>
      <c r="F35" s="410"/>
    </row>
    <row r="36" spans="1:6" s="254" customFormat="1" ht="15" customHeight="1">
      <c r="A36" s="25">
        <v>80130</v>
      </c>
      <c r="B36" s="55" t="s">
        <v>29</v>
      </c>
      <c r="C36" s="71"/>
      <c r="D36" s="489"/>
      <c r="E36" s="413">
        <f>SUM(E37:E39)</f>
        <v>129160</v>
      </c>
      <c r="F36" s="414"/>
    </row>
    <row r="37" spans="1:6" s="254" customFormat="1" ht="15">
      <c r="A37" s="33">
        <v>4010</v>
      </c>
      <c r="B37" s="36" t="s">
        <v>15</v>
      </c>
      <c r="C37" s="68"/>
      <c r="D37" s="491"/>
      <c r="E37" s="388">
        <v>49800</v>
      </c>
      <c r="F37" s="410"/>
    </row>
    <row r="38" spans="1:6" s="254" customFormat="1" ht="15">
      <c r="A38" s="33">
        <v>4110</v>
      </c>
      <c r="B38" s="36" t="s">
        <v>16</v>
      </c>
      <c r="C38" s="68"/>
      <c r="D38" s="491"/>
      <c r="E38" s="388">
        <v>59340</v>
      </c>
      <c r="F38" s="410"/>
    </row>
    <row r="39" spans="1:6" s="254" customFormat="1" ht="15">
      <c r="A39" s="33">
        <v>4120</v>
      </c>
      <c r="B39" s="36" t="s">
        <v>17</v>
      </c>
      <c r="C39" s="68"/>
      <c r="D39" s="491"/>
      <c r="E39" s="388">
        <v>20020</v>
      </c>
      <c r="F39" s="410"/>
    </row>
    <row r="40" spans="1:6" s="254" customFormat="1" ht="15" customHeight="1">
      <c r="A40" s="25">
        <v>80134</v>
      </c>
      <c r="B40" s="55" t="s">
        <v>58</v>
      </c>
      <c r="C40" s="71"/>
      <c r="D40" s="489"/>
      <c r="E40" s="413"/>
      <c r="F40" s="414">
        <f>SUM(F41:F43)</f>
        <v>44830</v>
      </c>
    </row>
    <row r="41" spans="1:6" s="254" customFormat="1" ht="15">
      <c r="A41" s="33">
        <v>4010</v>
      </c>
      <c r="B41" s="36" t="s">
        <v>15</v>
      </c>
      <c r="C41" s="68"/>
      <c r="D41" s="491"/>
      <c r="E41" s="388"/>
      <c r="F41" s="410">
        <v>40930</v>
      </c>
    </row>
    <row r="42" spans="1:6" s="254" customFormat="1" ht="15">
      <c r="A42" s="33">
        <v>4110</v>
      </c>
      <c r="B42" s="36" t="s">
        <v>16</v>
      </c>
      <c r="C42" s="74"/>
      <c r="D42" s="488"/>
      <c r="E42" s="388"/>
      <c r="F42" s="410">
        <v>3400</v>
      </c>
    </row>
    <row r="43" spans="1:6" s="254" customFormat="1" ht="15">
      <c r="A43" s="168">
        <v>4120</v>
      </c>
      <c r="B43" s="169" t="s">
        <v>17</v>
      </c>
      <c r="C43" s="170"/>
      <c r="D43" s="492"/>
      <c r="E43" s="402"/>
      <c r="F43" s="443">
        <v>500</v>
      </c>
    </row>
    <row r="44" spans="1:6" s="254" customFormat="1" ht="45.75" customHeight="1">
      <c r="A44" s="25">
        <v>80140</v>
      </c>
      <c r="B44" s="55" t="s">
        <v>59</v>
      </c>
      <c r="C44" s="71"/>
      <c r="D44" s="489"/>
      <c r="E44" s="413">
        <f>SUM(E45:E47)</f>
        <v>47300</v>
      </c>
      <c r="F44" s="414"/>
    </row>
    <row r="45" spans="1:6" s="254" customFormat="1" ht="15">
      <c r="A45" s="33">
        <v>4010</v>
      </c>
      <c r="B45" s="36" t="s">
        <v>15</v>
      </c>
      <c r="C45" s="74"/>
      <c r="D45" s="488"/>
      <c r="E45" s="388">
        <v>32000</v>
      </c>
      <c r="F45" s="410"/>
    </row>
    <row r="46" spans="1:6" s="254" customFormat="1" ht="15">
      <c r="A46" s="33">
        <v>4110</v>
      </c>
      <c r="B46" s="36" t="s">
        <v>16</v>
      </c>
      <c r="C46" s="74"/>
      <c r="D46" s="488"/>
      <c r="E46" s="388">
        <v>12300</v>
      </c>
      <c r="F46" s="410"/>
    </row>
    <row r="47" spans="1:6" s="254" customFormat="1" ht="15">
      <c r="A47" s="33">
        <v>4120</v>
      </c>
      <c r="B47" s="36" t="s">
        <v>17</v>
      </c>
      <c r="C47" s="74"/>
      <c r="D47" s="488"/>
      <c r="E47" s="388">
        <v>3000</v>
      </c>
      <c r="F47" s="410"/>
    </row>
    <row r="48" spans="1:6" s="254" customFormat="1" ht="15" customHeight="1">
      <c r="A48" s="25">
        <v>80146</v>
      </c>
      <c r="B48" s="55" t="s">
        <v>18</v>
      </c>
      <c r="C48" s="71"/>
      <c r="D48" s="489"/>
      <c r="E48" s="413"/>
      <c r="F48" s="414">
        <f>SUM(F49:F50)</f>
        <v>4000</v>
      </c>
    </row>
    <row r="49" spans="1:6" s="254" customFormat="1" ht="15">
      <c r="A49" s="67">
        <v>4010</v>
      </c>
      <c r="B49" s="275" t="s">
        <v>15</v>
      </c>
      <c r="C49" s="276"/>
      <c r="D49" s="493"/>
      <c r="E49" s="437"/>
      <c r="F49" s="452">
        <v>3800</v>
      </c>
    </row>
    <row r="50" spans="1:6" s="254" customFormat="1" ht="15">
      <c r="A50" s="168">
        <v>4110</v>
      </c>
      <c r="B50" s="169" t="s">
        <v>16</v>
      </c>
      <c r="C50" s="170"/>
      <c r="D50" s="492"/>
      <c r="E50" s="402"/>
      <c r="F50" s="443">
        <v>200</v>
      </c>
    </row>
    <row r="51" spans="1:6" s="254" customFormat="1" ht="15" customHeight="1">
      <c r="A51" s="25">
        <v>80195</v>
      </c>
      <c r="B51" s="55" t="s">
        <v>9</v>
      </c>
      <c r="C51" s="76"/>
      <c r="D51" s="494">
        <f>SUM(D52:D55)</f>
        <v>46421</v>
      </c>
      <c r="E51" s="413"/>
      <c r="F51" s="414">
        <f>SUM(F52:F55)</f>
        <v>46471</v>
      </c>
    </row>
    <row r="52" spans="1:6" s="281" customFormat="1" ht="39" customHeight="1">
      <c r="A52" s="79">
        <v>2130</v>
      </c>
      <c r="B52" s="36" t="s">
        <v>110</v>
      </c>
      <c r="C52" s="57"/>
      <c r="D52" s="495">
        <v>46421</v>
      </c>
      <c r="E52" s="388"/>
      <c r="F52" s="410"/>
    </row>
    <row r="53" spans="1:6" s="281" customFormat="1" ht="14.25" customHeight="1">
      <c r="A53" s="33">
        <v>4010</v>
      </c>
      <c r="B53" s="36" t="s">
        <v>15</v>
      </c>
      <c r="C53" s="57"/>
      <c r="D53" s="495"/>
      <c r="E53" s="388"/>
      <c r="F53" s="389">
        <v>39371</v>
      </c>
    </row>
    <row r="54" spans="1:6" s="281" customFormat="1" ht="15.75" customHeight="1">
      <c r="A54" s="33">
        <v>4110</v>
      </c>
      <c r="B54" s="56" t="s">
        <v>16</v>
      </c>
      <c r="C54" s="57"/>
      <c r="D54" s="495"/>
      <c r="E54" s="388"/>
      <c r="F54" s="389">
        <v>6089</v>
      </c>
    </row>
    <row r="55" spans="1:6" s="281" customFormat="1" ht="17.25" customHeight="1" thickBot="1">
      <c r="A55" s="214">
        <v>4120</v>
      </c>
      <c r="B55" s="219" t="s">
        <v>17</v>
      </c>
      <c r="C55" s="57"/>
      <c r="D55" s="496"/>
      <c r="E55" s="388"/>
      <c r="F55" s="410">
        <f>50+961</f>
        <v>1011</v>
      </c>
    </row>
    <row r="56" spans="1:6" s="281" customFormat="1" ht="20.25" customHeight="1" thickBot="1" thickTop="1">
      <c r="A56" s="107">
        <v>852</v>
      </c>
      <c r="B56" s="165" t="s">
        <v>69</v>
      </c>
      <c r="C56" s="30" t="s">
        <v>63</v>
      </c>
      <c r="D56" s="497"/>
      <c r="E56" s="396">
        <f>E57+E87+E85</f>
        <v>53750</v>
      </c>
      <c r="F56" s="430">
        <f>F57+F87+F85</f>
        <v>24740</v>
      </c>
    </row>
    <row r="57" spans="1:6" s="281" customFormat="1" ht="17.25" customHeight="1" thickTop="1">
      <c r="A57" s="105">
        <v>85201</v>
      </c>
      <c r="B57" s="166" t="s">
        <v>94</v>
      </c>
      <c r="C57" s="102"/>
      <c r="D57" s="498"/>
      <c r="E57" s="384">
        <f>E58+E72</f>
        <v>17440</v>
      </c>
      <c r="F57" s="433">
        <f>F58+F72</f>
        <v>17440</v>
      </c>
    </row>
    <row r="58" spans="1:6" s="254" customFormat="1" ht="18" customHeight="1">
      <c r="A58" s="277"/>
      <c r="B58" s="278" t="s">
        <v>111</v>
      </c>
      <c r="C58" s="279"/>
      <c r="D58" s="499"/>
      <c r="E58" s="421">
        <f>SUM(E59:E71)</f>
        <v>6450</v>
      </c>
      <c r="F58" s="422">
        <f>SUM(F59:F71)</f>
        <v>6450</v>
      </c>
    </row>
    <row r="59" spans="1:6" s="281" customFormat="1" ht="15">
      <c r="A59" s="79">
        <v>4110</v>
      </c>
      <c r="B59" s="56" t="s">
        <v>16</v>
      </c>
      <c r="C59" s="57"/>
      <c r="D59" s="496"/>
      <c r="E59" s="388">
        <f>160</f>
        <v>160</v>
      </c>
      <c r="F59" s="410"/>
    </row>
    <row r="60" spans="1:6" s="281" customFormat="1" ht="15">
      <c r="A60" s="79">
        <v>4210</v>
      </c>
      <c r="B60" s="27" t="s">
        <v>10</v>
      </c>
      <c r="C60" s="57"/>
      <c r="D60" s="496"/>
      <c r="E60" s="388"/>
      <c r="F60" s="410">
        <f>3050</f>
        <v>3050</v>
      </c>
    </row>
    <row r="61" spans="1:6" s="281" customFormat="1" ht="30">
      <c r="A61" s="79">
        <v>4230</v>
      </c>
      <c r="B61" s="56" t="s">
        <v>97</v>
      </c>
      <c r="C61" s="57"/>
      <c r="D61" s="496"/>
      <c r="E61" s="388"/>
      <c r="F61" s="410">
        <v>300</v>
      </c>
    </row>
    <row r="62" spans="1:6" s="281" customFormat="1" ht="30">
      <c r="A62" s="79">
        <v>4240</v>
      </c>
      <c r="B62" s="56" t="s">
        <v>96</v>
      </c>
      <c r="C62" s="57"/>
      <c r="D62" s="496"/>
      <c r="E62" s="388"/>
      <c r="F62" s="410">
        <v>600</v>
      </c>
    </row>
    <row r="63" spans="1:6" s="281" customFormat="1" ht="15">
      <c r="A63" s="79">
        <v>4260</v>
      </c>
      <c r="B63" s="56" t="s">
        <v>73</v>
      </c>
      <c r="C63" s="57"/>
      <c r="D63" s="496"/>
      <c r="E63" s="388"/>
      <c r="F63" s="410">
        <f>1700</f>
        <v>1700</v>
      </c>
    </row>
    <row r="64" spans="1:6" s="281" customFormat="1" ht="15">
      <c r="A64" s="79">
        <v>4270</v>
      </c>
      <c r="B64" s="36" t="s">
        <v>72</v>
      </c>
      <c r="C64" s="57"/>
      <c r="D64" s="496"/>
      <c r="E64" s="388">
        <v>1890</v>
      </c>
      <c r="F64" s="410"/>
    </row>
    <row r="65" spans="1:6" s="281" customFormat="1" ht="15">
      <c r="A65" s="79">
        <v>4280</v>
      </c>
      <c r="B65" s="56" t="s">
        <v>95</v>
      </c>
      <c r="C65" s="57"/>
      <c r="D65" s="496"/>
      <c r="E65" s="388">
        <f>900</f>
        <v>900</v>
      </c>
      <c r="F65" s="410"/>
    </row>
    <row r="66" spans="1:6" s="281" customFormat="1" ht="15">
      <c r="A66" s="79">
        <v>4300</v>
      </c>
      <c r="B66" s="36" t="s">
        <v>12</v>
      </c>
      <c r="C66" s="57"/>
      <c r="D66" s="496"/>
      <c r="E66" s="388">
        <f>3000</f>
        <v>3000</v>
      </c>
      <c r="F66" s="410"/>
    </row>
    <row r="67" spans="1:6" s="281" customFormat="1" ht="15">
      <c r="A67" s="79">
        <v>4350</v>
      </c>
      <c r="B67" s="56" t="s">
        <v>80</v>
      </c>
      <c r="C67" s="57"/>
      <c r="D67" s="496"/>
      <c r="E67" s="388">
        <f>100</f>
        <v>100</v>
      </c>
      <c r="F67" s="410"/>
    </row>
    <row r="68" spans="1:6" s="281" customFormat="1" ht="30">
      <c r="A68" s="79">
        <v>4370</v>
      </c>
      <c r="B68" s="91" t="s">
        <v>74</v>
      </c>
      <c r="C68" s="57"/>
      <c r="D68" s="496"/>
      <c r="E68" s="388">
        <v>100</v>
      </c>
      <c r="F68" s="410"/>
    </row>
    <row r="69" spans="1:6" s="281" customFormat="1" ht="15">
      <c r="A69" s="79">
        <v>4410</v>
      </c>
      <c r="B69" s="56" t="s">
        <v>83</v>
      </c>
      <c r="C69" s="57"/>
      <c r="D69" s="496"/>
      <c r="E69" s="388">
        <f>300</f>
        <v>300</v>
      </c>
      <c r="F69" s="410"/>
    </row>
    <row r="70" spans="1:6" s="281" customFormat="1" ht="30">
      <c r="A70" s="79">
        <v>4700</v>
      </c>
      <c r="B70" s="56" t="s">
        <v>84</v>
      </c>
      <c r="C70" s="57"/>
      <c r="D70" s="496"/>
      <c r="E70" s="388"/>
      <c r="F70" s="410">
        <f>100</f>
        <v>100</v>
      </c>
    </row>
    <row r="71" spans="1:6" s="281" customFormat="1" ht="30">
      <c r="A71" s="79">
        <v>4750</v>
      </c>
      <c r="B71" s="56" t="s">
        <v>26</v>
      </c>
      <c r="C71" s="57"/>
      <c r="D71" s="496"/>
      <c r="E71" s="388"/>
      <c r="F71" s="410">
        <f>700</f>
        <v>700</v>
      </c>
    </row>
    <row r="72" spans="1:6" s="254" customFormat="1" ht="18" customHeight="1">
      <c r="A72" s="271"/>
      <c r="B72" s="280" t="s">
        <v>112</v>
      </c>
      <c r="C72" s="279"/>
      <c r="D72" s="500"/>
      <c r="E72" s="421">
        <f>SUM(E73:E84)</f>
        <v>10990</v>
      </c>
      <c r="F72" s="422">
        <f>SUM(F73:F84)</f>
        <v>10990</v>
      </c>
    </row>
    <row r="73" spans="1:6" s="281" customFormat="1" ht="15">
      <c r="A73" s="79">
        <v>4110</v>
      </c>
      <c r="B73" s="56" t="s">
        <v>16</v>
      </c>
      <c r="C73" s="57"/>
      <c r="D73" s="496"/>
      <c r="E73" s="388">
        <v>750</v>
      </c>
      <c r="F73" s="410"/>
    </row>
    <row r="74" spans="1:6" s="281" customFormat="1" ht="15">
      <c r="A74" s="79">
        <v>4120</v>
      </c>
      <c r="B74" s="36" t="s">
        <v>17</v>
      </c>
      <c r="C74" s="57"/>
      <c r="D74" s="496"/>
      <c r="E74" s="388">
        <v>180</v>
      </c>
      <c r="F74" s="410"/>
    </row>
    <row r="75" spans="1:6" s="281" customFormat="1" ht="15">
      <c r="A75" s="79">
        <v>4210</v>
      </c>
      <c r="B75" s="27" t="s">
        <v>10</v>
      </c>
      <c r="C75" s="57"/>
      <c r="D75" s="496"/>
      <c r="E75" s="388"/>
      <c r="F75" s="410">
        <v>4590</v>
      </c>
    </row>
    <row r="76" spans="1:6" s="281" customFormat="1" ht="30">
      <c r="A76" s="79">
        <v>4240</v>
      </c>
      <c r="B76" s="56" t="s">
        <v>96</v>
      </c>
      <c r="C76" s="57"/>
      <c r="D76" s="496"/>
      <c r="E76" s="388">
        <v>1300</v>
      </c>
      <c r="F76" s="410"/>
    </row>
    <row r="77" spans="1:6" s="281" customFormat="1" ht="15">
      <c r="A77" s="79">
        <v>4260</v>
      </c>
      <c r="B77" s="56" t="s">
        <v>73</v>
      </c>
      <c r="C77" s="57"/>
      <c r="D77" s="496"/>
      <c r="E77" s="388"/>
      <c r="F77" s="410">
        <v>300</v>
      </c>
    </row>
    <row r="78" spans="1:6" s="281" customFormat="1" ht="15">
      <c r="A78" s="160">
        <v>4270</v>
      </c>
      <c r="B78" s="169" t="s">
        <v>72</v>
      </c>
      <c r="C78" s="171"/>
      <c r="D78" s="501"/>
      <c r="E78" s="402"/>
      <c r="F78" s="443">
        <v>5500</v>
      </c>
    </row>
    <row r="79" spans="1:6" s="281" customFormat="1" ht="15">
      <c r="A79" s="79">
        <v>4280</v>
      </c>
      <c r="B79" s="56" t="s">
        <v>95</v>
      </c>
      <c r="C79" s="57"/>
      <c r="D79" s="496"/>
      <c r="E79" s="388">
        <v>1200</v>
      </c>
      <c r="F79" s="410"/>
    </row>
    <row r="80" spans="1:6" s="281" customFormat="1" ht="15">
      <c r="A80" s="79">
        <v>4300</v>
      </c>
      <c r="B80" s="36" t="s">
        <v>12</v>
      </c>
      <c r="C80" s="57"/>
      <c r="D80" s="496"/>
      <c r="E80" s="388">
        <v>7100</v>
      </c>
      <c r="F80" s="410"/>
    </row>
    <row r="81" spans="1:6" s="281" customFormat="1" ht="15">
      <c r="A81" s="79">
        <v>4350</v>
      </c>
      <c r="B81" s="56" t="s">
        <v>80</v>
      </c>
      <c r="C81" s="57"/>
      <c r="D81" s="496"/>
      <c r="E81" s="388">
        <v>160</v>
      </c>
      <c r="F81" s="410"/>
    </row>
    <row r="82" spans="1:6" s="281" customFormat="1" ht="15">
      <c r="A82" s="79">
        <v>4410</v>
      </c>
      <c r="B82" s="56" t="s">
        <v>83</v>
      </c>
      <c r="C82" s="57"/>
      <c r="D82" s="496"/>
      <c r="E82" s="388">
        <v>300</v>
      </c>
      <c r="F82" s="410"/>
    </row>
    <row r="83" spans="1:6" s="281" customFormat="1" ht="30">
      <c r="A83" s="79">
        <v>4700</v>
      </c>
      <c r="B83" s="56" t="s">
        <v>84</v>
      </c>
      <c r="C83" s="57"/>
      <c r="D83" s="496"/>
      <c r="E83" s="388"/>
      <c r="F83" s="410">
        <v>100</v>
      </c>
    </row>
    <row r="84" spans="1:6" s="281" customFormat="1" ht="30">
      <c r="A84" s="160">
        <v>4750</v>
      </c>
      <c r="B84" s="207" t="s">
        <v>26</v>
      </c>
      <c r="C84" s="171"/>
      <c r="D84" s="501"/>
      <c r="E84" s="402"/>
      <c r="F84" s="443">
        <v>500</v>
      </c>
    </row>
    <row r="85" spans="1:6" s="281" customFormat="1" ht="15">
      <c r="A85" s="163">
        <v>85204</v>
      </c>
      <c r="B85" s="208" t="s">
        <v>134</v>
      </c>
      <c r="C85" s="209"/>
      <c r="D85" s="502"/>
      <c r="E85" s="503">
        <f>E86</f>
        <v>29010</v>
      </c>
      <c r="F85" s="436"/>
    </row>
    <row r="86" spans="1:6" s="281" customFormat="1" ht="15">
      <c r="A86" s="160">
        <v>3110</v>
      </c>
      <c r="B86" s="187" t="s">
        <v>126</v>
      </c>
      <c r="C86" s="171"/>
      <c r="D86" s="501"/>
      <c r="E86" s="402">
        <v>29010</v>
      </c>
      <c r="F86" s="443"/>
    </row>
    <row r="87" spans="1:9" s="281" customFormat="1" ht="15">
      <c r="A87" s="163">
        <v>85226</v>
      </c>
      <c r="B87" s="208" t="s">
        <v>124</v>
      </c>
      <c r="C87" s="209"/>
      <c r="D87" s="502"/>
      <c r="E87" s="406">
        <f>SUM(E88:E96)</f>
        <v>7300</v>
      </c>
      <c r="F87" s="436">
        <f>SUM(F88:F96)</f>
        <v>7300</v>
      </c>
      <c r="I87" s="282"/>
    </row>
    <row r="88" spans="1:6" s="281" customFormat="1" ht="15">
      <c r="A88" s="79">
        <v>4110</v>
      </c>
      <c r="B88" s="56" t="s">
        <v>16</v>
      </c>
      <c r="C88" s="57"/>
      <c r="D88" s="496"/>
      <c r="E88" s="388">
        <v>2000</v>
      </c>
      <c r="F88" s="410"/>
    </row>
    <row r="89" spans="1:6" s="281" customFormat="1" ht="15">
      <c r="A89" s="79">
        <v>4170</v>
      </c>
      <c r="B89" s="56" t="s">
        <v>125</v>
      </c>
      <c r="C89" s="57"/>
      <c r="D89" s="496"/>
      <c r="E89" s="388"/>
      <c r="F89" s="410">
        <v>500</v>
      </c>
    </row>
    <row r="90" spans="1:6" s="281" customFormat="1" ht="15">
      <c r="A90" s="79">
        <v>4210</v>
      </c>
      <c r="B90" s="27" t="s">
        <v>10</v>
      </c>
      <c r="C90" s="57"/>
      <c r="D90" s="496"/>
      <c r="E90" s="388"/>
      <c r="F90" s="410">
        <v>4733</v>
      </c>
    </row>
    <row r="91" spans="1:6" s="281" customFormat="1" ht="15">
      <c r="A91" s="79">
        <v>4270</v>
      </c>
      <c r="B91" s="36" t="s">
        <v>72</v>
      </c>
      <c r="C91" s="57"/>
      <c r="D91" s="496"/>
      <c r="E91" s="388">
        <v>1000</v>
      </c>
      <c r="F91" s="410"/>
    </row>
    <row r="92" spans="1:6" s="281" customFormat="1" ht="15">
      <c r="A92" s="79">
        <v>4300</v>
      </c>
      <c r="B92" s="36" t="s">
        <v>12</v>
      </c>
      <c r="C92" s="57"/>
      <c r="D92" s="496"/>
      <c r="E92" s="388">
        <v>1500</v>
      </c>
      <c r="F92" s="410"/>
    </row>
    <row r="93" spans="1:6" s="281" customFormat="1" ht="15">
      <c r="A93" s="79">
        <v>4350</v>
      </c>
      <c r="B93" s="56" t="s">
        <v>80</v>
      </c>
      <c r="C93" s="57"/>
      <c r="D93" s="496"/>
      <c r="E93" s="388">
        <v>300</v>
      </c>
      <c r="F93" s="410"/>
    </row>
    <row r="94" spans="1:6" s="281" customFormat="1" ht="30">
      <c r="A94" s="79">
        <v>4370</v>
      </c>
      <c r="B94" s="91" t="s">
        <v>74</v>
      </c>
      <c r="C94" s="57"/>
      <c r="D94" s="496"/>
      <c r="E94" s="388">
        <v>2500</v>
      </c>
      <c r="F94" s="410"/>
    </row>
    <row r="95" spans="1:6" s="281" customFormat="1" ht="30">
      <c r="A95" s="90">
        <v>4440</v>
      </c>
      <c r="B95" s="35" t="s">
        <v>113</v>
      </c>
      <c r="C95" s="57"/>
      <c r="D95" s="496"/>
      <c r="E95" s="388"/>
      <c r="F95" s="410">
        <v>867</v>
      </c>
    </row>
    <row r="96" spans="1:6" s="281" customFormat="1" ht="30.75" thickBot="1">
      <c r="A96" s="33">
        <v>4740</v>
      </c>
      <c r="B96" s="27" t="s">
        <v>11</v>
      </c>
      <c r="C96" s="57"/>
      <c r="D96" s="496"/>
      <c r="E96" s="388"/>
      <c r="F96" s="410">
        <v>1200</v>
      </c>
    </row>
    <row r="97" spans="1:6" s="281" customFormat="1" ht="30.75" customHeight="1" thickBot="1" thickTop="1">
      <c r="A97" s="28">
        <v>854</v>
      </c>
      <c r="B97" s="59" t="s">
        <v>20</v>
      </c>
      <c r="C97" s="30" t="s">
        <v>14</v>
      </c>
      <c r="D97" s="460"/>
      <c r="E97" s="396">
        <f>E102+E105+E108+E110</f>
        <v>36620</v>
      </c>
      <c r="F97" s="430">
        <f>F98+F102+F105+F108+F110</f>
        <v>36620</v>
      </c>
    </row>
    <row r="98" spans="1:6" s="281" customFormat="1" ht="15.75" thickTop="1">
      <c r="A98" s="32">
        <v>85401</v>
      </c>
      <c r="B98" s="115" t="s">
        <v>41</v>
      </c>
      <c r="C98" s="98"/>
      <c r="D98" s="461"/>
      <c r="E98" s="384"/>
      <c r="F98" s="433">
        <f>SUM(F99:F101)</f>
        <v>18720</v>
      </c>
    </row>
    <row r="99" spans="1:6" s="281" customFormat="1" ht="15">
      <c r="A99" s="33">
        <v>4010</v>
      </c>
      <c r="B99" s="36" t="s">
        <v>15</v>
      </c>
      <c r="C99" s="78"/>
      <c r="D99" s="470"/>
      <c r="E99" s="446"/>
      <c r="F99" s="410">
        <v>16150</v>
      </c>
    </row>
    <row r="100" spans="1:6" s="281" customFormat="1" ht="15">
      <c r="A100" s="33">
        <v>4110</v>
      </c>
      <c r="B100" s="36" t="s">
        <v>16</v>
      </c>
      <c r="C100" s="78"/>
      <c r="D100" s="470"/>
      <c r="E100" s="446"/>
      <c r="F100" s="410">
        <v>2450</v>
      </c>
    </row>
    <row r="101" spans="1:6" s="281" customFormat="1" ht="15">
      <c r="A101" s="33">
        <v>4120</v>
      </c>
      <c r="B101" s="36" t="s">
        <v>17</v>
      </c>
      <c r="C101" s="78"/>
      <c r="D101" s="470"/>
      <c r="E101" s="446"/>
      <c r="F101" s="410">
        <v>120</v>
      </c>
    </row>
    <row r="102" spans="1:6" s="281" customFormat="1" ht="18" customHeight="1">
      <c r="A102" s="25">
        <v>85403</v>
      </c>
      <c r="B102" s="26" t="s">
        <v>30</v>
      </c>
      <c r="C102" s="60"/>
      <c r="D102" s="504"/>
      <c r="E102" s="413"/>
      <c r="F102" s="414">
        <f>SUM(F103:F104)</f>
        <v>13300</v>
      </c>
    </row>
    <row r="103" spans="1:6" s="281" customFormat="1" ht="15">
      <c r="A103" s="33">
        <v>4110</v>
      </c>
      <c r="B103" s="36" t="s">
        <v>16</v>
      </c>
      <c r="C103" s="57"/>
      <c r="D103" s="496"/>
      <c r="E103" s="388"/>
      <c r="F103" s="410">
        <v>11800</v>
      </c>
    </row>
    <row r="104" spans="1:6" s="281" customFormat="1" ht="15">
      <c r="A104" s="168">
        <v>4120</v>
      </c>
      <c r="B104" s="169" t="s">
        <v>17</v>
      </c>
      <c r="C104" s="171"/>
      <c r="D104" s="501"/>
      <c r="E104" s="402"/>
      <c r="F104" s="443">
        <v>1500</v>
      </c>
    </row>
    <row r="105" spans="1:6" s="281" customFormat="1" ht="32.25" customHeight="1">
      <c r="A105" s="25">
        <v>85406</v>
      </c>
      <c r="B105" s="26" t="s">
        <v>31</v>
      </c>
      <c r="C105" s="60"/>
      <c r="D105" s="504"/>
      <c r="E105" s="413"/>
      <c r="F105" s="414">
        <f>SUM(F106:F107)</f>
        <v>2100</v>
      </c>
    </row>
    <row r="106" spans="1:6" s="281" customFormat="1" ht="15">
      <c r="A106" s="33">
        <v>4110</v>
      </c>
      <c r="B106" s="36" t="s">
        <v>16</v>
      </c>
      <c r="C106" s="57"/>
      <c r="D106" s="496"/>
      <c r="E106" s="388"/>
      <c r="F106" s="410">
        <v>1400</v>
      </c>
    </row>
    <row r="107" spans="1:6" s="281" customFormat="1" ht="15">
      <c r="A107" s="33">
        <v>4120</v>
      </c>
      <c r="B107" s="36" t="s">
        <v>17</v>
      </c>
      <c r="C107" s="57"/>
      <c r="D107" s="496"/>
      <c r="E107" s="388"/>
      <c r="F107" s="410">
        <v>700</v>
      </c>
    </row>
    <row r="108" spans="1:6" s="281" customFormat="1" ht="34.5" customHeight="1">
      <c r="A108" s="118">
        <v>85407</v>
      </c>
      <c r="B108" s="86" t="s">
        <v>62</v>
      </c>
      <c r="C108" s="60"/>
      <c r="D108" s="504"/>
      <c r="E108" s="413"/>
      <c r="F108" s="414">
        <f>SUM(F109:F109)</f>
        <v>2500</v>
      </c>
    </row>
    <row r="109" spans="1:6" s="281" customFormat="1" ht="15">
      <c r="A109" s="119">
        <v>4110</v>
      </c>
      <c r="B109" s="36" t="s">
        <v>16</v>
      </c>
      <c r="C109" s="57"/>
      <c r="D109" s="496"/>
      <c r="E109" s="388"/>
      <c r="F109" s="410">
        <v>2500</v>
      </c>
    </row>
    <row r="110" spans="1:6" s="281" customFormat="1" ht="15" customHeight="1">
      <c r="A110" s="25">
        <v>85410</v>
      </c>
      <c r="B110" s="26" t="s">
        <v>60</v>
      </c>
      <c r="C110" s="60"/>
      <c r="D110" s="504"/>
      <c r="E110" s="413">
        <f>SUM(E111:E113)</f>
        <v>36620</v>
      </c>
      <c r="F110" s="414"/>
    </row>
    <row r="111" spans="1:6" s="281" customFormat="1" ht="18.75" customHeight="1">
      <c r="A111" s="33">
        <v>4010</v>
      </c>
      <c r="B111" s="36" t="s">
        <v>15</v>
      </c>
      <c r="C111" s="116"/>
      <c r="D111" s="505"/>
      <c r="E111" s="388">
        <v>29620</v>
      </c>
      <c r="F111" s="506"/>
    </row>
    <row r="112" spans="1:6" s="281" customFormat="1" ht="18" customHeight="1">
      <c r="A112" s="33">
        <v>4110</v>
      </c>
      <c r="B112" s="36" t="s">
        <v>16</v>
      </c>
      <c r="C112" s="116"/>
      <c r="D112" s="505"/>
      <c r="E112" s="388">
        <v>5800</v>
      </c>
      <c r="F112" s="506"/>
    </row>
    <row r="113" spans="1:6" s="281" customFormat="1" ht="22.5" customHeight="1">
      <c r="A113" s="160">
        <v>4120</v>
      </c>
      <c r="B113" s="169" t="s">
        <v>17</v>
      </c>
      <c r="C113" s="171"/>
      <c r="D113" s="501"/>
      <c r="E113" s="402">
        <v>1200</v>
      </c>
      <c r="F113" s="443"/>
    </row>
    <row r="114" spans="1:6" s="281" customFormat="1" ht="33.75" customHeight="1" thickBot="1">
      <c r="A114" s="284">
        <v>900</v>
      </c>
      <c r="B114" s="285" t="s">
        <v>86</v>
      </c>
      <c r="C114" s="286" t="s">
        <v>130</v>
      </c>
      <c r="D114" s="507"/>
      <c r="E114" s="508">
        <f>E115+E118</f>
        <v>99280</v>
      </c>
      <c r="F114" s="509">
        <f>F115+F118</f>
        <v>9280</v>
      </c>
    </row>
    <row r="115" spans="1:6" s="281" customFormat="1" ht="19.5" customHeight="1" thickTop="1">
      <c r="A115" s="32">
        <v>90003</v>
      </c>
      <c r="B115" s="123" t="s">
        <v>87</v>
      </c>
      <c r="C115" s="102"/>
      <c r="D115" s="498"/>
      <c r="E115" s="384">
        <f>SUM(E116:E117)</f>
        <v>9280</v>
      </c>
      <c r="F115" s="385">
        <f>SUM(F116:F117)</f>
        <v>9280</v>
      </c>
    </row>
    <row r="116" spans="1:6" s="281" customFormat="1" ht="15">
      <c r="A116" s="33">
        <v>4270</v>
      </c>
      <c r="B116" s="36" t="s">
        <v>72</v>
      </c>
      <c r="C116" s="57"/>
      <c r="D116" s="496"/>
      <c r="E116" s="388">
        <v>9280</v>
      </c>
      <c r="F116" s="389"/>
    </row>
    <row r="117" spans="1:6" s="281" customFormat="1" ht="15">
      <c r="A117" s="33">
        <v>4300</v>
      </c>
      <c r="B117" s="36" t="s">
        <v>12</v>
      </c>
      <c r="C117" s="57"/>
      <c r="D117" s="496"/>
      <c r="E117" s="388"/>
      <c r="F117" s="389">
        <v>9280</v>
      </c>
    </row>
    <row r="118" spans="1:6" s="281" customFormat="1" ht="20.25" customHeight="1">
      <c r="A118" s="25">
        <v>90015</v>
      </c>
      <c r="B118" s="86" t="s">
        <v>88</v>
      </c>
      <c r="C118" s="60"/>
      <c r="D118" s="504"/>
      <c r="E118" s="413">
        <f>E119</f>
        <v>90000</v>
      </c>
      <c r="F118" s="448"/>
    </row>
    <row r="119" spans="1:6" s="281" customFormat="1" ht="15.75" thickBot="1">
      <c r="A119" s="61">
        <v>4260</v>
      </c>
      <c r="B119" s="155" t="s">
        <v>73</v>
      </c>
      <c r="C119" s="62"/>
      <c r="D119" s="496"/>
      <c r="E119" s="388">
        <v>90000</v>
      </c>
      <c r="F119" s="393"/>
    </row>
    <row r="120" spans="1:6" ht="22.5" customHeight="1" thickBot="1" thickTop="1">
      <c r="A120" s="63"/>
      <c r="B120" s="64" t="s">
        <v>21</v>
      </c>
      <c r="C120" s="80"/>
      <c r="D120" s="510">
        <f>D97+D17+D14</f>
        <v>94087</v>
      </c>
      <c r="E120" s="511">
        <f>E97+E17+E114+E56</f>
        <v>391860</v>
      </c>
      <c r="F120" s="512">
        <f>F97+F17+F114+F56+F11</f>
        <v>324271</v>
      </c>
    </row>
    <row r="121" spans="1:6" ht="24" customHeight="1" thickBot="1" thickTop="1">
      <c r="A121" s="120"/>
      <c r="B121" s="121" t="s">
        <v>22</v>
      </c>
      <c r="C121" s="121"/>
      <c r="D121" s="513"/>
      <c r="E121" s="601">
        <f>F120-E120</f>
        <v>-67589</v>
      </c>
      <c r="F121" s="602"/>
    </row>
    <row r="122" ht="13.5" thickTop="1"/>
    <row r="124" spans="5:6" ht="12.75">
      <c r="E124" s="283"/>
      <c r="F124" s="283"/>
    </row>
    <row r="125" ht="12.75">
      <c r="F125" s="283"/>
    </row>
  </sheetData>
  <mergeCells count="4">
    <mergeCell ref="B8:B9"/>
    <mergeCell ref="E121:F121"/>
    <mergeCell ref="E8:F8"/>
    <mergeCell ref="C8:C9"/>
  </mergeCells>
  <printOptions horizontalCentered="1"/>
  <pageMargins left="0" right="0" top="0.984251968503937" bottom="0.5905511811023623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I50" sqref="I50"/>
    </sheetView>
  </sheetViews>
  <sheetFormatPr defaultColWidth="9.00390625" defaultRowHeight="12.75"/>
  <cols>
    <col min="1" max="1" width="6.875" style="0" customWidth="1"/>
    <col min="2" max="2" width="35.875" style="0" customWidth="1"/>
    <col min="3" max="3" width="6.25390625" style="0" customWidth="1"/>
    <col min="4" max="7" width="13.00390625" style="0" customWidth="1"/>
  </cols>
  <sheetData>
    <row r="1" spans="1:5" ht="15.75">
      <c r="A1" s="12"/>
      <c r="B1" s="12"/>
      <c r="C1" s="12"/>
      <c r="D1" s="12"/>
      <c r="E1" s="2" t="s">
        <v>32</v>
      </c>
    </row>
    <row r="2" spans="1:5" ht="13.5" customHeight="1">
      <c r="A2" s="44"/>
      <c r="B2" s="45"/>
      <c r="C2" s="45"/>
      <c r="D2" s="45"/>
      <c r="E2" s="6" t="s">
        <v>38</v>
      </c>
    </row>
    <row r="3" spans="1:5" ht="13.5" customHeight="1">
      <c r="A3" s="44"/>
      <c r="B3" s="45"/>
      <c r="C3" s="45"/>
      <c r="D3" s="45"/>
      <c r="E3" s="6" t="s">
        <v>1</v>
      </c>
    </row>
    <row r="4" spans="1:5" ht="13.5" customHeight="1">
      <c r="A4" s="44"/>
      <c r="B4" s="45"/>
      <c r="C4" s="45"/>
      <c r="D4" s="45"/>
      <c r="E4" s="7" t="s">
        <v>176</v>
      </c>
    </row>
    <row r="5" spans="1:7" ht="15.75" customHeight="1">
      <c r="A5" s="44"/>
      <c r="B5" s="45"/>
      <c r="C5" s="45"/>
      <c r="D5" s="45"/>
      <c r="E5" s="10"/>
      <c r="F5" s="10"/>
      <c r="G5" s="10"/>
    </row>
    <row r="6" spans="1:7" ht="56.25">
      <c r="A6" s="8" t="s">
        <v>148</v>
      </c>
      <c r="B6" s="9"/>
      <c r="C6" s="9"/>
      <c r="D6" s="9"/>
      <c r="E6" s="10"/>
      <c r="F6" s="10"/>
      <c r="G6" s="10"/>
    </row>
    <row r="7" spans="1:7" ht="14.25" customHeight="1" thickBot="1">
      <c r="A7" s="8"/>
      <c r="B7" s="9"/>
      <c r="C7" s="9"/>
      <c r="D7" s="9"/>
      <c r="E7" s="46"/>
      <c r="F7" s="46"/>
      <c r="G7" s="46" t="s">
        <v>2</v>
      </c>
    </row>
    <row r="8" spans="1:7" ht="26.25" customHeight="1">
      <c r="A8" s="514" t="s">
        <v>3</v>
      </c>
      <c r="B8" s="612" t="s">
        <v>4</v>
      </c>
      <c r="C8" s="607" t="s">
        <v>145</v>
      </c>
      <c r="D8" s="616" t="s">
        <v>24</v>
      </c>
      <c r="E8" s="617"/>
      <c r="F8" s="113" t="s">
        <v>5</v>
      </c>
      <c r="G8" s="15"/>
    </row>
    <row r="9" spans="1:7" ht="14.25" customHeight="1">
      <c r="A9" s="48" t="s">
        <v>6</v>
      </c>
      <c r="B9" s="613"/>
      <c r="C9" s="608"/>
      <c r="D9" s="18" t="s">
        <v>7</v>
      </c>
      <c r="E9" s="108" t="s">
        <v>8</v>
      </c>
      <c r="F9" s="81" t="s">
        <v>7</v>
      </c>
      <c r="G9" s="49" t="s">
        <v>8</v>
      </c>
    </row>
    <row r="10" spans="1:7" s="31" customFormat="1" ht="13.5" thickBot="1">
      <c r="A10" s="20">
        <v>1</v>
      </c>
      <c r="B10" s="50">
        <v>2</v>
      </c>
      <c r="C10" s="50">
        <v>3</v>
      </c>
      <c r="D10" s="21">
        <v>4</v>
      </c>
      <c r="E10" s="97">
        <v>5</v>
      </c>
      <c r="F10" s="82">
        <v>6</v>
      </c>
      <c r="G10" s="51">
        <v>7</v>
      </c>
    </row>
    <row r="11" spans="1:7" s="31" customFormat="1" ht="16.5" customHeight="1" thickBot="1" thickTop="1">
      <c r="A11" s="99" t="s">
        <v>50</v>
      </c>
      <c r="B11" s="101" t="s">
        <v>52</v>
      </c>
      <c r="C11" s="77" t="s">
        <v>53</v>
      </c>
      <c r="D11" s="328"/>
      <c r="E11" s="109">
        <f>E12</f>
        <v>11637.29</v>
      </c>
      <c r="F11" s="174"/>
      <c r="G11" s="175">
        <f>G12</f>
        <v>11637.29</v>
      </c>
    </row>
    <row r="12" spans="1:7" s="31" customFormat="1" ht="14.25" customHeight="1" thickTop="1">
      <c r="A12" s="100" t="s">
        <v>51</v>
      </c>
      <c r="B12" s="102" t="s">
        <v>9</v>
      </c>
      <c r="C12" s="98"/>
      <c r="D12" s="329"/>
      <c r="E12" s="110">
        <f>E13</f>
        <v>11637.29</v>
      </c>
      <c r="F12" s="176"/>
      <c r="G12" s="177">
        <f>SUM(G13:G14)</f>
        <v>11637.29</v>
      </c>
    </row>
    <row r="13" spans="1:7" s="53" customFormat="1" ht="70.5" customHeight="1">
      <c r="A13" s="33">
        <v>2010</v>
      </c>
      <c r="B13" s="58" t="s">
        <v>108</v>
      </c>
      <c r="C13" s="37"/>
      <c r="D13" s="353"/>
      <c r="E13" s="111">
        <v>11637.29</v>
      </c>
      <c r="F13" s="178"/>
      <c r="G13" s="179"/>
    </row>
    <row r="14" spans="1:7" s="53" customFormat="1" ht="15" customHeight="1" thickBot="1">
      <c r="A14" s="33">
        <v>4430</v>
      </c>
      <c r="B14" s="58" t="s">
        <v>49</v>
      </c>
      <c r="C14" s="34"/>
      <c r="D14" s="331"/>
      <c r="E14" s="112"/>
      <c r="F14" s="180"/>
      <c r="G14" s="181">
        <v>11637.29</v>
      </c>
    </row>
    <row r="15" spans="1:7" s="43" customFormat="1" ht="70.5" customHeight="1" thickBot="1" thickTop="1">
      <c r="A15" s="83">
        <v>751</v>
      </c>
      <c r="B15" s="84" t="s">
        <v>33</v>
      </c>
      <c r="C15" s="85" t="s">
        <v>34</v>
      </c>
      <c r="D15" s="354">
        <f>D16</f>
        <v>1030</v>
      </c>
      <c r="E15" s="354"/>
      <c r="F15" s="355">
        <f>F16</f>
        <v>1030</v>
      </c>
      <c r="G15" s="356"/>
    </row>
    <row r="16" spans="1:7" s="43" customFormat="1" ht="28.5" customHeight="1" thickTop="1">
      <c r="A16" s="515">
        <v>75113</v>
      </c>
      <c r="B16" s="516" t="s">
        <v>39</v>
      </c>
      <c r="C16" s="517"/>
      <c r="D16" s="518">
        <f>D17</f>
        <v>1030</v>
      </c>
      <c r="E16" s="518"/>
      <c r="F16" s="519">
        <f>SUM(F18:F23)</f>
        <v>1030</v>
      </c>
      <c r="G16" s="520"/>
    </row>
    <row r="17" spans="1:7" s="43" customFormat="1" ht="71.25" customHeight="1">
      <c r="A17" s="33">
        <v>2010</v>
      </c>
      <c r="B17" s="58" t="s">
        <v>108</v>
      </c>
      <c r="C17" s="34"/>
      <c r="D17" s="112">
        <v>1030</v>
      </c>
      <c r="E17" s="112"/>
      <c r="F17" s="180"/>
      <c r="G17" s="181"/>
    </row>
    <row r="18" spans="1:7" s="43" customFormat="1" ht="27" customHeight="1">
      <c r="A18" s="33">
        <v>3030</v>
      </c>
      <c r="B18" s="58" t="s">
        <v>109</v>
      </c>
      <c r="C18" s="73"/>
      <c r="D18" s="357"/>
      <c r="E18" s="357"/>
      <c r="F18" s="180">
        <v>945</v>
      </c>
      <c r="G18" s="181"/>
    </row>
    <row r="19" spans="1:7" s="43" customFormat="1" ht="15" customHeight="1">
      <c r="A19" s="33">
        <v>4110</v>
      </c>
      <c r="B19" s="58" t="s">
        <v>16</v>
      </c>
      <c r="C19" s="73"/>
      <c r="D19" s="357"/>
      <c r="E19" s="357"/>
      <c r="F19" s="180">
        <v>2</v>
      </c>
      <c r="G19" s="181"/>
    </row>
    <row r="20" spans="1:7" s="43" customFormat="1" ht="15.75" customHeight="1">
      <c r="A20" s="33">
        <v>4120</v>
      </c>
      <c r="B20" s="58" t="s">
        <v>17</v>
      </c>
      <c r="C20" s="73"/>
      <c r="D20" s="357"/>
      <c r="E20" s="357"/>
      <c r="F20" s="180">
        <v>65</v>
      </c>
      <c r="G20" s="181"/>
    </row>
    <row r="21" spans="1:7" s="43" customFormat="1" ht="15" customHeight="1">
      <c r="A21" s="33">
        <v>4300</v>
      </c>
      <c r="B21" s="58" t="s">
        <v>12</v>
      </c>
      <c r="C21" s="73"/>
      <c r="D21" s="357"/>
      <c r="E21" s="357"/>
      <c r="F21" s="180">
        <v>5</v>
      </c>
      <c r="G21" s="181"/>
    </row>
    <row r="22" spans="1:7" s="43" customFormat="1" ht="45">
      <c r="A22" s="33">
        <v>4740</v>
      </c>
      <c r="B22" s="58" t="s">
        <v>11</v>
      </c>
      <c r="C22" s="24"/>
      <c r="D22" s="358"/>
      <c r="E22" s="358"/>
      <c r="F22" s="180">
        <v>4</v>
      </c>
      <c r="G22" s="181"/>
    </row>
    <row r="23" spans="1:7" s="43" customFormat="1" ht="30.75" thickBot="1">
      <c r="A23" s="79">
        <v>4750</v>
      </c>
      <c r="B23" s="58" t="s">
        <v>26</v>
      </c>
      <c r="C23" s="24"/>
      <c r="D23" s="358"/>
      <c r="E23" s="359"/>
      <c r="F23" s="180">
        <v>9</v>
      </c>
      <c r="G23" s="181"/>
    </row>
    <row r="24" spans="1:10" s="43" customFormat="1" ht="18" customHeight="1" thickBot="1" thickTop="1">
      <c r="A24" s="107">
        <v>852</v>
      </c>
      <c r="B24" s="59" t="s">
        <v>69</v>
      </c>
      <c r="C24" s="30" t="s">
        <v>63</v>
      </c>
      <c r="D24" s="109">
        <f>D25+D40+D46+D49</f>
        <v>1242350</v>
      </c>
      <c r="E24" s="347">
        <f>E25+E40+E46+E49</f>
        <v>24000</v>
      </c>
      <c r="F24" s="333">
        <f>F25+F40+F46+F49+F52</f>
        <v>1250950</v>
      </c>
      <c r="G24" s="343">
        <f>G25+G40+G46+G49+G52</f>
        <v>32600</v>
      </c>
      <c r="J24" s="206"/>
    </row>
    <row r="25" spans="1:10" s="43" customFormat="1" ht="15.75" customHeight="1" thickTop="1">
      <c r="A25" s="25">
        <v>85203</v>
      </c>
      <c r="B25" s="26" t="s">
        <v>70</v>
      </c>
      <c r="C25" s="98"/>
      <c r="D25" s="110">
        <f>SUM(D26:D39)</f>
        <v>0</v>
      </c>
      <c r="E25" s="330">
        <f>SUM(E26:E39)</f>
        <v>24000</v>
      </c>
      <c r="F25" s="176">
        <f>F27+F35</f>
        <v>3500</v>
      </c>
      <c r="G25" s="344">
        <f>G27+G35</f>
        <v>27500</v>
      </c>
      <c r="J25" s="206"/>
    </row>
    <row r="26" spans="1:7" s="43" customFormat="1" ht="75">
      <c r="A26" s="162">
        <v>2010</v>
      </c>
      <c r="B26" s="187" t="s">
        <v>108</v>
      </c>
      <c r="C26" s="368"/>
      <c r="D26" s="369"/>
      <c r="E26" s="370">
        <v>24000</v>
      </c>
      <c r="F26" s="339"/>
      <c r="G26" s="340"/>
    </row>
    <row r="27" spans="1:7" s="289" customFormat="1" ht="13.5" customHeight="1">
      <c r="A27" s="288"/>
      <c r="B27" s="287" t="s">
        <v>128</v>
      </c>
      <c r="C27" s="266"/>
      <c r="D27" s="360"/>
      <c r="E27" s="361"/>
      <c r="F27" s="341">
        <f>SUM(F28:F34)</f>
        <v>3500</v>
      </c>
      <c r="G27" s="342">
        <f>SUM(G28:G33)</f>
        <v>18300</v>
      </c>
    </row>
    <row r="28" spans="1:7" s="43" customFormat="1" ht="15">
      <c r="A28" s="79">
        <v>4010</v>
      </c>
      <c r="B28" s="36" t="s">
        <v>15</v>
      </c>
      <c r="C28" s="24"/>
      <c r="D28" s="358"/>
      <c r="E28" s="359"/>
      <c r="F28" s="180"/>
      <c r="G28" s="336">
        <v>2000</v>
      </c>
    </row>
    <row r="29" spans="1:7" s="43" customFormat="1" ht="15">
      <c r="A29" s="79">
        <v>4110</v>
      </c>
      <c r="B29" s="58" t="s">
        <v>16</v>
      </c>
      <c r="C29" s="24"/>
      <c r="D29" s="358"/>
      <c r="E29" s="359"/>
      <c r="F29" s="180"/>
      <c r="G29" s="336">
        <v>4200</v>
      </c>
    </row>
    <row r="30" spans="1:7" s="43" customFormat="1" ht="15">
      <c r="A30" s="79">
        <v>4120</v>
      </c>
      <c r="B30" s="58" t="s">
        <v>17</v>
      </c>
      <c r="C30" s="24"/>
      <c r="D30" s="358"/>
      <c r="E30" s="359"/>
      <c r="F30" s="180"/>
      <c r="G30" s="336">
        <v>360</v>
      </c>
    </row>
    <row r="31" spans="1:7" s="43" customFormat="1" ht="15">
      <c r="A31" s="79">
        <v>4210</v>
      </c>
      <c r="B31" s="27" t="s">
        <v>10</v>
      </c>
      <c r="C31" s="24"/>
      <c r="D31" s="358"/>
      <c r="E31" s="359"/>
      <c r="F31" s="180"/>
      <c r="G31" s="336">
        <f>4740+3500</f>
        <v>8240</v>
      </c>
    </row>
    <row r="32" spans="1:7" s="43" customFormat="1" ht="15">
      <c r="A32" s="79">
        <v>4220</v>
      </c>
      <c r="B32" s="58" t="s">
        <v>129</v>
      </c>
      <c r="C32" s="24"/>
      <c r="D32" s="358"/>
      <c r="E32" s="359"/>
      <c r="F32" s="180"/>
      <c r="G32" s="336">
        <v>1000</v>
      </c>
    </row>
    <row r="33" spans="1:7" s="43" customFormat="1" ht="15">
      <c r="A33" s="79">
        <v>4260</v>
      </c>
      <c r="B33" s="56" t="s">
        <v>73</v>
      </c>
      <c r="C33" s="24"/>
      <c r="D33" s="358"/>
      <c r="E33" s="359"/>
      <c r="F33" s="180"/>
      <c r="G33" s="336">
        <v>2500</v>
      </c>
    </row>
    <row r="34" spans="1:7" s="43" customFormat="1" ht="15">
      <c r="A34" s="79">
        <v>4300</v>
      </c>
      <c r="B34" s="58" t="s">
        <v>12</v>
      </c>
      <c r="C34" s="24"/>
      <c r="D34" s="358"/>
      <c r="E34" s="359"/>
      <c r="F34" s="180">
        <v>3500</v>
      </c>
      <c r="G34" s="336"/>
    </row>
    <row r="35" spans="1:7" s="289" customFormat="1" ht="18" customHeight="1">
      <c r="A35" s="288"/>
      <c r="B35" s="287" t="s">
        <v>131</v>
      </c>
      <c r="C35" s="266"/>
      <c r="D35" s="360"/>
      <c r="E35" s="361"/>
      <c r="F35" s="341"/>
      <c r="G35" s="342">
        <f>SUM(G36:G39)</f>
        <v>9200</v>
      </c>
    </row>
    <row r="36" spans="1:7" s="43" customFormat="1" ht="15">
      <c r="A36" s="79">
        <v>4010</v>
      </c>
      <c r="B36" s="36" t="s">
        <v>15</v>
      </c>
      <c r="C36" s="24"/>
      <c r="D36" s="358"/>
      <c r="E36" s="359"/>
      <c r="F36" s="180"/>
      <c r="G36" s="336">
        <v>2500</v>
      </c>
    </row>
    <row r="37" spans="1:7" s="43" customFormat="1" ht="15">
      <c r="A37" s="79">
        <v>4110</v>
      </c>
      <c r="B37" s="58" t="s">
        <v>16</v>
      </c>
      <c r="C37" s="24"/>
      <c r="D37" s="358"/>
      <c r="E37" s="359"/>
      <c r="F37" s="180"/>
      <c r="G37" s="336">
        <v>4400</v>
      </c>
    </row>
    <row r="38" spans="1:7" s="43" customFormat="1" ht="15">
      <c r="A38" s="79">
        <v>4120</v>
      </c>
      <c r="B38" s="58" t="s">
        <v>17</v>
      </c>
      <c r="C38" s="24"/>
      <c r="D38" s="358"/>
      <c r="E38" s="359"/>
      <c r="F38" s="180"/>
      <c r="G38" s="336">
        <v>300</v>
      </c>
    </row>
    <row r="39" spans="1:7" s="43" customFormat="1" ht="15">
      <c r="A39" s="160">
        <v>4210</v>
      </c>
      <c r="B39" s="161" t="s">
        <v>10</v>
      </c>
      <c r="C39" s="201"/>
      <c r="D39" s="362"/>
      <c r="E39" s="363"/>
      <c r="F39" s="334"/>
      <c r="G39" s="349">
        <v>2000</v>
      </c>
    </row>
    <row r="40" spans="1:7" s="43" customFormat="1" ht="71.25">
      <c r="A40" s="163">
        <v>85212</v>
      </c>
      <c r="B40" s="89" t="s">
        <v>121</v>
      </c>
      <c r="C40" s="202"/>
      <c r="D40" s="364">
        <f>SUM(D41:D45)</f>
        <v>1200000</v>
      </c>
      <c r="E40" s="345"/>
      <c r="F40" s="335">
        <f>SUM(F41:F45)</f>
        <v>1200000</v>
      </c>
      <c r="G40" s="346"/>
    </row>
    <row r="41" spans="1:7" s="43" customFormat="1" ht="75">
      <c r="A41" s="79">
        <v>2010</v>
      </c>
      <c r="B41" s="58" t="s">
        <v>108</v>
      </c>
      <c r="C41" s="24"/>
      <c r="D41" s="358">
        <v>1200000</v>
      </c>
      <c r="E41" s="359"/>
      <c r="F41" s="180"/>
      <c r="G41" s="336"/>
    </row>
    <row r="42" spans="1:7" s="43" customFormat="1" ht="15">
      <c r="A42" s="79">
        <v>3110</v>
      </c>
      <c r="B42" s="58" t="s">
        <v>126</v>
      </c>
      <c r="C42" s="24"/>
      <c r="D42" s="358"/>
      <c r="E42" s="359"/>
      <c r="F42" s="180">
        <v>1164000</v>
      </c>
      <c r="G42" s="336"/>
    </row>
    <row r="43" spans="1:7" s="43" customFormat="1" ht="12.75" customHeight="1">
      <c r="A43" s="79">
        <v>4260</v>
      </c>
      <c r="B43" s="56" t="s">
        <v>73</v>
      </c>
      <c r="C43" s="24"/>
      <c r="D43" s="358"/>
      <c r="E43" s="359"/>
      <c r="F43" s="180">
        <v>16950</v>
      </c>
      <c r="G43" s="336"/>
    </row>
    <row r="44" spans="1:7" s="43" customFormat="1" ht="39" customHeight="1">
      <c r="A44" s="79">
        <v>4740</v>
      </c>
      <c r="B44" s="27" t="s">
        <v>11</v>
      </c>
      <c r="C44" s="24"/>
      <c r="D44" s="358"/>
      <c r="E44" s="359"/>
      <c r="F44" s="180">
        <v>7050</v>
      </c>
      <c r="G44" s="336"/>
    </row>
    <row r="45" spans="1:7" s="43" customFormat="1" ht="30">
      <c r="A45" s="160">
        <v>4750</v>
      </c>
      <c r="B45" s="161" t="s">
        <v>91</v>
      </c>
      <c r="C45" s="201"/>
      <c r="D45" s="362"/>
      <c r="E45" s="363"/>
      <c r="F45" s="334">
        <v>12000</v>
      </c>
      <c r="G45" s="349"/>
    </row>
    <row r="46" spans="1:7" s="43" customFormat="1" ht="99.75">
      <c r="A46" s="163">
        <v>85213</v>
      </c>
      <c r="B46" s="89" t="s">
        <v>122</v>
      </c>
      <c r="C46" s="202"/>
      <c r="D46" s="364">
        <f>SUM(D47:D48)</f>
        <v>15208</v>
      </c>
      <c r="E46" s="345"/>
      <c r="F46" s="335">
        <f>SUM(F47:F48)</f>
        <v>15208</v>
      </c>
      <c r="G46" s="346"/>
    </row>
    <row r="47" spans="1:7" s="43" customFormat="1" ht="75">
      <c r="A47" s="79">
        <v>2010</v>
      </c>
      <c r="B47" s="58" t="s">
        <v>108</v>
      </c>
      <c r="C47" s="24"/>
      <c r="D47" s="358">
        <v>15208</v>
      </c>
      <c r="E47" s="359"/>
      <c r="F47" s="180"/>
      <c r="G47" s="336"/>
    </row>
    <row r="48" spans="1:7" s="43" customFormat="1" ht="60">
      <c r="A48" s="168">
        <v>4130</v>
      </c>
      <c r="B48" s="216" t="s">
        <v>99</v>
      </c>
      <c r="C48" s="201"/>
      <c r="D48" s="362"/>
      <c r="E48" s="363"/>
      <c r="F48" s="334">
        <v>15208</v>
      </c>
      <c r="G48" s="349"/>
    </row>
    <row r="49" spans="1:7" s="43" customFormat="1" ht="38.25" customHeight="1">
      <c r="A49" s="203">
        <v>85214</v>
      </c>
      <c r="B49" s="26" t="s">
        <v>123</v>
      </c>
      <c r="C49" s="204"/>
      <c r="D49" s="365">
        <f>SUM(D50:D51)</f>
        <v>27142</v>
      </c>
      <c r="E49" s="348"/>
      <c r="F49" s="337">
        <f>SUM(F50:F51)</f>
        <v>27142</v>
      </c>
      <c r="G49" s="338"/>
    </row>
    <row r="50" spans="1:7" s="43" customFormat="1" ht="75">
      <c r="A50" s="79">
        <v>2010</v>
      </c>
      <c r="B50" s="58" t="s">
        <v>108</v>
      </c>
      <c r="C50" s="24"/>
      <c r="D50" s="358">
        <v>27142</v>
      </c>
      <c r="E50" s="359"/>
      <c r="F50" s="178"/>
      <c r="G50" s="350"/>
    </row>
    <row r="51" spans="1:7" s="43" customFormat="1" ht="15">
      <c r="A51" s="160">
        <v>3110</v>
      </c>
      <c r="B51" s="58" t="s">
        <v>126</v>
      </c>
      <c r="C51" s="201"/>
      <c r="D51" s="362"/>
      <c r="E51" s="363"/>
      <c r="F51" s="334">
        <v>27142</v>
      </c>
      <c r="G51" s="349"/>
    </row>
    <row r="52" spans="1:7" s="43" customFormat="1" ht="14.25">
      <c r="A52" s="203">
        <v>85228</v>
      </c>
      <c r="B52" s="131" t="s">
        <v>133</v>
      </c>
      <c r="C52" s="204"/>
      <c r="D52" s="365"/>
      <c r="E52" s="348"/>
      <c r="F52" s="337">
        <f>SUM(F53:F55)</f>
        <v>5100</v>
      </c>
      <c r="G52" s="338">
        <f>SUM(G53:G55)</f>
        <v>5100</v>
      </c>
    </row>
    <row r="53" spans="1:7" s="43" customFormat="1" ht="15">
      <c r="A53" s="79">
        <v>4010</v>
      </c>
      <c r="B53" s="36" t="s">
        <v>15</v>
      </c>
      <c r="C53" s="24"/>
      <c r="D53" s="358"/>
      <c r="E53" s="359"/>
      <c r="F53" s="180">
        <v>3500</v>
      </c>
      <c r="G53" s="336"/>
    </row>
    <row r="54" spans="1:7" s="43" customFormat="1" ht="15">
      <c r="A54" s="79">
        <v>4110</v>
      </c>
      <c r="B54" s="58" t="s">
        <v>16</v>
      </c>
      <c r="C54" s="24"/>
      <c r="D54" s="358"/>
      <c r="E54" s="359"/>
      <c r="F54" s="180">
        <v>1600</v>
      </c>
      <c r="G54" s="336"/>
    </row>
    <row r="55" spans="1:7" s="43" customFormat="1" ht="15.75" thickBot="1">
      <c r="A55" s="214">
        <v>4170</v>
      </c>
      <c r="B55" s="56" t="s">
        <v>125</v>
      </c>
      <c r="C55" s="199"/>
      <c r="D55" s="366"/>
      <c r="E55" s="367"/>
      <c r="F55" s="332"/>
      <c r="G55" s="352">
        <v>5100</v>
      </c>
    </row>
    <row r="56" spans="1:7" s="40" customFormat="1" ht="22.5" customHeight="1" thickBot="1" thickTop="1">
      <c r="A56" s="38"/>
      <c r="B56" s="39" t="s">
        <v>21</v>
      </c>
      <c r="C56" s="39"/>
      <c r="D56" s="521">
        <f>D15+D11+D24</f>
        <v>1243380</v>
      </c>
      <c r="E56" s="522">
        <f>E15+E11+E24</f>
        <v>35637.29</v>
      </c>
      <c r="F56" s="523">
        <f>F15+F11+F24</f>
        <v>1251980</v>
      </c>
      <c r="G56" s="524">
        <f>G15+G11+G24</f>
        <v>44237.29</v>
      </c>
    </row>
    <row r="57" spans="1:7" s="43" customFormat="1" ht="18.75" thickBot="1" thickTop="1">
      <c r="A57" s="41"/>
      <c r="B57" s="42" t="s">
        <v>22</v>
      </c>
      <c r="C57" s="42"/>
      <c r="D57" s="618">
        <f>E56-D56</f>
        <v>-1207742.71</v>
      </c>
      <c r="E57" s="619"/>
      <c r="F57" s="614">
        <f>G56-F56</f>
        <v>-1207742.71</v>
      </c>
      <c r="G57" s="615"/>
    </row>
    <row r="58" ht="13.5" thickTop="1"/>
  </sheetData>
  <mergeCells count="5">
    <mergeCell ref="B8:B9"/>
    <mergeCell ref="F57:G57"/>
    <mergeCell ref="D8:E8"/>
    <mergeCell ref="D57:E57"/>
    <mergeCell ref="C8:C9"/>
  </mergeCells>
  <printOptions horizontalCentered="1"/>
  <pageMargins left="0" right="0" top="0.984251968503937" bottom="0.5905511811023623" header="0.5118110236220472" footer="0.5118110236220472"/>
  <pageSetup firstPageNumber="1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8" sqref="J8"/>
    </sheetView>
  </sheetViews>
  <sheetFormatPr defaultColWidth="9.00390625" defaultRowHeight="12.75"/>
  <cols>
    <col min="1" max="1" width="7.375" style="117" customWidth="1"/>
    <col min="2" max="2" width="33.25390625" style="117" customWidth="1"/>
    <col min="3" max="3" width="6.375" style="117" customWidth="1"/>
    <col min="4" max="4" width="11.625" style="117" customWidth="1"/>
    <col min="5" max="6" width="11.125" style="117" customWidth="1"/>
    <col min="7" max="7" width="11.625" style="117" customWidth="1"/>
    <col min="8" max="16384" width="9.125" style="117" customWidth="1"/>
  </cols>
  <sheetData>
    <row r="1" spans="1:7" ht="15" customHeight="1">
      <c r="A1" s="1"/>
      <c r="B1" s="1"/>
      <c r="C1" s="132"/>
      <c r="D1" s="132"/>
      <c r="E1" s="2" t="s">
        <v>78</v>
      </c>
      <c r="F1" s="2"/>
      <c r="G1" s="1"/>
    </row>
    <row r="2" spans="1:7" ht="13.5" customHeight="1">
      <c r="A2" s="3"/>
      <c r="B2" s="4"/>
      <c r="C2" s="133"/>
      <c r="D2" s="133"/>
      <c r="E2" s="6" t="s">
        <v>79</v>
      </c>
      <c r="F2" s="6"/>
      <c r="G2" s="1"/>
    </row>
    <row r="3" spans="1:7" ht="14.25" customHeight="1">
      <c r="A3" s="3"/>
      <c r="B3" s="4"/>
      <c r="C3" s="133"/>
      <c r="D3" s="133"/>
      <c r="E3" s="6" t="s">
        <v>76</v>
      </c>
      <c r="F3" s="6"/>
      <c r="G3" s="1"/>
    </row>
    <row r="4" spans="1:7" ht="11.25" customHeight="1">
      <c r="A4" s="3"/>
      <c r="B4" s="4"/>
      <c r="C4" s="133"/>
      <c r="D4" s="133"/>
      <c r="E4" s="6" t="s">
        <v>177</v>
      </c>
      <c r="F4" s="6"/>
      <c r="G4" s="1"/>
    </row>
    <row r="5" spans="1:7" ht="8.25" customHeight="1">
      <c r="A5" s="3"/>
      <c r="B5" s="4"/>
      <c r="C5" s="133"/>
      <c r="D5" s="133"/>
      <c r="E5" s="133"/>
      <c r="F5" s="6"/>
      <c r="G5" s="1"/>
    </row>
    <row r="6" spans="1:7" ht="63.75" customHeight="1">
      <c r="A6" s="620" t="s">
        <v>183</v>
      </c>
      <c r="B6" s="620"/>
      <c r="C6" s="620"/>
      <c r="D6" s="620"/>
      <c r="E6" s="620"/>
      <c r="F6" s="620"/>
      <c r="G6" s="620"/>
    </row>
    <row r="7" spans="1:7" ht="11.25" customHeight="1" thickBot="1">
      <c r="A7" s="8"/>
      <c r="B7" s="9"/>
      <c r="C7" s="134"/>
      <c r="D7" s="134"/>
      <c r="E7" s="134"/>
      <c r="F7" s="12"/>
      <c r="G7" s="13" t="s">
        <v>2</v>
      </c>
    </row>
    <row r="8" spans="1:7" ht="27" customHeight="1">
      <c r="A8" s="14" t="s">
        <v>3</v>
      </c>
      <c r="B8" s="129" t="s">
        <v>4</v>
      </c>
      <c r="C8" s="607" t="s">
        <v>145</v>
      </c>
      <c r="D8" s="621" t="s">
        <v>24</v>
      </c>
      <c r="E8" s="622"/>
      <c r="F8" s="135" t="s">
        <v>5</v>
      </c>
      <c r="G8" s="136"/>
    </row>
    <row r="9" spans="1:7" ht="13.5" customHeight="1">
      <c r="A9" s="17" t="s">
        <v>6</v>
      </c>
      <c r="B9" s="137"/>
      <c r="C9" s="608"/>
      <c r="D9" s="173" t="s">
        <v>7</v>
      </c>
      <c r="E9" s="371" t="s">
        <v>77</v>
      </c>
      <c r="F9" s="81" t="s">
        <v>7</v>
      </c>
      <c r="G9" s="19" t="s">
        <v>8</v>
      </c>
    </row>
    <row r="10" spans="1:7" ht="13.5" thickBot="1">
      <c r="A10" s="138">
        <v>1</v>
      </c>
      <c r="B10" s="139">
        <v>2</v>
      </c>
      <c r="C10" s="139">
        <v>3</v>
      </c>
      <c r="D10" s="140">
        <v>4</v>
      </c>
      <c r="E10" s="140">
        <v>5</v>
      </c>
      <c r="F10" s="141">
        <v>6</v>
      </c>
      <c r="G10" s="142">
        <v>7</v>
      </c>
    </row>
    <row r="11" spans="1:7" ht="19.5" customHeight="1" thickBot="1" thickTop="1">
      <c r="A11" s="87">
        <v>710</v>
      </c>
      <c r="B11" s="149" t="s">
        <v>81</v>
      </c>
      <c r="C11" s="147" t="s">
        <v>149</v>
      </c>
      <c r="D11" s="460"/>
      <c r="E11" s="525"/>
      <c r="F11" s="396">
        <f>F12</f>
        <v>3091</v>
      </c>
      <c r="G11" s="397">
        <f>G12</f>
        <v>3091</v>
      </c>
    </row>
    <row r="12" spans="1:7" ht="18" customHeight="1" thickTop="1">
      <c r="A12" s="150">
        <v>71015</v>
      </c>
      <c r="B12" s="151" t="s">
        <v>82</v>
      </c>
      <c r="C12" s="152"/>
      <c r="D12" s="461"/>
      <c r="E12" s="485"/>
      <c r="F12" s="384">
        <f>SUM(F13:F16)</f>
        <v>3091</v>
      </c>
      <c r="G12" s="385">
        <f>SUM(G14:G16)</f>
        <v>3091</v>
      </c>
    </row>
    <row r="13" spans="1:7" ht="28.5" customHeight="1">
      <c r="A13" s="90">
        <v>3020</v>
      </c>
      <c r="B13" s="154" t="s">
        <v>102</v>
      </c>
      <c r="C13" s="153"/>
      <c r="D13" s="458"/>
      <c r="E13" s="386"/>
      <c r="F13" s="388">
        <v>1900</v>
      </c>
      <c r="G13" s="389"/>
    </row>
    <row r="14" spans="1:7" ht="13.5" customHeight="1">
      <c r="A14" s="90">
        <v>4410</v>
      </c>
      <c r="B14" s="154" t="s">
        <v>83</v>
      </c>
      <c r="C14" s="153"/>
      <c r="D14" s="458"/>
      <c r="E14" s="386"/>
      <c r="F14" s="388">
        <v>650</v>
      </c>
      <c r="G14" s="389"/>
    </row>
    <row r="15" spans="1:7" ht="27" customHeight="1">
      <c r="A15" s="90">
        <v>4700</v>
      </c>
      <c r="B15" s="154" t="s">
        <v>84</v>
      </c>
      <c r="C15" s="153"/>
      <c r="D15" s="458"/>
      <c r="E15" s="386"/>
      <c r="F15" s="388">
        <v>541</v>
      </c>
      <c r="G15" s="389"/>
    </row>
    <row r="16" spans="1:7" ht="28.5" customHeight="1" thickBot="1">
      <c r="A16" s="90">
        <v>4750</v>
      </c>
      <c r="B16" s="154" t="s">
        <v>26</v>
      </c>
      <c r="C16" s="153"/>
      <c r="D16" s="458"/>
      <c r="E16" s="386"/>
      <c r="F16" s="388"/>
      <c r="G16" s="389">
        <v>3091</v>
      </c>
    </row>
    <row r="17" spans="1:7" ht="44.25" customHeight="1" thickBot="1" thickTop="1">
      <c r="A17" s="28">
        <v>754</v>
      </c>
      <c r="B17" s="372" t="s">
        <v>43</v>
      </c>
      <c r="C17" s="263" t="s">
        <v>45</v>
      </c>
      <c r="D17" s="526"/>
      <c r="E17" s="525">
        <f>E18</f>
        <v>478981</v>
      </c>
      <c r="F17" s="396">
        <f>F18</f>
        <v>73921</v>
      </c>
      <c r="G17" s="397">
        <f>G18</f>
        <v>552902</v>
      </c>
    </row>
    <row r="18" spans="1:7" ht="29.25" customHeight="1" thickTop="1">
      <c r="A18" s="25">
        <v>75411</v>
      </c>
      <c r="B18" s="76" t="s">
        <v>67</v>
      </c>
      <c r="C18" s="261"/>
      <c r="D18" s="527"/>
      <c r="E18" s="528">
        <f>SUM(E19:E30)</f>
        <v>478981</v>
      </c>
      <c r="F18" s="413">
        <f>SUM(F20:F27)</f>
        <v>73921</v>
      </c>
      <c r="G18" s="529">
        <f>SUM(G19:G30)</f>
        <v>552902</v>
      </c>
    </row>
    <row r="19" spans="1:7" ht="74.25" customHeight="1">
      <c r="A19" s="90">
        <v>2110</v>
      </c>
      <c r="B19" s="58" t="s">
        <v>103</v>
      </c>
      <c r="C19" s="148"/>
      <c r="D19" s="470"/>
      <c r="E19" s="449">
        <v>116981</v>
      </c>
      <c r="F19" s="446"/>
      <c r="G19" s="472"/>
    </row>
    <row r="20" spans="1:7" ht="42.75" customHeight="1">
      <c r="A20" s="90">
        <v>3070</v>
      </c>
      <c r="B20" s="27" t="s">
        <v>104</v>
      </c>
      <c r="C20" s="146"/>
      <c r="D20" s="530"/>
      <c r="E20" s="449"/>
      <c r="F20" s="388">
        <v>25970</v>
      </c>
      <c r="G20" s="531"/>
    </row>
    <row r="21" spans="1:7" ht="14.25" customHeight="1">
      <c r="A21" s="90">
        <v>4040</v>
      </c>
      <c r="B21" s="27" t="s">
        <v>105</v>
      </c>
      <c r="C21" s="146"/>
      <c r="D21" s="530"/>
      <c r="E21" s="449"/>
      <c r="F21" s="388">
        <v>7557</v>
      </c>
      <c r="G21" s="531"/>
    </row>
    <row r="22" spans="1:7" ht="44.25" customHeight="1">
      <c r="A22" s="90">
        <v>4060</v>
      </c>
      <c r="B22" s="27" t="s">
        <v>98</v>
      </c>
      <c r="C22" s="146"/>
      <c r="D22" s="530"/>
      <c r="E22" s="449"/>
      <c r="F22" s="388"/>
      <c r="G22" s="531">
        <v>89350</v>
      </c>
    </row>
    <row r="23" spans="1:7" ht="42.75" customHeight="1">
      <c r="A23" s="90">
        <v>4070</v>
      </c>
      <c r="B23" s="27" t="s">
        <v>106</v>
      </c>
      <c r="C23" s="146"/>
      <c r="D23" s="530"/>
      <c r="E23" s="449"/>
      <c r="F23" s="388">
        <v>31782</v>
      </c>
      <c r="G23" s="531"/>
    </row>
    <row r="24" spans="1:7" ht="14.25" customHeight="1">
      <c r="A24" s="90">
        <v>4170</v>
      </c>
      <c r="B24" s="27" t="s">
        <v>19</v>
      </c>
      <c r="C24" s="146"/>
      <c r="D24" s="530"/>
      <c r="E24" s="449"/>
      <c r="F24" s="388">
        <v>8612</v>
      </c>
      <c r="G24" s="531"/>
    </row>
    <row r="25" spans="1:7" ht="16.5" customHeight="1">
      <c r="A25" s="90">
        <v>4210</v>
      </c>
      <c r="B25" s="27" t="s">
        <v>10</v>
      </c>
      <c r="C25" s="146"/>
      <c r="D25" s="530"/>
      <c r="E25" s="449"/>
      <c r="F25" s="388"/>
      <c r="G25" s="531">
        <f>58626+15538</f>
        <v>74164</v>
      </c>
    </row>
    <row r="26" spans="1:7" ht="15.75" customHeight="1">
      <c r="A26" s="90">
        <v>4270</v>
      </c>
      <c r="B26" s="27" t="s">
        <v>72</v>
      </c>
      <c r="C26" s="146"/>
      <c r="D26" s="530"/>
      <c r="E26" s="449"/>
      <c r="F26" s="388"/>
      <c r="G26" s="531">
        <f>15000+10000</f>
        <v>25000</v>
      </c>
    </row>
    <row r="27" spans="1:7" ht="15" customHeight="1">
      <c r="A27" s="90">
        <v>4350</v>
      </c>
      <c r="B27" s="27" t="s">
        <v>80</v>
      </c>
      <c r="C27" s="145"/>
      <c r="D27" s="532"/>
      <c r="E27" s="449"/>
      <c r="F27" s="388"/>
      <c r="G27" s="533">
        <v>295</v>
      </c>
    </row>
    <row r="28" spans="1:7" ht="18" customHeight="1">
      <c r="A28" s="167">
        <v>4410</v>
      </c>
      <c r="B28" s="27" t="s">
        <v>83</v>
      </c>
      <c r="C28" s="146"/>
      <c r="D28" s="530"/>
      <c r="E28" s="387"/>
      <c r="F28" s="388"/>
      <c r="G28" s="533">
        <v>2093</v>
      </c>
    </row>
    <row r="29" spans="1:7" ht="31.5" customHeight="1">
      <c r="A29" s="191">
        <v>6060</v>
      </c>
      <c r="B29" s="161" t="s">
        <v>100</v>
      </c>
      <c r="C29" s="192"/>
      <c r="D29" s="534"/>
      <c r="E29" s="442"/>
      <c r="F29" s="402"/>
      <c r="G29" s="535">
        <v>362000</v>
      </c>
    </row>
    <row r="30" spans="1:7" ht="77.25" customHeight="1" thickBot="1">
      <c r="A30" s="193">
        <v>6410</v>
      </c>
      <c r="B30" s="194" t="s">
        <v>107</v>
      </c>
      <c r="C30" s="195"/>
      <c r="D30" s="536"/>
      <c r="E30" s="537">
        <v>362000</v>
      </c>
      <c r="F30" s="538"/>
      <c r="G30" s="539"/>
    </row>
    <row r="31" spans="1:7" ht="21.75" customHeight="1" thickBot="1" thickTop="1">
      <c r="A31" s="182">
        <v>851</v>
      </c>
      <c r="B31" s="59" t="s">
        <v>61</v>
      </c>
      <c r="C31" s="183" t="s">
        <v>63</v>
      </c>
      <c r="D31" s="540">
        <f>D32</f>
        <v>5100</v>
      </c>
      <c r="E31" s="486"/>
      <c r="F31" s="541">
        <f>F32</f>
        <v>5100</v>
      </c>
      <c r="G31" s="542"/>
    </row>
    <row r="32" spans="1:7" ht="62.25" customHeight="1" thickTop="1">
      <c r="A32" s="188">
        <v>85156</v>
      </c>
      <c r="B32" s="115" t="s">
        <v>99</v>
      </c>
      <c r="C32" s="189"/>
      <c r="D32" s="543">
        <f>D33</f>
        <v>5100</v>
      </c>
      <c r="E32" s="544"/>
      <c r="F32" s="545">
        <f>SUM(F33:F37)</f>
        <v>5100</v>
      </c>
      <c r="G32" s="546"/>
    </row>
    <row r="33" spans="1:7" ht="78.75" customHeight="1">
      <c r="A33" s="167">
        <v>2110</v>
      </c>
      <c r="B33" s="58" t="s">
        <v>103</v>
      </c>
      <c r="C33" s="190"/>
      <c r="D33" s="547">
        <v>5100</v>
      </c>
      <c r="E33" s="548"/>
      <c r="F33" s="549"/>
      <c r="G33" s="550"/>
    </row>
    <row r="34" spans="1:7" s="373" customFormat="1" ht="18" customHeight="1">
      <c r="A34" s="290"/>
      <c r="B34" s="227" t="s">
        <v>111</v>
      </c>
      <c r="C34" s="230"/>
      <c r="D34" s="551"/>
      <c r="E34" s="552"/>
      <c r="F34" s="553"/>
      <c r="G34" s="554"/>
    </row>
    <row r="35" spans="1:7" ht="60.75" customHeight="1">
      <c r="A35" s="90">
        <v>4130</v>
      </c>
      <c r="B35" s="185" t="s">
        <v>99</v>
      </c>
      <c r="C35" s="190"/>
      <c r="D35" s="547"/>
      <c r="E35" s="548"/>
      <c r="F35" s="549">
        <v>2550</v>
      </c>
      <c r="G35" s="550"/>
    </row>
    <row r="36" spans="1:7" s="373" customFormat="1" ht="19.5" customHeight="1">
      <c r="A36" s="290"/>
      <c r="B36" s="227" t="s">
        <v>112</v>
      </c>
      <c r="C36" s="230"/>
      <c r="D36" s="551"/>
      <c r="E36" s="552"/>
      <c r="F36" s="553"/>
      <c r="G36" s="554"/>
    </row>
    <row r="37" spans="1:7" ht="57.75" customHeight="1" thickBot="1">
      <c r="A37" s="90">
        <v>4130</v>
      </c>
      <c r="B37" s="185" t="s">
        <v>99</v>
      </c>
      <c r="C37" s="184"/>
      <c r="D37" s="555"/>
      <c r="E37" s="556"/>
      <c r="F37" s="557">
        <v>2550</v>
      </c>
      <c r="G37" s="558"/>
    </row>
    <row r="38" spans="1:7" ht="21.75" customHeight="1" thickBot="1" thickTop="1">
      <c r="A38" s="63"/>
      <c r="B38" s="64" t="s">
        <v>21</v>
      </c>
      <c r="C38" s="374"/>
      <c r="D38" s="559">
        <f>D31+D17+D11</f>
        <v>5100</v>
      </c>
      <c r="E38" s="560">
        <f>E17+E11</f>
        <v>478981</v>
      </c>
      <c r="F38" s="561">
        <f>F17+F11+F31</f>
        <v>82112</v>
      </c>
      <c r="G38" s="562">
        <f>G17+G11+G31</f>
        <v>555993</v>
      </c>
    </row>
    <row r="39" spans="1:7" ht="22.5" customHeight="1" thickBot="1" thickTop="1">
      <c r="A39" s="143"/>
      <c r="B39" s="144" t="s">
        <v>22</v>
      </c>
      <c r="C39" s="269"/>
      <c r="D39" s="623">
        <f>E38-D38</f>
        <v>473881</v>
      </c>
      <c r="E39" s="624"/>
      <c r="F39" s="563">
        <f>G38-F38</f>
        <v>473881</v>
      </c>
      <c r="G39" s="564"/>
    </row>
    <row r="40" ht="13.5" thickTop="1"/>
  </sheetData>
  <mergeCells count="4">
    <mergeCell ref="A6:G6"/>
    <mergeCell ref="D8:E8"/>
    <mergeCell ref="D39:E39"/>
    <mergeCell ref="C8:C9"/>
  </mergeCells>
  <printOptions horizontalCentered="1"/>
  <pageMargins left="0" right="0" top="0.984251968503937" bottom="0.5905511811023623" header="0.5118110236220472" footer="0.5118110236220472"/>
  <pageSetup firstPageNumber="18" useFirstPageNumber="1" horizontalDpi="600" verticalDpi="600" orientation="portrait" paperSize="9" r:id="rId1"/>
  <headerFooter alignWithMargins="0">
    <oddHeader>&amp;C 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0">
      <selection activeCell="G30" sqref="G30"/>
    </sheetView>
  </sheetViews>
  <sheetFormatPr defaultColWidth="9.00390625" defaultRowHeight="12.75"/>
  <cols>
    <col min="1" max="1" width="7.875" style="117" customWidth="1"/>
    <col min="2" max="2" width="48.875" style="117" customWidth="1"/>
    <col min="3" max="3" width="14.375" style="117" customWidth="1"/>
    <col min="4" max="4" width="14.75390625" style="117" customWidth="1"/>
    <col min="5" max="5" width="9.125" style="117" customWidth="1"/>
    <col min="6" max="6" width="10.125" style="117" bestFit="1" customWidth="1"/>
    <col min="7" max="16384" width="9.125" style="117" customWidth="1"/>
  </cols>
  <sheetData>
    <row r="1" ht="12.75">
      <c r="C1" s="2" t="s">
        <v>101</v>
      </c>
    </row>
    <row r="2" ht="14.25" customHeight="1">
      <c r="C2" s="6" t="s">
        <v>182</v>
      </c>
    </row>
    <row r="3" spans="1:4" ht="15.75" customHeight="1">
      <c r="A3" s="291"/>
      <c r="B3" s="291"/>
      <c r="C3" s="6" t="s">
        <v>1</v>
      </c>
      <c r="D3" s="292"/>
    </row>
    <row r="4" spans="1:4" ht="13.5" customHeight="1">
      <c r="A4" s="291"/>
      <c r="B4" s="291"/>
      <c r="C4" s="6" t="s">
        <v>176</v>
      </c>
      <c r="D4" s="292"/>
    </row>
    <row r="5" spans="1:4" ht="6.75" customHeight="1">
      <c r="A5" s="291"/>
      <c r="B5" s="291"/>
      <c r="C5" s="293"/>
      <c r="D5" s="292"/>
    </row>
    <row r="6" spans="1:4" s="567" customFormat="1" ht="18.75">
      <c r="A6" s="565" t="s">
        <v>151</v>
      </c>
      <c r="B6" s="565"/>
      <c r="C6" s="565"/>
      <c r="D6" s="566"/>
    </row>
    <row r="7" spans="1:4" s="567" customFormat="1" ht="23.25" customHeight="1">
      <c r="A7" s="565" t="s">
        <v>152</v>
      </c>
      <c r="B7" s="565"/>
      <c r="C7" s="566"/>
      <c r="D7" s="566"/>
    </row>
    <row r="8" spans="1:4" s="567" customFormat="1" ht="18.75">
      <c r="A8" s="568" t="s">
        <v>153</v>
      </c>
      <c r="B8" s="565"/>
      <c r="C8" s="566"/>
      <c r="D8" s="566"/>
    </row>
    <row r="9" spans="1:4" s="567" customFormat="1" ht="18.75">
      <c r="A9" s="568" t="s">
        <v>154</v>
      </c>
      <c r="B9" s="565"/>
      <c r="C9" s="566"/>
      <c r="D9" s="566"/>
    </row>
    <row r="10" ht="18" customHeight="1" thickBot="1">
      <c r="D10" s="294" t="s">
        <v>2</v>
      </c>
    </row>
    <row r="11" spans="1:4" ht="28.5" customHeight="1" thickBot="1">
      <c r="A11" s="295" t="s">
        <v>155</v>
      </c>
      <c r="B11" s="296" t="s">
        <v>156</v>
      </c>
      <c r="C11" s="296" t="s">
        <v>157</v>
      </c>
      <c r="D11" s="297" t="s">
        <v>158</v>
      </c>
    </row>
    <row r="12" spans="1:4" s="301" customFormat="1" ht="12" customHeight="1" thickBot="1" thickTop="1">
      <c r="A12" s="298">
        <v>1</v>
      </c>
      <c r="B12" s="299">
        <v>2</v>
      </c>
      <c r="C12" s="299">
        <v>3</v>
      </c>
      <c r="D12" s="300">
        <v>4</v>
      </c>
    </row>
    <row r="13" spans="1:4" s="304" customFormat="1" ht="45" customHeight="1" thickTop="1">
      <c r="A13" s="302">
        <v>952</v>
      </c>
      <c r="B13" s="303" t="s">
        <v>159</v>
      </c>
      <c r="C13" s="569">
        <f>SUM(C16:C19)</f>
        <v>35000000</v>
      </c>
      <c r="D13" s="570"/>
    </row>
    <row r="14" spans="1:4" ht="9.75" customHeight="1">
      <c r="A14" s="305"/>
      <c r="B14" s="306" t="s">
        <v>160</v>
      </c>
      <c r="C14" s="571"/>
      <c r="D14" s="572"/>
    </row>
    <row r="15" spans="1:4" ht="12" customHeight="1">
      <c r="A15" s="305"/>
      <c r="B15" s="306"/>
      <c r="C15" s="571"/>
      <c r="D15" s="572"/>
    </row>
    <row r="16" spans="1:4" ht="18" customHeight="1">
      <c r="A16" s="305"/>
      <c r="B16" s="307" t="s">
        <v>161</v>
      </c>
      <c r="C16" s="573">
        <v>35000000</v>
      </c>
      <c r="D16" s="572"/>
    </row>
    <row r="17" spans="1:4" ht="6" customHeight="1">
      <c r="A17" s="305"/>
      <c r="B17" s="308"/>
      <c r="C17" s="574"/>
      <c r="D17" s="575"/>
    </row>
    <row r="18" spans="1:4" ht="6" customHeight="1">
      <c r="A18" s="305"/>
      <c r="B18" s="308"/>
      <c r="C18" s="576"/>
      <c r="D18" s="572"/>
    </row>
    <row r="19" spans="1:4" ht="6" customHeight="1">
      <c r="A19" s="305"/>
      <c r="B19" s="308"/>
      <c r="C19" s="576"/>
      <c r="D19" s="575"/>
    </row>
    <row r="20" spans="1:4" s="304" customFormat="1" ht="24.75" customHeight="1">
      <c r="A20" s="302">
        <v>955</v>
      </c>
      <c r="B20" s="309" t="s">
        <v>162</v>
      </c>
      <c r="C20" s="577">
        <v>37406458</v>
      </c>
      <c r="D20" s="578"/>
    </row>
    <row r="21" spans="1:6" s="304" customFormat="1" ht="16.5" customHeight="1">
      <c r="A21" s="310"/>
      <c r="B21" s="311"/>
      <c r="C21" s="579"/>
      <c r="D21" s="570"/>
      <c r="F21" s="324"/>
    </row>
    <row r="22" spans="1:4" s="304" customFormat="1" ht="15">
      <c r="A22" s="302">
        <v>992</v>
      </c>
      <c r="B22" s="309" t="s">
        <v>163</v>
      </c>
      <c r="C22" s="580"/>
      <c r="D22" s="581">
        <f>SUM(D24:D27)</f>
        <v>8973100</v>
      </c>
    </row>
    <row r="23" spans="1:4" ht="15.75" customHeight="1">
      <c r="A23" s="305"/>
      <c r="B23" s="306" t="s">
        <v>160</v>
      </c>
      <c r="C23" s="582"/>
      <c r="D23" s="583"/>
    </row>
    <row r="24" spans="1:4" ht="19.5" customHeight="1">
      <c r="A24" s="305"/>
      <c r="B24" s="312" t="s">
        <v>164</v>
      </c>
      <c r="C24" s="584"/>
      <c r="D24" s="585">
        <v>6166700</v>
      </c>
    </row>
    <row r="25" spans="1:4" ht="19.5" customHeight="1">
      <c r="A25" s="305"/>
      <c r="B25" s="312" t="s">
        <v>165</v>
      </c>
      <c r="C25" s="586"/>
      <c r="D25" s="587">
        <v>1666700</v>
      </c>
    </row>
    <row r="26" spans="1:4" ht="19.5" customHeight="1">
      <c r="A26" s="305"/>
      <c r="B26" s="313" t="s">
        <v>166</v>
      </c>
      <c r="C26" s="586"/>
      <c r="D26" s="587">
        <v>200000</v>
      </c>
    </row>
    <row r="27" spans="1:4" ht="19.5" customHeight="1">
      <c r="A27" s="305"/>
      <c r="B27" s="313" t="s">
        <v>167</v>
      </c>
      <c r="C27" s="586"/>
      <c r="D27" s="587">
        <v>939700</v>
      </c>
    </row>
    <row r="28" spans="1:4" ht="19.5" customHeight="1" thickBot="1">
      <c r="A28" s="314"/>
      <c r="B28" s="315"/>
      <c r="C28" s="588"/>
      <c r="D28" s="589"/>
    </row>
    <row r="29" spans="1:4" ht="19.5" customHeight="1" thickBot="1" thickTop="1">
      <c r="A29" s="316"/>
      <c r="B29" s="317" t="s">
        <v>168</v>
      </c>
      <c r="C29" s="590">
        <f>C20+C13+C21</f>
        <v>72406458</v>
      </c>
      <c r="D29" s="591">
        <f>D22</f>
        <v>8973100</v>
      </c>
    </row>
    <row r="30" spans="1:4" s="304" customFormat="1" ht="16.5" customHeight="1" thickBot="1" thickTop="1">
      <c r="A30" s="316"/>
      <c r="B30" s="317" t="s">
        <v>169</v>
      </c>
      <c r="C30" s="592">
        <f>D29-C29</f>
        <v>-63433358</v>
      </c>
      <c r="D30" s="593"/>
    </row>
    <row r="31" spans="1:4" ht="16.5" thickTop="1">
      <c r="A31" s="318"/>
      <c r="B31" s="319"/>
      <c r="C31" s="320"/>
      <c r="D31" s="320"/>
    </row>
    <row r="32" spans="1:4" ht="15.75">
      <c r="A32" s="318"/>
      <c r="B32" s="321"/>
      <c r="C32" s="320"/>
      <c r="D32" s="320"/>
    </row>
    <row r="33" spans="1:4" ht="15.75">
      <c r="A33" s="318"/>
      <c r="B33" s="321"/>
      <c r="C33" s="320"/>
      <c r="D33" s="320"/>
    </row>
    <row r="34" spans="1:4" ht="15.75">
      <c r="A34" s="318"/>
      <c r="B34" s="321"/>
      <c r="C34" s="320"/>
      <c r="D34" s="320"/>
    </row>
    <row r="35" spans="1:4" ht="15.75">
      <c r="A35" s="318"/>
      <c r="B35" s="321"/>
      <c r="C35" s="320"/>
      <c r="D35" s="320"/>
    </row>
    <row r="36" spans="1:4" ht="12.75">
      <c r="A36" s="318"/>
      <c r="B36" s="318"/>
      <c r="C36" s="322"/>
      <c r="D36" s="322"/>
    </row>
    <row r="37" spans="1:4" ht="12.75">
      <c r="A37" s="318"/>
      <c r="B37" s="318"/>
      <c r="C37" s="322"/>
      <c r="D37" s="322"/>
    </row>
    <row r="38" spans="1:4" ht="12.75">
      <c r="A38" s="318"/>
      <c r="B38" s="318"/>
      <c r="C38" s="322"/>
      <c r="D38" s="322"/>
    </row>
    <row r="39" spans="3:4" ht="12.75">
      <c r="C39" s="323"/>
      <c r="D39" s="323"/>
    </row>
    <row r="40" spans="3:4" ht="12.75">
      <c r="C40" s="323"/>
      <c r="D40" s="323"/>
    </row>
    <row r="41" spans="3:4" ht="12.75">
      <c r="C41" s="323"/>
      <c r="D41" s="323"/>
    </row>
    <row r="42" spans="3:4" ht="12.75">
      <c r="C42" s="323"/>
      <c r="D42" s="323"/>
    </row>
    <row r="43" spans="3:4" ht="12.75">
      <c r="C43" s="323"/>
      <c r="D43" s="323"/>
    </row>
  </sheetData>
  <printOptions horizontalCentered="1"/>
  <pageMargins left="0" right="0" top="0.984251968503937" bottom="0.984251968503937" header="0.5118110236220472" footer="0.5118110236220472"/>
  <pageSetup firstPageNumber="20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8">
      <selection activeCell="F19" sqref="F19"/>
    </sheetView>
  </sheetViews>
  <sheetFormatPr defaultColWidth="9.00390625" defaultRowHeight="12.75"/>
  <cols>
    <col min="1" max="1" width="7.625" style="117" customWidth="1"/>
    <col min="2" max="2" width="38.75390625" style="117" customWidth="1"/>
    <col min="3" max="4" width="17.625" style="117" customWidth="1"/>
    <col min="5" max="16384" width="9.125" style="117" customWidth="1"/>
  </cols>
  <sheetData>
    <row r="1" spans="1:3" ht="15.75">
      <c r="A1" s="12"/>
      <c r="B1" s="12"/>
      <c r="C1" s="2" t="s">
        <v>170</v>
      </c>
    </row>
    <row r="2" spans="1:3" ht="13.5" customHeight="1">
      <c r="A2" s="44"/>
      <c r="B2" s="45"/>
      <c r="C2" s="6" t="s">
        <v>38</v>
      </c>
    </row>
    <row r="3" spans="1:3" ht="13.5" customHeight="1">
      <c r="A3" s="44"/>
      <c r="B3" s="45"/>
      <c r="C3" s="6" t="s">
        <v>1</v>
      </c>
    </row>
    <row r="4" spans="1:3" ht="13.5" customHeight="1">
      <c r="A4" s="44"/>
      <c r="B4" s="45"/>
      <c r="C4" s="6" t="s">
        <v>178</v>
      </c>
    </row>
    <row r="5" spans="1:4" ht="30" customHeight="1">
      <c r="A5" s="44"/>
      <c r="B5" s="45"/>
      <c r="C5" s="45"/>
      <c r="D5" s="10"/>
    </row>
    <row r="6" spans="1:4" ht="37.5">
      <c r="A6" s="8" t="s">
        <v>150</v>
      </c>
      <c r="B6" s="9"/>
      <c r="C6" s="9"/>
      <c r="D6" s="10"/>
    </row>
    <row r="7" spans="1:4" ht="36" customHeight="1" thickBot="1">
      <c r="A7" s="8"/>
      <c r="B7" s="9"/>
      <c r="C7" s="9"/>
      <c r="D7" s="126" t="s">
        <v>2</v>
      </c>
    </row>
    <row r="8" spans="1:4" ht="28.5" customHeight="1">
      <c r="A8" s="47" t="s">
        <v>3</v>
      </c>
      <c r="B8" s="612" t="s">
        <v>4</v>
      </c>
      <c r="C8" s="124" t="s">
        <v>65</v>
      </c>
      <c r="D8" s="375" t="s">
        <v>66</v>
      </c>
    </row>
    <row r="9" spans="1:4" ht="14.25" customHeight="1">
      <c r="A9" s="48" t="s">
        <v>6</v>
      </c>
      <c r="B9" s="625"/>
      <c r="C9" s="125" t="s">
        <v>8</v>
      </c>
      <c r="D9" s="19" t="s">
        <v>8</v>
      </c>
    </row>
    <row r="10" spans="1:4" s="254" customFormat="1" ht="13.5" thickBot="1">
      <c r="A10" s="20">
        <v>1</v>
      </c>
      <c r="B10" s="50">
        <v>2</v>
      </c>
      <c r="C10" s="21">
        <v>3</v>
      </c>
      <c r="D10" s="22">
        <v>4</v>
      </c>
    </row>
    <row r="11" spans="1:4" s="254" customFormat="1" ht="32.25" customHeight="1" thickBot="1" thickTop="1">
      <c r="A11" s="28">
        <v>754</v>
      </c>
      <c r="B11" s="65" t="s">
        <v>43</v>
      </c>
      <c r="C11" s="540"/>
      <c r="D11" s="397">
        <f>D12</f>
        <v>6000</v>
      </c>
    </row>
    <row r="12" spans="1:4" s="254" customFormat="1" ht="29.25" customHeight="1" thickTop="1">
      <c r="A12" s="69">
        <v>75411</v>
      </c>
      <c r="B12" s="70" t="s">
        <v>67</v>
      </c>
      <c r="C12" s="543"/>
      <c r="D12" s="385">
        <f>SUM(D13)</f>
        <v>6000</v>
      </c>
    </row>
    <row r="13" spans="1:4" s="254" customFormat="1" ht="48" customHeight="1" thickBot="1">
      <c r="A13" s="67">
        <v>2350</v>
      </c>
      <c r="B13" s="376" t="s">
        <v>68</v>
      </c>
      <c r="C13" s="547"/>
      <c r="D13" s="389">
        <v>6000</v>
      </c>
    </row>
    <row r="14" spans="1:4" s="254" customFormat="1" ht="19.5" customHeight="1" thickBot="1" thickTop="1">
      <c r="A14" s="28">
        <v>852</v>
      </c>
      <c r="B14" s="127" t="s">
        <v>69</v>
      </c>
      <c r="C14" s="594">
        <f>C15+C17</f>
        <v>170000</v>
      </c>
      <c r="D14" s="397"/>
    </row>
    <row r="15" spans="1:4" s="281" customFormat="1" ht="16.5" customHeight="1" thickTop="1">
      <c r="A15" s="32">
        <v>85203</v>
      </c>
      <c r="B15" s="128" t="s">
        <v>70</v>
      </c>
      <c r="C15" s="543">
        <f>SUM(C16)</f>
        <v>5000</v>
      </c>
      <c r="D15" s="385"/>
    </row>
    <row r="16" spans="1:4" s="281" customFormat="1" ht="44.25" customHeight="1">
      <c r="A16" s="67">
        <v>2350</v>
      </c>
      <c r="B16" s="376" t="s">
        <v>68</v>
      </c>
      <c r="C16" s="547">
        <v>5000</v>
      </c>
      <c r="D16" s="389"/>
    </row>
    <row r="17" spans="1:4" s="281" customFormat="1" ht="60" customHeight="1">
      <c r="A17" s="25">
        <v>85212</v>
      </c>
      <c r="B17" s="86" t="s">
        <v>71</v>
      </c>
      <c r="C17" s="595">
        <f>SUM(C18)</f>
        <v>165000</v>
      </c>
      <c r="D17" s="448"/>
    </row>
    <row r="18" spans="1:4" s="281" customFormat="1" ht="44.25" customHeight="1" thickBot="1">
      <c r="A18" s="67">
        <v>2350</v>
      </c>
      <c r="B18" s="376" t="s">
        <v>68</v>
      </c>
      <c r="C18" s="596">
        <v>165000</v>
      </c>
      <c r="D18" s="389"/>
    </row>
    <row r="19" spans="1:4" s="377" customFormat="1" ht="21" customHeight="1" thickBot="1" thickTop="1">
      <c r="A19" s="274"/>
      <c r="B19" s="267" t="s">
        <v>21</v>
      </c>
      <c r="C19" s="597">
        <f>C14+C11</f>
        <v>170000</v>
      </c>
      <c r="D19" s="598">
        <f>D14+D11</f>
        <v>6000</v>
      </c>
    </row>
    <row r="20" ht="13.5" thickTop="1"/>
    <row r="21" ht="9.75" customHeight="1"/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firstPageNumber="21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um</cp:lastModifiedBy>
  <cp:lastPrinted>2009-11-30T11:21:32Z</cp:lastPrinted>
  <dcterms:created xsi:type="dcterms:W3CDTF">2007-10-19T07:06:38Z</dcterms:created>
  <dcterms:modified xsi:type="dcterms:W3CDTF">2009-11-30T11:22:19Z</dcterms:modified>
  <cp:category/>
  <cp:version/>
  <cp:contentType/>
  <cp:contentStatus/>
</cp:coreProperties>
</file>