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6"/>
  </bookViews>
  <sheets>
    <sheet name="Zał 1" sheetId="1" r:id="rId1"/>
    <sheet name="Zał 2" sheetId="2" r:id="rId2"/>
    <sheet name="Zal 3" sheetId="3" r:id="rId3"/>
    <sheet name="Zal 4" sheetId="4" r:id="rId4"/>
    <sheet name="Zal 5" sheetId="5" r:id="rId5"/>
    <sheet name="Zal 6" sheetId="6" r:id="rId6"/>
    <sheet name="Zal 7" sheetId="7" r:id="rId7"/>
  </sheets>
  <definedNames>
    <definedName name="_xlnm.Print_Titles" localSheetId="4">'Zal 5'!$11:$12</definedName>
    <definedName name="_xlnm.Print_Titles" localSheetId="0">'Zał 1'!$8:$10</definedName>
    <definedName name="_xlnm.Print_Titles" localSheetId="1">'Zał 2'!$7:$9</definedName>
  </definedNames>
  <calcPr fullCalcOnLoad="1"/>
</workbook>
</file>

<file path=xl/sharedStrings.xml><?xml version="1.0" encoding="utf-8"?>
<sst xmlns="http://schemas.openxmlformats.org/spreadsheetml/2006/main" count="514" uniqueCount="320">
  <si>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</si>
  <si>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</si>
  <si>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</si>
  <si>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</si>
  <si>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</si>
  <si>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</si>
  <si>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</si>
  <si>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</si>
  <si>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</si>
  <si>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</si>
  <si>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</si>
  <si>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</si>
  <si>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Pozostała działalność</t>
  </si>
  <si>
    <t>Zakup usług pozostałych</t>
  </si>
  <si>
    <t>OŚWIATA I WYCHOWANIE</t>
  </si>
  <si>
    <t>E</t>
  </si>
  <si>
    <t>Zakup materiałów i wyposażenia</t>
  </si>
  <si>
    <t>KULTURA I OCHRONA DZIEDZICTWA NARODOWEGO</t>
  </si>
  <si>
    <t>KULTURA FIZYCZNA I SPORT</t>
  </si>
  <si>
    <t>IK</t>
  </si>
  <si>
    <t>Wydatki inwestycyjne jednostek budżetowych</t>
  </si>
  <si>
    <t>OGÓŁEM</t>
  </si>
  <si>
    <t>per saldo</t>
  </si>
  <si>
    <t>w złotych</t>
  </si>
  <si>
    <t>TRANSPORT I ŁĄCZNOŚĆ</t>
  </si>
  <si>
    <t>KS</t>
  </si>
  <si>
    <t xml:space="preserve">GOSPODARKA KOMUNALNA I OCHRONA ŚRODOWISKA </t>
  </si>
  <si>
    <t>Załącznik nr 2 do Uchwały</t>
  </si>
  <si>
    <t>758</t>
  </si>
  <si>
    <t>RÓŻNE ROZLICZENIA</t>
  </si>
  <si>
    <t>GOSPODARKA MIESZKANIOWA</t>
  </si>
  <si>
    <t>Szkoły   podstawowe specjalne</t>
  </si>
  <si>
    <t>Szkoły zawodowe</t>
  </si>
  <si>
    <t>EDUKACYJNA OPIEKA WYCHOWAWCZA</t>
  </si>
  <si>
    <t>Drogi publiczne gminne</t>
  </si>
  <si>
    <t>6050</t>
  </si>
  <si>
    <t>Gospodarka ściekowa i ochrona wód</t>
  </si>
  <si>
    <t>0970</t>
  </si>
  <si>
    <t>Wpływy z różnych dochodów</t>
  </si>
  <si>
    <t>80110</t>
  </si>
  <si>
    <t>Gimnazja</t>
  </si>
  <si>
    <t>75814</t>
  </si>
  <si>
    <t>Różne rozliczenia finansowe</t>
  </si>
  <si>
    <t>80140</t>
  </si>
  <si>
    <t>Centra kształcenia ustawicznego</t>
  </si>
  <si>
    <t>0750</t>
  </si>
  <si>
    <t>Schroniska dla zwierząt</t>
  </si>
  <si>
    <t>853</t>
  </si>
  <si>
    <t>POZOSTAŁE  ZADANIA  W  ZAKRESIE  POLITYKI  SPOŁECZNEJ</t>
  </si>
  <si>
    <t>85305</t>
  </si>
  <si>
    <t>Żłobki</t>
  </si>
  <si>
    <t>750</t>
  </si>
  <si>
    <t>ADMINISTRACJA PUBLICZNA</t>
  </si>
  <si>
    <t>80195</t>
  </si>
  <si>
    <t>Miejska poradnia psychologiczno-pedagogiczna</t>
  </si>
  <si>
    <t>Specjalny ośrodek szkolno-wychowawczy</t>
  </si>
  <si>
    <t>Pozostałe zadania w zakresie kultury</t>
  </si>
  <si>
    <t>Zespół Burs Międzyszkolnych</t>
  </si>
  <si>
    <t>75075</t>
  </si>
  <si>
    <t>Promocja jednostek samorządu terytorialnego</t>
  </si>
  <si>
    <t>BEZPIECZEŃSTWO PUBLICZNE I OCHRONA PRZECIWPOŻAROWA</t>
  </si>
  <si>
    <t>BZK</t>
  </si>
  <si>
    <t>Dochody z najmu i dzierżawy składników majątkowych Skarbu Państwa, jednostek samorządu terytorialnego lub innych jednostek zaliczanych do sektora finansów publicznych oraz innych umów o podobnym charakterze</t>
  </si>
  <si>
    <t>Dotacje otrzymane z funduszy celowych na realizację zadań bieżących jednostek sektora finansów publicznych</t>
  </si>
  <si>
    <t>Wynagrodzenia bezosobowe</t>
  </si>
  <si>
    <t>ZMIANY   PLANU  DOCHODÓW  I  WYDATKÓW   NA  ZADANIA  WŁASNE  GMINY                                           W  2008  ROKU</t>
  </si>
  <si>
    <t>ZMIANY   PLANU  DOCHODÓW  I   WYDATKÓW   NA  ZADANIA  WŁASNE  POWIATU  
W  2008  ROKU</t>
  </si>
  <si>
    <t>Nagrody o charakterze szczególnym niezaliczne do wynagrodzeń</t>
  </si>
  <si>
    <t>75411</t>
  </si>
  <si>
    <t>Komendy powiatowe Państwowej Straży Pożarnej</t>
  </si>
  <si>
    <t>4270</t>
  </si>
  <si>
    <t>Zakup usług remontowych</t>
  </si>
  <si>
    <t>Przedszkola</t>
  </si>
  <si>
    <t>Dotacje celowe z budżetu na finansowanie lub dofinansowanie kosztów realizacji inwestycji i zakupów inwestycyjnych zakładów budżetowych</t>
  </si>
  <si>
    <t>Dotacja podmiotowa dla zakładu budżetowego</t>
  </si>
  <si>
    <t>OPIEKA SPOŁECZNA</t>
  </si>
  <si>
    <t>Placówki opiekuńczo - wychowawcze</t>
  </si>
  <si>
    <t>Dotacje celowe otrzymane z powiatu na zadania bieżące realizowane na podstawie porozumień między jednostkami samorządu terytorialnego</t>
  </si>
  <si>
    <t>Rodziny zastępcze</t>
  </si>
  <si>
    <r>
      <t xml:space="preserve">Środki na dofinansowanie własnych zadań bieżących gmin pozyskane z innych źródeł  - </t>
    </r>
    <r>
      <rPr>
        <i/>
        <sz val="10"/>
        <rFont val="Arial Narrow"/>
        <family val="2"/>
      </rPr>
      <t>"Polsko - Niemiecki turniej miast partnerskich w tenisie stołowym w Koszalinie"</t>
    </r>
  </si>
  <si>
    <t>Muzea</t>
  </si>
  <si>
    <t>Dotacja podmiotowa z budżetu dla samorządowej instytucji kultury</t>
  </si>
  <si>
    <t>"Koszaliński Program Integracji Społecznej  START"</t>
  </si>
  <si>
    <t>Świadczenia społeczne</t>
  </si>
  <si>
    <t>Wynagrodzenia osobowe pracowników</t>
  </si>
  <si>
    <t>4118</t>
  </si>
  <si>
    <t>Składki na ubezpieczenia społeczne</t>
  </si>
  <si>
    <t>4128</t>
  </si>
  <si>
    <t>Składki na FP</t>
  </si>
  <si>
    <t>4178</t>
  </si>
  <si>
    <t>4218</t>
  </si>
  <si>
    <t>4308</t>
  </si>
  <si>
    <t>4748</t>
  </si>
  <si>
    <t>Zakup materiałów papierniczych do sprzętu drukarskiego i urządzeń kserograficznych</t>
  </si>
  <si>
    <t>4758</t>
  </si>
  <si>
    <t xml:space="preserve">Zakup akcesoriów komputerowych, w tym programów i licencji </t>
  </si>
  <si>
    <t>Dotacje rozwojowe</t>
  </si>
  <si>
    <t>4119</t>
  </si>
  <si>
    <t>4129</t>
  </si>
  <si>
    <t>4179</t>
  </si>
  <si>
    <t>4219</t>
  </si>
  <si>
    <t>4309</t>
  </si>
  <si>
    <t>4368</t>
  </si>
  <si>
    <t>4369</t>
  </si>
  <si>
    <t>Opłaty z tytułu zakupu usług telefonii komórkowej</t>
  </si>
  <si>
    <t>4378</t>
  </si>
  <si>
    <t>Opłaty z tytułu zakupu usług telefonii stacjonarnej</t>
  </si>
  <si>
    <t>4379</t>
  </si>
  <si>
    <t>4749</t>
  </si>
  <si>
    <t>4759</t>
  </si>
  <si>
    <t>852</t>
  </si>
  <si>
    <t>85215</t>
  </si>
  <si>
    <t>Dodatki mieszkaniowe</t>
  </si>
  <si>
    <t>2709</t>
  </si>
  <si>
    <t>80114</t>
  </si>
  <si>
    <t>Zespół Obsługi Ekonomiczno - Administracyjnej Przedszkoli Miejskich</t>
  </si>
  <si>
    <t>Szkoły podstawowe</t>
  </si>
  <si>
    <t>Zakup pomocy naukowych, dydaktycznych i książek</t>
  </si>
  <si>
    <t>SZKOLNICTWO WYŻSZE</t>
  </si>
  <si>
    <t>Dotacja podmiotowa z budżetu dla uczelni publicznej</t>
  </si>
  <si>
    <t>Dochody z najmu i dzierżawy składników majątkowych Skarbu Państwa, jednostek samorządu terytorialnego lub innych jednostek zaliczanych do sektora finansów publicznych  oraz innych umów o podobnym charakterze</t>
  </si>
  <si>
    <t>0830</t>
  </si>
  <si>
    <t>Wpływy z usług</t>
  </si>
  <si>
    <t>4300</t>
  </si>
  <si>
    <t>0920</t>
  </si>
  <si>
    <t>Pozostałe odsetki</t>
  </si>
  <si>
    <t>4210</t>
  </si>
  <si>
    <t>Zakup usług obejmujących wykonanie ekspertyz, analiz i opinii</t>
  </si>
  <si>
    <t>0870</t>
  </si>
  <si>
    <t>Wpływy ze sprzedaży składników majątkowych</t>
  </si>
  <si>
    <t>75405</t>
  </si>
  <si>
    <t>Komendy powiatowe Policji</t>
  </si>
  <si>
    <t>Wpłaty jednostek na fundusz celowy na finansowanie lub dofinansowanie zadań inwestycyjnych</t>
  </si>
  <si>
    <t>4350</t>
  </si>
  <si>
    <t>PI</t>
  </si>
  <si>
    <t>Zakup usług dostępu do sieci Internet</t>
  </si>
  <si>
    <r>
      <t xml:space="preserve">Środki na dofinansowanie własnych inwestycji gmin  pozyskane z innych źródeł -  </t>
    </r>
    <r>
      <rPr>
        <i/>
        <sz val="10"/>
        <rFont val="Arial Narrow"/>
        <family val="2"/>
      </rPr>
      <t>Inwestycyjne inicjatywy społeczne</t>
    </r>
  </si>
  <si>
    <r>
      <t xml:space="preserve">Wydatki inwestycyjne jednostek budżetowych - </t>
    </r>
    <r>
      <rPr>
        <i/>
        <sz val="10"/>
        <rFont val="Arial Narrow"/>
        <family val="2"/>
      </rPr>
      <t xml:space="preserve">Inwestycyjne inicjatywy społeczne </t>
    </r>
  </si>
  <si>
    <t xml:space="preserve"> - "Uzbrojenie ul. Manowskiej"</t>
  </si>
  <si>
    <t xml:space="preserve"> - "Uzbrojenie ul. Dzierżęcińskiej"</t>
  </si>
  <si>
    <t xml:space="preserve"> - "Uzbrojenie ul. Zdobywców Wału Pomorskiego"</t>
  </si>
  <si>
    <t xml:space="preserve"> - "u. Saperów"</t>
  </si>
  <si>
    <t>Wydatki inwestycyjne jednostek budżetowych:</t>
  </si>
  <si>
    <t xml:space="preserve"> - Budowa kanalizacji sanitarnej w ul.Władysława IV-go -  Adolfa Warskiego</t>
  </si>
  <si>
    <t xml:space="preserve"> - ul. Lniana - Różana (porządkowanie gospodarki wod.ściekowej)</t>
  </si>
  <si>
    <t xml:space="preserve"> - Uzbrojenie Osiedla Unii Europejskiej</t>
  </si>
  <si>
    <t xml:space="preserve"> - Uzbrojenie terenów pod budownictwo mieszkaniowe</t>
  </si>
  <si>
    <t xml:space="preserve"> - Uzbrojenie Osiedla Chełmoniewo</t>
  </si>
  <si>
    <r>
      <t xml:space="preserve">Wydatki inwestycyjne jednostek budżetowych - </t>
    </r>
    <r>
      <rPr>
        <i/>
        <sz val="10"/>
        <rFont val="Arial Narrow"/>
        <family val="2"/>
      </rPr>
      <t xml:space="preserve">Przebudowa rejonu ul.Gnieżnieńskiej - 4-go Marca - Połczyńskiej (ul.Sybiraków)          </t>
    </r>
  </si>
  <si>
    <r>
      <t>Wydatki inwestycyjne jednostek budżetowych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- Mieszkania socjalne</t>
    </r>
  </si>
  <si>
    <t xml:space="preserve"> - Magistrala wodociągowa do Lubiatowa</t>
  </si>
  <si>
    <t>Dotacje celowe z budżetu na finansowanie lub dofinansowanie kosztów realizacji inwestycji i zakupów inwestycyjnych innych jednostek sektora finansów publicznych</t>
  </si>
  <si>
    <t>Obiekty sportowe</t>
  </si>
  <si>
    <t>Zadania w zakresie kultury fizycznej i sportu</t>
  </si>
  <si>
    <t>OP</t>
  </si>
  <si>
    <t>Dotacja celowa z budżetu na finansowanie lub dofinansowanie zadań zleconych do realizacji stowarzyszeniom</t>
  </si>
  <si>
    <r>
      <t xml:space="preserve">Wydatki inwestycyjne jednostek budżetowych - </t>
    </r>
    <r>
      <rPr>
        <i/>
        <sz val="10"/>
        <rFont val="Arial Narrow"/>
        <family val="2"/>
      </rPr>
      <t>Budowa hali widowiskowo - sportowej</t>
    </r>
  </si>
  <si>
    <t>75802</t>
  </si>
  <si>
    <t>Uzupełnienie subwencji ogólnej dla jednostek samorządu terytorialnego</t>
  </si>
  <si>
    <t>2790</t>
  </si>
  <si>
    <t>Środki na utrzymanie rzecznych przepraw promowych oraz budowę, modernizację utrzymanie, ochronę i zarządzanie drogami krajowymi i wojewódzkimi w granicach miast na prawach powiatu</t>
  </si>
  <si>
    <t>Drogi publiczne w miastach na prawach powiatu</t>
  </si>
  <si>
    <t>Remont obiektów mostowych ul. Monte Cassino</t>
  </si>
  <si>
    <t>Skrzyżowanie ulic: Jana Pawła II - Staszica</t>
  </si>
  <si>
    <t>6423</t>
  </si>
  <si>
    <t>Dotacje celowe przekazane z budżetu państwa na inwestycji  i zakupy inwestycyjne realizowane przez powiat na podstawie porozumień z organami administracji rządowej</t>
  </si>
  <si>
    <t>Załącznik nr 3 do Uchwały</t>
  </si>
  <si>
    <r>
      <t xml:space="preserve">Wydatki inwestycyjne jednostek budżetowych - </t>
    </r>
    <r>
      <rPr>
        <i/>
        <sz val="10"/>
        <rFont val="Arial Narrow"/>
        <family val="2"/>
      </rPr>
      <t>Skrzyżowanie ulic: Jana Pawła II - Staszica</t>
    </r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</si>
  <si>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</si>
  <si>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</si>
  <si>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</si>
  <si>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</si>
  <si>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</si>
  <si>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</si>
  <si>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</si>
  <si>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</si>
  <si>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</si>
  <si>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</si>
  <si>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</si>
  <si>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Pożyczki z WFOŚ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</si>
  <si>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</si>
  <si>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</si>
  <si>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</si>
  <si>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</si>
  <si>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</si>
  <si>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</si>
  <si>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</si>
  <si>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</si>
  <si>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</si>
  <si>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4 do Uchwały</t>
  </si>
  <si>
    <t>Dotacja celowa na pomoc finansową udzielaną między jednostkami samorządu terytorialnego na dofinansowanie własnych zadań bieżących</t>
  </si>
  <si>
    <t xml:space="preserve">                  </t>
  </si>
  <si>
    <t xml:space="preserve">                                 ZMIANY  PLANU  FINANSOWEGO</t>
  </si>
  <si>
    <t xml:space="preserve">                                 GMINNEGO  FUNDUSZU  OCHRONY</t>
  </si>
  <si>
    <t xml:space="preserve">                                ŚRODOWISKA  I  GOSPODARKI  WODNEJ</t>
  </si>
  <si>
    <t xml:space="preserve">                                  NA  2008  ROK</t>
  </si>
  <si>
    <t xml:space="preserve">         </t>
  </si>
  <si>
    <t>Lp.</t>
  </si>
  <si>
    <t>Dział
Rozdział
§</t>
  </si>
  <si>
    <t>Przewidywane wykonanie                     2005 r.</t>
  </si>
  <si>
    <t>Plan na                                               2008 r.</t>
  </si>
  <si>
    <t>Zmiany</t>
  </si>
  <si>
    <t>Plan po zmianach na                                               2008 r.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</si>
  <si>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</si>
  <si>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</si>
  <si>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</si>
  <si>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</si>
  <si>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</si>
  <si>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</si>
  <si>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</si>
  <si>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</si>
  <si>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</si>
  <si>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III</t>
  </si>
  <si>
    <t>PRZYCHODY OGÓŁEM</t>
  </si>
  <si>
    <t>IV</t>
  </si>
  <si>
    <t>WYDATKI OGÓŁEM</t>
  </si>
  <si>
    <t>1.</t>
  </si>
  <si>
    <t>Edukacja ekologiczna, propagowanie działań ekologicznych: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</si>
  <si>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</si>
  <si>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</si>
  <si>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 xml:space="preserve"> - dotacja dla Przedsiębiorstwa Gospodarki Komunalnej (PGK) na organizację 
Centrum Edukacji Ekologicznej (materiały edukacyjne, nagrody konkursowe, 
honoraria, szkolenia)</t>
  </si>
  <si>
    <t xml:space="preserve"> - dotacja dla Miejskich Wodociągów i Kanalizacji (MWiK) na organizację Centrum Edukacji Ekologicznej (materiały edukacyjne, nagrody konkursowe, honoraria, szkolenia)</t>
  </si>
  <si>
    <t xml:space="preserve">w tym dla Pałacu Młodzieży - dofinansowanie zakupu nagród na konkurs "Ja i moje środowisko" </t>
  </si>
  <si>
    <t>Przedszkole Nr 15 - dofinansowanie zakupu nagród na konkurs "Chrońmy drzewa"</t>
  </si>
  <si>
    <t>4700</t>
  </si>
  <si>
    <t>Szkolenia pracowników niebędących członkami korpusu służby cywilnej - dofinansowanie szkoleń dla pracowników ochrony środowiska</t>
  </si>
  <si>
    <t>2.</t>
  </si>
  <si>
    <t>Urządzanie i utrzymanie terenów zieleni, zadrzewień, zakrzewień oraz parków: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</si>
  <si>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na zadrzewienie cmentarza komunalnego, wykonanie nowych nasadzeń</t>
    </r>
  </si>
  <si>
    <t xml:space="preserve"> - prace pielęgnacyjno-lecznicze pojedynczych drzew przyulicznych, w parkach i na 
   zieleńcach miejskich</t>
  </si>
  <si>
    <t xml:space="preserve"> - obsadzenie drzewami, krzewami i pnączami pasów zieleni ulicznej w parkach i na  zieleńcach w mieście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</si>
  <si>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</si>
  <si>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</si>
  <si>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</si>
  <si>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opracowanie inwentaryzacji zieleni na terenie zieleńców i pasów drogowych 
   przekazanych Zarządowi w zarządzanie lub administrację</t>
  </si>
  <si>
    <t>- opracowanie projektu zagospodarowania terenu przy ul.Wopistów do ul.Zdobywców Wału Pomorskiego o pow. 1,0296 ha</t>
  </si>
  <si>
    <t xml:space="preserve"> - prace pielęgnacyjno-lecznicze drzew na terenach administrowanych przez Zarząd Budynków Mieszkalnych (ZBM)</t>
  </si>
  <si>
    <t>6110</t>
  </si>
  <si>
    <r>
      <t xml:space="preserve">Wydatki inwestycyjne funduszy celowych - bagrowanie stawu w </t>
    </r>
    <r>
      <rPr>
        <i/>
        <sz val="9"/>
        <rFont val="Arial Narrow"/>
        <family val="2"/>
      </rPr>
      <t>Parku Książąt Pomorskich "A"</t>
    </r>
  </si>
  <si>
    <t>3.</t>
  </si>
  <si>
    <t>Realizacja przedsięwzięć związanych z gospodarką odpadami: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</si>
  <si>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 </t>
    </r>
  </si>
  <si>
    <t>- na adaptację części osłon śmietnikowych na punkty selektywnego zbioru odpadów</t>
  </si>
  <si>
    <t>- na budowę wiaty na placu kompostowania i sortowania odpadów</t>
  </si>
  <si>
    <t>- na budowę drugiego stanowiska do rozdzielania odpadów zmieszanych</t>
  </si>
  <si>
    <t xml:space="preserve"> - zagospodarowanie odpadów powstałych na terenie m. Koszalina w wyniku awarii ekologicznych</t>
  </si>
  <si>
    <t xml:space="preserve"> -dofinansowanie dla osób fizycznych na wykonanie zadań polegających na usuwaniu i unieszkodliwianiu elementów i materiałów zawierających azbest z obiektów budowlanych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</si>
  <si>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</si>
  <si>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</si>
  <si>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</si>
  <si>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</si>
  <si>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</si>
  <si>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</si>
  <si>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</si>
  <si>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</si>
  <si>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środowiska: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</si>
  <si>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Arial Narrow"/>
        <family val="2"/>
      </rPr>
      <t xml:space="preserve">- dotacja dla MWiK na opracowanie dokumentacji i budowy urządzeń podczyszczających </t>
    </r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</si>
  <si>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</si>
  <si>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</si>
  <si>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</si>
  <si>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 słomy, sorbentów, neutralizatorów, sprzętu do prowadzenia działań z zakresu ratownictwa chemicznego 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</si>
  <si>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</si>
  <si>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</si>
  <si>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</si>
  <si>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</si>
  <si>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bez administratora</t>
  </si>
  <si>
    <t>- Komenda Miejska Państwowej Straży Pożarnej - dofinansowanie do przeglądów, konserwacji, napraw sprzętu do pomiaru stężeń substancji chemicznych, mierników, testerów, utylizacji zużytych sorbentów lub innych środków chemicznych orazszkoleń strażaków.</t>
  </si>
  <si>
    <t xml:space="preserve">- opracowanie Programu Ochrony Środowiska dla Miasta Koszalina na lata 2008-2011, Planu Gospodarki Odpadami dla Miasta Koszalina na lata 2008-2011 oraz Programu Usuwania Azbestu z terenu Miasta Koszalina  </t>
  </si>
  <si>
    <t xml:space="preserve"> - przeprowadzanie badań i analiz oraz opracowania wniosków z zakresu ochrony środowiska</t>
  </si>
  <si>
    <r>
      <t xml:space="preserve">Wydatki inwestycyjne funduszy celowych  - </t>
    </r>
    <r>
      <rPr>
        <i/>
        <sz val="9"/>
        <rFont val="Arial Narrow"/>
        <family val="2"/>
      </rPr>
      <t>porządkowanie gospodarki wodno-ściekowej w rejonie ul. Monte Cassino</t>
    </r>
  </si>
  <si>
    <t>6120</t>
  </si>
  <si>
    <r>
      <t xml:space="preserve">Wydatki na zakupy inwestycyjne funduszy celowych - </t>
    </r>
    <r>
      <rPr>
        <i/>
        <sz val="9"/>
        <rFont val="Arial Narrow"/>
        <family val="2"/>
      </rPr>
      <t>zakup systemów gromadzenia i przetwarzania danych związanych z dostępem do informacji o środowisku</t>
    </r>
  </si>
  <si>
    <r>
      <t xml:space="preserve">Dotacje z funduszy celowych na finansowanie lub dofinansowanie kosztów realizacji inwestycji  i zakupów inwestycyjnych jednostek niezaliczanych do sektora finansów publicznych - </t>
    </r>
    <r>
      <rPr>
        <i/>
        <sz val="9"/>
        <rFont val="Arial Narrow"/>
        <family val="2"/>
      </rPr>
      <t xml:space="preserve">dofinansowanie dla Nadleśnictwa Manowo do budowy ścieżki przyrodniczo - rowerowej na terenie gminy m. Koszalin </t>
    </r>
  </si>
  <si>
    <t>V</t>
  </si>
  <si>
    <t>STAN ŚRODKÓW OBROTOWYCH NA KONIEC ROKU</t>
  </si>
  <si>
    <t>ZMIANY PLANU FINANSOWEGO</t>
  </si>
  <si>
    <t xml:space="preserve">   POWIATOWEGO FUNDUSZU GOSPODARKI </t>
  </si>
  <si>
    <t xml:space="preserve">   ZASOBEM GEODEZYJNYM I KARTOGRAFICZNYM</t>
  </si>
  <si>
    <t xml:space="preserve"> NA 2008 ROK</t>
  </si>
  <si>
    <t>DZIAŁALNOŚĆ USŁUGOWA</t>
  </si>
  <si>
    <t>Fundusz Gospodarki Zasobem Geodezyjnym i Kartograficznym</t>
  </si>
  <si>
    <t>Stan środków  na początek roku</t>
  </si>
  <si>
    <t>710          71030</t>
  </si>
  <si>
    <t>2960</t>
  </si>
  <si>
    <t>Przelewy redystrybucyjne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</si>
  <si>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</si>
  <si>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</si>
  <si>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</si>
  <si>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</si>
  <si>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t xml:space="preserve"> Zakup usług pozostałych 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</si>
  <si>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</si>
  <si>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</si>
  <si>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</si>
  <si>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Wydatki inwestycyjne</t>
  </si>
  <si>
    <t>Wydatki na zakupy inwestycyjne funduszy celowych</t>
  </si>
  <si>
    <t>STAN ŚRODKÓW OBROTOWYCH  
NA KONIEC ROKU</t>
  </si>
  <si>
    <t>Załącznik nr 6 do Uchwały</t>
  </si>
  <si>
    <t>RWZ</t>
  </si>
  <si>
    <t>POMOC SPOŁECZNA</t>
  </si>
  <si>
    <t>( w tys.zł.)</t>
  </si>
  <si>
    <t>Dział</t>
  </si>
  <si>
    <t>Rozdział</t>
  </si>
  <si>
    <t>Nazwa programu inwestycyjnego i zadania finansowanego z budżetu</t>
  </si>
  <si>
    <t>Wysokość wydatków w latach</t>
  </si>
  <si>
    <t>2009 r.</t>
  </si>
  <si>
    <t xml:space="preserve">Plan </t>
  </si>
  <si>
    <t>Plan po zmianach</t>
  </si>
  <si>
    <t>2011 r.</t>
  </si>
  <si>
    <t>Dokumentacja pod przyszłe inwestycje</t>
  </si>
  <si>
    <t>Załącznik nr 7 do Uchwały</t>
  </si>
  <si>
    <t>Budowa hali widowiskowo-sportowej</t>
  </si>
  <si>
    <t>ZMIANY W LIMITACH  WYDATKÓW  BUDŻETOWYCH  NA  WIELOLETNIE  PROGRAMY  INWESTYCYJNE  W  LATACH  2008 - 2010</t>
  </si>
  <si>
    <t>w tys.zł</t>
  </si>
  <si>
    <t>ZMIANY   PLANU  DOCHODÓW  I   WYDATKÓW   NA  ZADANIA  REALIZOWANE  PRZEZ  POWIAT  NA PODSTAWIE  POROZUMIEŃ  Z  ORGANAMI  ADMINISTRACJI  RZĄDOWEJ  W  2008  ROKU</t>
  </si>
  <si>
    <t>z dnia 26 czerwca 2008 roku</t>
  </si>
  <si>
    <t xml:space="preserve">                   z dnia 26 czerwca 2008 roku</t>
  </si>
  <si>
    <t xml:space="preserve">                                                       Załącznik nr 5 do Uchwały</t>
  </si>
  <si>
    <t xml:space="preserve">                                                         Rady Miejskiej w Koszalinie</t>
  </si>
  <si>
    <t>Nr XXV / 273 / 2008</t>
  </si>
  <si>
    <t xml:space="preserve">                                              Nr  XXV / 273 / 2008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</si>
</sst>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28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i/>
      <sz val="13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sz val="13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9" xfId="21" applyNumberFormat="1" applyFont="1" applyFill="1" applyBorder="1" applyAlignment="1" applyProtection="1">
      <alignment vertical="center" wrapText="1"/>
      <protection locked="0"/>
    </xf>
    <xf numFmtId="3" fontId="9" fillId="0" borderId="9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1" fontId="9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1" applyNumberFormat="1" applyFont="1" applyFill="1" applyBorder="1" applyAlignment="1" applyProtection="1">
      <alignment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1" fillId="0" borderId="6" xfId="0" applyNumberFormat="1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9" xfId="21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1" fontId="9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1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1" fontId="9" fillId="0" borderId="26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5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1" xfId="0" applyFont="1" applyBorder="1" applyAlignment="1">
      <alignment horizontal="center" vertical="center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Border="1" applyAlignment="1">
      <alignment horizontal="centerContinuous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top" wrapText="1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>
      <alignment horizontal="centerContinuous" vertical="center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42" xfId="0" applyNumberFormat="1" applyFont="1" applyFill="1" applyBorder="1" applyAlignment="1" applyProtection="1">
      <alignment vertical="center" wrapText="1"/>
      <protection locked="0"/>
    </xf>
    <xf numFmtId="0" fontId="2" fillId="0" borderId="29" xfId="0" applyNumberFormat="1" applyFont="1" applyFill="1" applyBorder="1" applyAlignment="1" applyProtection="1">
      <alignment vertical="center" wrapText="1"/>
      <protection locked="0"/>
    </xf>
    <xf numFmtId="0" fontId="2" fillId="0" borderId="45" xfId="0" applyNumberFormat="1" applyFont="1" applyFill="1" applyBorder="1" applyAlignment="1" applyProtection="1">
      <alignment horizontal="centerContinuous" vertical="center"/>
      <protection locked="0"/>
    </xf>
    <xf numFmtId="49" fontId="9" fillId="0" borderId="12" xfId="0" applyNumberFormat="1" applyFont="1" applyFill="1" applyBorder="1" applyAlignment="1" applyProtection="1">
      <alignment horizontal="centerContinuous" vertical="center"/>
      <protection locked="0"/>
    </xf>
    <xf numFmtId="49" fontId="9" fillId="0" borderId="8" xfId="0" applyNumberFormat="1" applyFont="1" applyFill="1" applyBorder="1" applyAlignment="1" applyProtection="1">
      <alignment horizontal="centerContinuous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3" xfId="21" applyNumberFormat="1" applyFont="1" applyFill="1" applyBorder="1" applyAlignment="1" applyProtection="1">
      <alignment vertical="center" wrapText="1"/>
      <protection locked="0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1" fontId="16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6" fillId="0" borderId="47" xfId="0" applyNumberFormat="1" applyFont="1" applyFill="1" applyBorder="1" applyAlignment="1" applyProtection="1">
      <alignment horizontal="right" vertical="center"/>
      <protection locked="0"/>
    </xf>
    <xf numFmtId="3" fontId="16" fillId="0" borderId="2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" fontId="2" fillId="0" borderId="48" xfId="0" applyNumberFormat="1" applyFont="1" applyFill="1" applyBorder="1" applyAlignment="1" applyProtection="1">
      <alignment horizontal="centerContinuous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9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/>
      <protection locked="0"/>
    </xf>
    <xf numFmtId="49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NumberFormat="1" applyFont="1" applyFill="1" applyBorder="1" applyAlignment="1" applyProtection="1">
      <alignment vertical="center" wrapText="1"/>
      <protection locked="0"/>
    </xf>
    <xf numFmtId="164" fontId="19" fillId="0" borderId="59" xfId="0" applyNumberFormat="1" applyFont="1" applyFill="1" applyBorder="1" applyAlignment="1" applyProtection="1">
      <alignment vertical="center"/>
      <protection locked="0"/>
    </xf>
    <xf numFmtId="3" fontId="9" fillId="0" borderId="58" xfId="0" applyNumberFormat="1" applyFont="1" applyFill="1" applyBorder="1" applyAlignment="1" applyProtection="1">
      <alignment vertical="center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49" fontId="9" fillId="0" borderId="57" xfId="0" applyNumberFormat="1" applyFont="1" applyFill="1" applyBorder="1" applyAlignment="1" applyProtection="1">
      <alignment horizontal="centerContinuous" vertical="center"/>
      <protection locked="0"/>
    </xf>
    <xf numFmtId="3" fontId="9" fillId="0" borderId="59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164" fontId="2" fillId="0" borderId="29" xfId="21" applyNumberFormat="1" applyFont="1" applyFill="1" applyBorder="1" applyAlignment="1" applyProtection="1">
      <alignment vertical="center" wrapText="1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10" fillId="0" borderId="53" xfId="0" applyNumberFormat="1" applyFont="1" applyBorder="1" applyAlignment="1">
      <alignment vertical="center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50" xfId="0" applyFont="1" applyBorder="1" applyAlignment="1">
      <alignment horizontal="center" vertical="center"/>
    </xf>
    <xf numFmtId="0" fontId="12" fillId="0" borderId="50" xfId="0" applyNumberFormat="1" applyFont="1" applyFill="1" applyBorder="1" applyAlignment="1" applyProtection="1">
      <alignment horizontal="center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59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Border="1" applyAlignment="1">
      <alignment horizontal="centerContinuous" vertical="center"/>
    </xf>
    <xf numFmtId="0" fontId="5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/>
      <protection locked="0"/>
    </xf>
    <xf numFmtId="0" fontId="9" fillId="0" borderId="65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1" fontId="9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65" xfId="21" applyNumberFormat="1" applyFont="1" applyFill="1" applyBorder="1" applyAlignment="1" applyProtection="1">
      <alignment vertical="center" wrapText="1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3" fontId="16" fillId="0" borderId="47" xfId="0" applyNumberFormat="1" applyFont="1" applyFill="1" applyBorder="1" applyAlignment="1" applyProtection="1">
      <alignment vertical="center"/>
      <protection locked="0"/>
    </xf>
    <xf numFmtId="3" fontId="16" fillId="0" borderId="22" xfId="0" applyNumberFormat="1" applyFont="1" applyFill="1" applyBorder="1" applyAlignment="1" applyProtection="1">
      <alignment vertical="center"/>
      <protection locked="0"/>
    </xf>
    <xf numFmtId="1" fontId="9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1" applyNumberFormat="1" applyFont="1" applyFill="1" applyBorder="1" applyAlignment="1" applyProtection="1">
      <alignment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9" fillId="0" borderId="66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center" vertical="center"/>
    </xf>
    <xf numFmtId="0" fontId="12" fillId="0" borderId="69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/>
    </xf>
    <xf numFmtId="0" fontId="12" fillId="0" borderId="70" xfId="0" applyNumberFormat="1" applyFont="1" applyFill="1" applyBorder="1" applyAlignment="1" applyProtection="1">
      <alignment horizontal="center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1" fontId="2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9" xfId="21" applyNumberFormat="1" applyFont="1" applyFill="1" applyBorder="1" applyAlignment="1" applyProtection="1">
      <alignment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0" fontId="7" fillId="0" borderId="72" xfId="0" applyFont="1" applyBorder="1" applyAlignment="1">
      <alignment horizontal="center" vertical="center"/>
    </xf>
    <xf numFmtId="0" fontId="12" fillId="0" borderId="72" xfId="0" applyNumberFormat="1" applyFont="1" applyFill="1" applyBorder="1" applyAlignment="1" applyProtection="1">
      <alignment horizontal="center" vertical="center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49" fontId="2" fillId="0" borderId="48" xfId="0" applyNumberFormat="1" applyFont="1" applyFill="1" applyBorder="1" applyAlignment="1" applyProtection="1">
      <alignment horizontal="centerContinuous" vertical="center"/>
      <protection locked="0"/>
    </xf>
    <xf numFmtId="1" fontId="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6" xfId="21" applyNumberFormat="1" applyFont="1" applyFill="1" applyBorder="1" applyAlignment="1" applyProtection="1">
      <alignment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52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74" xfId="0" applyNumberFormat="1" applyFont="1" applyFill="1" applyBorder="1" applyAlignment="1" applyProtection="1">
      <alignment horizontal="right" vertical="center"/>
      <protection locked="0"/>
    </xf>
    <xf numFmtId="0" fontId="9" fillId="0" borderId="57" xfId="0" applyNumberFormat="1" applyFont="1" applyFill="1" applyBorder="1" applyAlignment="1" applyProtection="1">
      <alignment horizontal="centerContinuous" vertical="center"/>
      <protection locked="0"/>
    </xf>
    <xf numFmtId="0" fontId="9" fillId="0" borderId="65" xfId="0" applyNumberFormat="1" applyFont="1" applyFill="1" applyBorder="1" applyAlignment="1" applyProtection="1">
      <alignment vertical="center" wrapText="1"/>
      <protection locked="0"/>
    </xf>
    <xf numFmtId="3" fontId="9" fillId="0" borderId="59" xfId="0" applyNumberFormat="1" applyFont="1" applyFill="1" applyBorder="1" applyAlignment="1" applyProtection="1">
      <alignment vertical="center"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49" fontId="2" fillId="0" borderId="48" xfId="0" applyNumberFormat="1" applyFont="1" applyFill="1" applyBorder="1" applyAlignment="1" applyProtection="1">
      <alignment horizontal="centerContinuous" vertical="center"/>
      <protection locked="0"/>
    </xf>
    <xf numFmtId="0" fontId="2" fillId="0" borderId="27" xfId="0" applyNumberFormat="1" applyFont="1" applyFill="1" applyBorder="1" applyAlignment="1" applyProtection="1">
      <alignment vertical="center" wrapText="1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2" fillId="0" borderId="47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164" fontId="2" fillId="0" borderId="75" xfId="21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164" fontId="18" fillId="0" borderId="29" xfId="21" applyNumberFormat="1" applyFont="1" applyFill="1" applyBorder="1" applyAlignment="1" applyProtection="1">
      <alignment vertical="center" wrapText="1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18" fillId="0" borderId="47" xfId="0" applyNumberFormat="1" applyFont="1" applyFill="1" applyBorder="1" applyAlignment="1" applyProtection="1">
      <alignment horizontal="right" vertical="center"/>
      <protection locked="0"/>
    </xf>
    <xf numFmtId="3" fontId="18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6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65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4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6" fillId="0" borderId="20" xfId="0" applyNumberFormat="1" applyFont="1" applyFill="1" applyBorder="1" applyAlignment="1" applyProtection="1">
      <alignment horizontal="center" vertical="center"/>
      <protection locked="0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164" fontId="3" fillId="0" borderId="27" xfId="0" applyNumberFormat="1" applyFont="1" applyFill="1" applyBorder="1" applyAlignment="1" applyProtection="1">
      <alignment vertical="center"/>
      <protection locked="0"/>
    </xf>
    <xf numFmtId="164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164" fontId="9" fillId="0" borderId="5" xfId="0" applyNumberFormat="1" applyFont="1" applyFill="1" applyBorder="1" applyAlignment="1" applyProtection="1">
      <alignment horizontal="left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9" fillId="0" borderId="52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0" fontId="2" fillId="0" borderId="27" xfId="0" applyNumberFormat="1" applyFont="1" applyFill="1" applyBorder="1" applyAlignment="1" applyProtection="1">
      <alignment vertical="center" wrapText="1"/>
      <protection locked="0"/>
    </xf>
    <xf numFmtId="49" fontId="9" fillId="0" borderId="8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Font="1" applyBorder="1" applyAlignment="1">
      <alignment vertical="center" wrapText="1"/>
    </xf>
    <xf numFmtId="164" fontId="2" fillId="0" borderId="16" xfId="21" applyNumberFormat="1" applyFont="1" applyFill="1" applyBorder="1" applyAlignment="1" applyProtection="1">
      <alignment vertical="center" wrapText="1"/>
      <protection locked="0"/>
    </xf>
    <xf numFmtId="164" fontId="16" fillId="0" borderId="16" xfId="21" applyNumberFormat="1" applyFont="1" applyFill="1" applyBorder="1" applyAlignment="1" applyProtection="1">
      <alignment vertical="center" wrapText="1"/>
      <protection locked="0"/>
    </xf>
    <xf numFmtId="0" fontId="18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36" xfId="0" applyNumberFormat="1" applyFont="1" applyFill="1" applyBorder="1" applyAlignment="1" applyProtection="1">
      <alignment horizontal="center"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6" fillId="0" borderId="67" xfId="0" applyNumberFormat="1" applyFont="1" applyFill="1" applyBorder="1" applyAlignment="1" applyProtection="1">
      <alignment horizontal="right" vertical="center"/>
      <protection locked="0"/>
    </xf>
    <xf numFmtId="3" fontId="16" fillId="0" borderId="68" xfId="0" applyNumberFormat="1" applyFont="1" applyFill="1" applyBorder="1" applyAlignment="1" applyProtection="1">
      <alignment horizontal="right"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71" xfId="0" applyNumberFormat="1" applyFont="1" applyFill="1" applyBorder="1" applyAlignment="1" applyProtection="1">
      <alignment horizontal="right" vertical="center"/>
      <protection locked="0"/>
    </xf>
    <xf numFmtId="0" fontId="16" fillId="0" borderId="3" xfId="0" applyFont="1" applyBorder="1" applyAlignment="1">
      <alignment vertical="center" wrapText="1"/>
    </xf>
    <xf numFmtId="0" fontId="16" fillId="0" borderId="36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vertical="center" wrapText="1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164" fontId="9" fillId="0" borderId="9" xfId="0" applyNumberFormat="1" applyFont="1" applyFill="1" applyBorder="1" applyAlignment="1" applyProtection="1">
      <alignment vertical="center"/>
      <protection locked="0"/>
    </xf>
    <xf numFmtId="164" fontId="9" fillId="0" borderId="3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1" fillId="0" borderId="6" xfId="0" applyNumberFormat="1" applyFont="1" applyBorder="1" applyAlignment="1">
      <alignment horizontal="centerContinuous" vertical="center"/>
    </xf>
    <xf numFmtId="3" fontId="11" fillId="0" borderId="23" xfId="0" applyNumberFormat="1" applyFont="1" applyBorder="1" applyAlignment="1">
      <alignment horizontal="centerContinuous" vertical="center"/>
    </xf>
    <xf numFmtId="0" fontId="2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/>
      <protection locked="0"/>
    </xf>
    <xf numFmtId="0" fontId="9" fillId="0" borderId="77" xfId="0" applyNumberFormat="1" applyFont="1" applyFill="1" applyBorder="1" applyAlignment="1" applyProtection="1">
      <alignment horizontal="centerContinuous" vertical="center"/>
      <protection locked="0"/>
    </xf>
    <xf numFmtId="0" fontId="9" fillId="0" borderId="78" xfId="0" applyNumberFormat="1" applyFont="1" applyFill="1" applyBorder="1" applyAlignment="1" applyProtection="1">
      <alignment vertical="center" wrapText="1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0" fontId="2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37" xfId="0" applyNumberFormat="1" applyFont="1" applyFill="1" applyBorder="1" applyAlignment="1" applyProtection="1">
      <alignment horizontal="centerContinuous" vertical="center"/>
      <protection locked="0"/>
    </xf>
    <xf numFmtId="0" fontId="9" fillId="0" borderId="80" xfId="0" applyNumberFormat="1" applyFont="1" applyFill="1" applyBorder="1" applyAlignment="1" applyProtection="1">
      <alignment vertical="center" wrapText="1"/>
      <protection locked="0"/>
    </xf>
    <xf numFmtId="164" fontId="6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49" fontId="2" fillId="0" borderId="8" xfId="0" applyNumberFormat="1" applyFont="1" applyFill="1" applyBorder="1" applyAlignment="1" applyProtection="1">
      <alignment horizontal="centerContinuous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5" xfId="0" applyNumberFormat="1" applyFont="1" applyFill="1" applyBorder="1" applyAlignment="1" applyProtection="1">
      <alignment horizontal="center" vertical="center"/>
      <protection locked="0"/>
    </xf>
    <xf numFmtId="0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12" fillId="0" borderId="6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4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0" fontId="5" fillId="0" borderId="8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82" xfId="0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164" fontId="3" fillId="0" borderId="3" xfId="21" applyNumberFormat="1" applyFont="1" applyFill="1" applyBorder="1" applyAlignment="1" applyProtection="1">
      <alignment vertical="center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6" fillId="0" borderId="8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84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84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0" fontId="18" fillId="0" borderId="3" xfId="0" applyFont="1" applyBorder="1" applyAlignment="1">
      <alignment/>
    </xf>
    <xf numFmtId="3" fontId="18" fillId="0" borderId="3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23" fillId="0" borderId="3" xfId="0" applyFont="1" applyBorder="1" applyAlignment="1">
      <alignment/>
    </xf>
    <xf numFmtId="3" fontId="23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3" fontId="9" fillId="0" borderId="52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/>
    </xf>
    <xf numFmtId="0" fontId="13" fillId="0" borderId="3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16" fillId="0" borderId="3" xfId="0" applyFont="1" applyBorder="1" applyAlignment="1">
      <alignment wrapText="1"/>
    </xf>
    <xf numFmtId="3" fontId="16" fillId="0" borderId="0" xfId="0" applyNumberFormat="1" applyFont="1" applyAlignment="1">
      <alignment/>
    </xf>
    <xf numFmtId="3" fontId="16" fillId="0" borderId="44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52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3" fillId="0" borderId="85" xfId="0" applyFont="1" applyBorder="1" applyAlignment="1">
      <alignment/>
    </xf>
    <xf numFmtId="0" fontId="1" fillId="0" borderId="78" xfId="0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0" fontId="2" fillId="0" borderId="83" xfId="0" applyFont="1" applyBorder="1" applyAlignment="1">
      <alignment/>
    </xf>
    <xf numFmtId="0" fontId="9" fillId="0" borderId="13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5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horizontal="centerContinuous" vertical="center"/>
    </xf>
    <xf numFmtId="4" fontId="9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64" fontId="6" fillId="0" borderId="78" xfId="0" applyNumberFormat="1" applyFont="1" applyFill="1" applyBorder="1" applyAlignment="1" applyProtection="1">
      <alignment horizontal="center" vertical="center"/>
      <protection locked="0"/>
    </xf>
    <xf numFmtId="164" fontId="9" fillId="0" borderId="78" xfId="0" applyNumberFormat="1" applyFont="1" applyFill="1" applyBorder="1" applyAlignment="1" applyProtection="1">
      <alignment horizontal="center" vertical="center"/>
      <protection locked="0"/>
    </xf>
    <xf numFmtId="3" fontId="9" fillId="0" borderId="79" xfId="0" applyNumberFormat="1" applyFont="1" applyFill="1" applyBorder="1" applyAlignment="1" applyProtection="1">
      <alignment vertical="center"/>
      <protection locked="0"/>
    </xf>
    <xf numFmtId="3" fontId="9" fillId="0" borderId="87" xfId="0" applyNumberFormat="1" applyFont="1" applyFill="1" applyBorder="1" applyAlignment="1" applyProtection="1">
      <alignment vertical="center"/>
      <protection locked="0"/>
    </xf>
    <xf numFmtId="3" fontId="9" fillId="0" borderId="88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Continuous"/>
    </xf>
    <xf numFmtId="0" fontId="26" fillId="0" borderId="0" xfId="0" applyNumberFormat="1" applyFont="1" applyFill="1" applyBorder="1" applyAlignment="1" applyProtection="1">
      <alignment vertical="top"/>
      <protection/>
    </xf>
    <xf numFmtId="3" fontId="26" fillId="0" borderId="0" xfId="0" applyNumberFormat="1" applyFont="1" applyFill="1" applyBorder="1" applyAlignment="1" applyProtection="1">
      <alignment horizontal="center" vertical="top"/>
      <protection/>
    </xf>
    <xf numFmtId="4" fontId="2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9" xfId="0" applyNumberFormat="1" applyFont="1" applyFill="1" applyBorder="1" applyAlignment="1" applyProtection="1">
      <alignment horizontal="center" vertical="center" wrapText="1"/>
      <protection/>
    </xf>
    <xf numFmtId="1" fontId="12" fillId="0" borderId="19" xfId="0" applyNumberFormat="1" applyFont="1" applyFill="1" applyBorder="1" applyAlignment="1" applyProtection="1">
      <alignment horizontal="center" vertical="center" wrapText="1"/>
      <protection/>
    </xf>
    <xf numFmtId="1" fontId="12" fillId="0" borderId="27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Alignment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3" fontId="5" fillId="0" borderId="5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Fill="1" applyBorder="1" applyAlignment="1" applyProtection="1">
      <alignment horizontal="right" vertical="center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89" xfId="0" applyNumberFormat="1" applyFont="1" applyFill="1" applyBorder="1" applyAlignment="1" applyProtection="1">
      <alignment vertical="center"/>
      <protection/>
    </xf>
    <xf numFmtId="0" fontId="9" fillId="0" borderId="16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horizontal="right" vertical="center"/>
      <protection/>
    </xf>
    <xf numFmtId="3" fontId="9" fillId="0" borderId="29" xfId="0" applyNumberFormat="1" applyFont="1" applyFill="1" applyBorder="1" applyAlignment="1" applyProtection="1">
      <alignment horizontal="right"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vertical="center" wrapText="1"/>
      <protection/>
    </xf>
    <xf numFmtId="3" fontId="9" fillId="0" borderId="27" xfId="0" applyNumberFormat="1" applyFont="1" applyFill="1" applyBorder="1" applyAlignment="1" applyProtection="1">
      <alignment horizontal="right" vertical="center"/>
      <protection/>
    </xf>
    <xf numFmtId="3" fontId="3" fillId="0" borderId="50" xfId="0" applyNumberFormat="1" applyFont="1" applyFill="1" applyBorder="1" applyAlignment="1" applyProtection="1">
      <alignment horizontal="right" vertical="center"/>
      <protection/>
    </xf>
    <xf numFmtId="3" fontId="3" fillId="0" borderId="27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vertical="center" wrapText="1"/>
      <protection/>
    </xf>
    <xf numFmtId="0" fontId="24" fillId="0" borderId="3" xfId="0" applyFont="1" applyBorder="1" applyAlignment="1">
      <alignment wrapText="1"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36" xfId="0" applyFont="1" applyBorder="1" applyAlignment="1">
      <alignment wrapText="1"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vertical="center"/>
      <protection/>
    </xf>
    <xf numFmtId="3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24" fillId="0" borderId="36" xfId="0" applyNumberFormat="1" applyFont="1" applyFill="1" applyBorder="1" applyAlignment="1" applyProtection="1">
      <alignment vertical="center" wrapText="1"/>
      <protection/>
    </xf>
    <xf numFmtId="3" fontId="3" fillId="0" borderId="36" xfId="0" applyNumberFormat="1" applyFont="1" applyFill="1" applyBorder="1" applyAlignment="1" applyProtection="1">
      <alignment horizontal="right" vertical="center"/>
      <protection/>
    </xf>
    <xf numFmtId="3" fontId="24" fillId="0" borderId="68" xfId="0" applyNumberFormat="1" applyFont="1" applyFill="1" applyBorder="1" applyAlignment="1" applyProtection="1">
      <alignment horizontal="right" vertical="center"/>
      <protection/>
    </xf>
    <xf numFmtId="0" fontId="24" fillId="0" borderId="3" xfId="0" applyNumberFormat="1" applyFont="1" applyFill="1" applyBorder="1" applyAlignment="1" applyProtection="1">
      <alignment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164" fontId="3" fillId="0" borderId="9" xfId="21" applyNumberFormat="1" applyFont="1" applyFill="1" applyBorder="1" applyAlignment="1" applyProtection="1">
      <alignment vertical="center" wrapText="1"/>
      <protection locked="0"/>
    </xf>
    <xf numFmtId="3" fontId="3" fillId="0" borderId="67" xfId="0" applyNumberFormat="1" applyFont="1" applyFill="1" applyBorder="1" applyAlignment="1" applyProtection="1">
      <alignment horizontal="right" vertical="center"/>
      <protection/>
    </xf>
    <xf numFmtId="3" fontId="3" fillId="0" borderId="68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vertical="center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3" fontId="9" fillId="0" borderId="42" xfId="0" applyNumberFormat="1" applyFont="1" applyFill="1" applyBorder="1" applyAlignment="1" applyProtection="1">
      <alignment horizontal="right" vertical="center"/>
      <protection/>
    </xf>
    <xf numFmtId="3" fontId="9" fillId="0" borderId="9" xfId="0" applyNumberFormat="1" applyFont="1" applyFill="1" applyBorder="1" applyAlignment="1" applyProtection="1">
      <alignment vertical="center"/>
      <protection/>
    </xf>
    <xf numFmtId="49" fontId="24" fillId="0" borderId="3" xfId="0" applyNumberFormat="1" applyFont="1" applyFill="1" applyBorder="1" applyAlignment="1" applyProtection="1">
      <alignment horizontal="center" vertical="center" wrapText="1"/>
      <protection/>
    </xf>
    <xf numFmtId="0" fontId="24" fillId="0" borderId="3" xfId="0" applyFont="1" applyBorder="1" applyAlignment="1">
      <alignment vertical="center" wrapText="1"/>
    </xf>
    <xf numFmtId="3" fontId="24" fillId="0" borderId="9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3" fontId="24" fillId="0" borderId="36" xfId="0" applyNumberFormat="1" applyFont="1" applyBorder="1" applyAlignment="1">
      <alignment/>
    </xf>
    <xf numFmtId="49" fontId="24" fillId="0" borderId="36" xfId="0" applyNumberFormat="1" applyFont="1" applyFill="1" applyBorder="1" applyAlignment="1" applyProtection="1">
      <alignment horizontal="center" vertical="center" wrapText="1"/>
      <protection/>
    </xf>
    <xf numFmtId="0" fontId="24" fillId="0" borderId="36" xfId="0" applyFont="1" applyBorder="1" applyAlignment="1">
      <alignment vertical="center" wrapText="1"/>
    </xf>
    <xf numFmtId="3" fontId="24" fillId="0" borderId="9" xfId="0" applyNumberFormat="1" applyFont="1" applyBorder="1" applyAlignment="1">
      <alignment horizontal="right"/>
    </xf>
    <xf numFmtId="49" fontId="24" fillId="0" borderId="3" xfId="0" applyNumberFormat="1" applyFont="1" applyBorder="1" applyAlignment="1">
      <alignment vertical="center" wrapText="1"/>
    </xf>
    <xf numFmtId="3" fontId="24" fillId="0" borderId="36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 horizontal="right"/>
    </xf>
    <xf numFmtId="0" fontId="3" fillId="0" borderId="18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right"/>
    </xf>
    <xf numFmtId="0" fontId="9" fillId="0" borderId="36" xfId="0" applyNumberFormat="1" applyFont="1" applyFill="1" applyBorder="1" applyAlignment="1" applyProtection="1">
      <alignment vertical="center"/>
      <protection/>
    </xf>
    <xf numFmtId="0" fontId="9" fillId="0" borderId="67" xfId="0" applyNumberFormat="1" applyFont="1" applyFill="1" applyBorder="1" applyAlignment="1" applyProtection="1">
      <alignment vertical="center"/>
      <protection/>
    </xf>
    <xf numFmtId="3" fontId="9" fillId="0" borderId="36" xfId="0" applyNumberFormat="1" applyFont="1" applyFill="1" applyBorder="1" applyAlignment="1" applyProtection="1">
      <alignment horizontal="right" vertical="center"/>
      <protection/>
    </xf>
    <xf numFmtId="3" fontId="9" fillId="0" borderId="80" xfId="0" applyNumberFormat="1" applyFont="1" applyFill="1" applyBorder="1" applyAlignment="1" applyProtection="1">
      <alignment horizontal="right" vertical="center"/>
      <protection/>
    </xf>
    <xf numFmtId="49" fontId="24" fillId="0" borderId="27" xfId="0" applyNumberFormat="1" applyFont="1" applyFill="1" applyBorder="1" applyAlignment="1" applyProtection="1">
      <alignment vertical="center" wrapText="1"/>
      <protection/>
    </xf>
    <xf numFmtId="3" fontId="24" fillId="0" borderId="5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vertical="center" wrapText="1"/>
      <protection/>
    </xf>
    <xf numFmtId="3" fontId="3" fillId="0" borderId="36" xfId="0" applyNumberFormat="1" applyFont="1" applyFill="1" applyBorder="1" applyAlignment="1" applyProtection="1">
      <alignment vertical="center"/>
      <protection/>
    </xf>
    <xf numFmtId="0" fontId="24" fillId="0" borderId="16" xfId="0" applyNumberFormat="1" applyFont="1" applyFill="1" applyBorder="1" applyAlignment="1" applyProtection="1">
      <alignment wrapText="1"/>
      <protection/>
    </xf>
    <xf numFmtId="3" fontId="24" fillId="0" borderId="3" xfId="0" applyNumberFormat="1" applyFont="1" applyFill="1" applyBorder="1" applyAlignment="1" applyProtection="1">
      <alignment horizontal="right" vertical="center"/>
      <protection/>
    </xf>
    <xf numFmtId="3" fontId="24" fillId="0" borderId="27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>
      <alignment horizontal="right" vertical="center"/>
    </xf>
    <xf numFmtId="3" fontId="24" fillId="0" borderId="36" xfId="0" applyNumberFormat="1" applyFont="1" applyBorder="1" applyAlignment="1">
      <alignment horizontal="right" vertical="center"/>
    </xf>
    <xf numFmtId="0" fontId="9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24" fillId="0" borderId="3" xfId="0" applyNumberFormat="1" applyFont="1" applyFill="1" applyBorder="1" applyAlignment="1" applyProtection="1">
      <alignment vertical="center"/>
      <protection/>
    </xf>
    <xf numFmtId="3" fontId="24" fillId="0" borderId="36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0" fontId="3" fillId="0" borderId="49" xfId="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69" fontId="10" fillId="0" borderId="0" xfId="0" applyNumberFormat="1" applyFont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9" fontId="3" fillId="0" borderId="0" xfId="0" applyNumberFormat="1" applyFont="1" applyBorder="1" applyAlignment="1">
      <alignment horizontal="right" vertical="center"/>
    </xf>
    <xf numFmtId="169" fontId="3" fillId="0" borderId="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90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right" vertical="center"/>
    </xf>
    <xf numFmtId="3" fontId="6" fillId="0" borderId="9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3" fontId="3" fillId="0" borderId="36" xfId="0" applyNumberFormat="1" applyFont="1" applyBorder="1" applyAlignment="1">
      <alignment horizontal="right" vertical="center"/>
    </xf>
    <xf numFmtId="3" fontId="3" fillId="0" borderId="6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3" fontId="3" fillId="0" borderId="27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7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3" fontId="9" fillId="0" borderId="22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1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7" xfId="0" applyNumberFormat="1" applyFont="1" applyFill="1" applyBorder="1" applyAlignment="1" applyProtection="1">
      <alignment vertical="center"/>
      <protection/>
    </xf>
    <xf numFmtId="3" fontId="5" fillId="0" borderId="7" xfId="0" applyNumberFormat="1" applyFont="1" applyFill="1" applyBorder="1" applyAlignment="1" applyProtection="1">
      <alignment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3" fontId="5" fillId="0" borderId="7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3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24" fillId="0" borderId="2" xfId="0" applyNumberFormat="1" applyFont="1" applyFill="1" applyBorder="1" applyAlignment="1" applyProtection="1">
      <alignment horizontal="center" vertical="center"/>
      <protection/>
    </xf>
    <xf numFmtId="0" fontId="24" fillId="0" borderId="37" xfId="0" applyNumberFormat="1" applyFont="1" applyFill="1" applyBorder="1" applyAlignment="1" applyProtection="1">
      <alignment horizontal="center" vertical="center"/>
      <protection/>
    </xf>
    <xf numFmtId="0" fontId="24" fillId="0" borderId="8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 wrapText="1"/>
    </xf>
    <xf numFmtId="0" fontId="2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vertical="center"/>
    </xf>
    <xf numFmtId="0" fontId="6" fillId="0" borderId="1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8" xfId="0" applyFont="1" applyBorder="1" applyAlignment="1">
      <alignment horizontal="centerContinuous" vertical="center" wrapText="1"/>
    </xf>
    <xf numFmtId="0" fontId="3" fillId="0" borderId="68" xfId="0" applyFont="1" applyBorder="1" applyAlignment="1">
      <alignment horizontal="centerContinuous" vertical="center" wrapText="1"/>
    </xf>
    <xf numFmtId="0" fontId="3" fillId="0" borderId="73" xfId="0" applyFont="1" applyBorder="1" applyAlignment="1">
      <alignment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164" fontId="16" fillId="0" borderId="42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16" fillId="0" borderId="44" xfId="0" applyNumberFormat="1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164" fontId="10" fillId="0" borderId="53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left"/>
    </xf>
    <xf numFmtId="164" fontId="16" fillId="0" borderId="0" xfId="0" applyNumberFormat="1" applyFont="1" applyBorder="1" applyAlignment="1">
      <alignment horizontal="left" vertical="center"/>
    </xf>
    <xf numFmtId="164" fontId="16" fillId="0" borderId="18" xfId="0" applyNumberFormat="1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wrapText="1"/>
    </xf>
    <xf numFmtId="0" fontId="6" fillId="0" borderId="9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8" fillId="0" borderId="94" xfId="0" applyFont="1" applyBorder="1" applyAlignment="1">
      <alignment horizontal="centerContinuous" vertical="center" wrapText="1"/>
    </xf>
    <xf numFmtId="0" fontId="3" fillId="0" borderId="95" xfId="0" applyFont="1" applyBorder="1" applyAlignment="1">
      <alignment horizontal="centerContinuous" vertical="center" wrapText="1"/>
    </xf>
    <xf numFmtId="0" fontId="3" fillId="0" borderId="4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" wrapText="1"/>
    </xf>
    <xf numFmtId="0" fontId="3" fillId="0" borderId="71" xfId="0" applyFont="1" applyBorder="1" applyAlignment="1">
      <alignment horizontal="centerContinuous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8" fillId="0" borderId="11" xfId="0" applyNumberFormat="1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workbookViewId="0" topLeftCell="A1">
      <selection activeCell="F3" sqref="F3"/>
    </sheetView>
  </sheetViews>
  <sheetFormatPr defaultColWidth="9.00390625" defaultRowHeight="12.75"/>
  <cols>
    <col min="1" max="1" width="6.75390625" style="1" customWidth="1"/>
    <col min="2" max="2" width="39.625" style="1" customWidth="1"/>
    <col min="3" max="3" width="6.3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318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314</v>
      </c>
      <c r="G4" s="10"/>
    </row>
    <row r="5" spans="1:7" ht="5.25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65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82" t="s">
        <v>3</v>
      </c>
      <c r="B8" s="16" t="s">
        <v>4</v>
      </c>
      <c r="C8" s="17" t="s">
        <v>5</v>
      </c>
      <c r="D8" s="102" t="s">
        <v>6</v>
      </c>
      <c r="E8" s="103"/>
      <c r="F8" s="104" t="s">
        <v>7</v>
      </c>
      <c r="G8" s="105"/>
    </row>
    <row r="9" spans="1:7" s="18" customFormat="1" ht="18.75" customHeight="1">
      <c r="A9" s="100" t="s">
        <v>8</v>
      </c>
      <c r="B9" s="98"/>
      <c r="C9" s="99" t="s">
        <v>9</v>
      </c>
      <c r="D9" s="106" t="s">
        <v>10</v>
      </c>
      <c r="E9" s="107" t="s">
        <v>11</v>
      </c>
      <c r="F9" s="216" t="s">
        <v>10</v>
      </c>
      <c r="G9" s="214" t="s">
        <v>11</v>
      </c>
    </row>
    <row r="10" spans="1:7" s="46" customFormat="1" ht="10.5" customHeight="1" thickBot="1">
      <c r="A10" s="95">
        <v>1</v>
      </c>
      <c r="B10" s="96">
        <v>2</v>
      </c>
      <c r="C10" s="96">
        <v>3</v>
      </c>
      <c r="D10" s="96">
        <v>4</v>
      </c>
      <c r="E10" s="97">
        <v>5</v>
      </c>
      <c r="F10" s="217">
        <v>6</v>
      </c>
      <c r="G10" s="215">
        <v>7</v>
      </c>
    </row>
    <row r="11" spans="1:7" s="26" customFormat="1" ht="16.5" customHeight="1" thickBot="1" thickTop="1">
      <c r="A11" s="21">
        <v>600</v>
      </c>
      <c r="B11" s="22" t="s">
        <v>24</v>
      </c>
      <c r="C11" s="300" t="s">
        <v>19</v>
      </c>
      <c r="D11" s="23"/>
      <c r="E11" s="24"/>
      <c r="F11" s="218">
        <f>SUM(F12)</f>
        <v>600000</v>
      </c>
      <c r="G11" s="196"/>
    </row>
    <row r="12" spans="1:7" s="26" customFormat="1" ht="16.5" customHeight="1" thickTop="1">
      <c r="A12" s="192">
        <v>60016</v>
      </c>
      <c r="B12" s="193" t="s">
        <v>34</v>
      </c>
      <c r="C12" s="295"/>
      <c r="D12" s="194"/>
      <c r="E12" s="195"/>
      <c r="F12" s="219">
        <f>SUM(F13)</f>
        <v>600000</v>
      </c>
      <c r="G12" s="197"/>
    </row>
    <row r="13" spans="1:7" s="50" customFormat="1" ht="51" customHeight="1" thickBot="1">
      <c r="A13" s="117">
        <v>6050</v>
      </c>
      <c r="B13" s="55" t="s">
        <v>148</v>
      </c>
      <c r="C13" s="296"/>
      <c r="D13" s="157"/>
      <c r="E13" s="190"/>
      <c r="F13" s="153">
        <v>600000</v>
      </c>
      <c r="G13" s="90"/>
    </row>
    <row r="14" spans="1:7" s="53" customFormat="1" ht="17.25" customHeight="1" thickBot="1" thickTop="1">
      <c r="A14" s="344">
        <v>700</v>
      </c>
      <c r="B14" s="345" t="s">
        <v>30</v>
      </c>
      <c r="C14" s="300"/>
      <c r="D14" s="120"/>
      <c r="E14" s="256"/>
      <c r="F14" s="65"/>
      <c r="G14" s="91">
        <f>G15</f>
        <v>360000</v>
      </c>
    </row>
    <row r="15" spans="1:7" s="53" customFormat="1" ht="15.75" customHeight="1" thickTop="1">
      <c r="A15" s="51">
        <v>70095</v>
      </c>
      <c r="B15" s="135" t="s">
        <v>12</v>
      </c>
      <c r="C15" s="299" t="s">
        <v>19</v>
      </c>
      <c r="D15" s="136"/>
      <c r="E15" s="137"/>
      <c r="F15" s="138"/>
      <c r="G15" s="60">
        <f>G16</f>
        <v>360000</v>
      </c>
    </row>
    <row r="16" spans="1:7" s="53" customFormat="1" ht="33.75" customHeight="1" thickBot="1">
      <c r="A16" s="80" t="s">
        <v>35</v>
      </c>
      <c r="B16" s="346" t="s">
        <v>149</v>
      </c>
      <c r="C16" s="250"/>
      <c r="D16" s="140"/>
      <c r="E16" s="232"/>
      <c r="F16" s="78"/>
      <c r="G16" s="57">
        <v>360000</v>
      </c>
    </row>
    <row r="17" spans="1:7" s="53" customFormat="1" ht="18" customHeight="1" thickBot="1" thickTop="1">
      <c r="A17" s="118" t="s">
        <v>51</v>
      </c>
      <c r="B17" s="229" t="s">
        <v>52</v>
      </c>
      <c r="C17" s="301"/>
      <c r="D17" s="230"/>
      <c r="E17" s="233"/>
      <c r="F17" s="114"/>
      <c r="G17" s="231">
        <f>SUM(G18)</f>
        <v>5000</v>
      </c>
    </row>
    <row r="18" spans="1:7" s="53" customFormat="1" ht="24" customHeight="1" thickTop="1">
      <c r="A18" s="119" t="s">
        <v>58</v>
      </c>
      <c r="B18" s="135" t="s">
        <v>59</v>
      </c>
      <c r="C18" s="299" t="s">
        <v>134</v>
      </c>
      <c r="D18" s="136"/>
      <c r="E18" s="246"/>
      <c r="F18" s="138"/>
      <c r="G18" s="60">
        <f>G19</f>
        <v>5000</v>
      </c>
    </row>
    <row r="19" spans="1:7" s="53" customFormat="1" ht="16.5" customHeight="1" thickBot="1">
      <c r="A19" s="80" t="s">
        <v>133</v>
      </c>
      <c r="B19" s="139" t="s">
        <v>135</v>
      </c>
      <c r="C19" s="250"/>
      <c r="D19" s="140"/>
      <c r="E19" s="234"/>
      <c r="F19" s="78"/>
      <c r="G19" s="57">
        <v>5000</v>
      </c>
    </row>
    <row r="20" spans="1:7" s="53" customFormat="1" ht="18" customHeight="1" thickBot="1" thickTop="1">
      <c r="A20" s="162" t="s">
        <v>28</v>
      </c>
      <c r="B20" s="163" t="s">
        <v>29</v>
      </c>
      <c r="C20" s="300" t="s">
        <v>15</v>
      </c>
      <c r="D20" s="164"/>
      <c r="E20" s="114">
        <f>E21</f>
        <v>3199</v>
      </c>
      <c r="F20" s="74"/>
      <c r="G20" s="91"/>
    </row>
    <row r="21" spans="1:7" s="53" customFormat="1" ht="17.25" customHeight="1" thickTop="1">
      <c r="A21" s="165" t="s">
        <v>41</v>
      </c>
      <c r="B21" s="166" t="s">
        <v>42</v>
      </c>
      <c r="C21" s="295"/>
      <c r="D21" s="167"/>
      <c r="E21" s="168">
        <f>E22</f>
        <v>3199</v>
      </c>
      <c r="F21" s="145"/>
      <c r="G21" s="89"/>
    </row>
    <row r="22" spans="1:7" s="53" customFormat="1" ht="15" customHeight="1" thickBot="1">
      <c r="A22" s="257" t="s">
        <v>37</v>
      </c>
      <c r="B22" s="258" t="s">
        <v>38</v>
      </c>
      <c r="C22" s="297"/>
      <c r="D22" s="259"/>
      <c r="E22" s="260">
        <v>3199</v>
      </c>
      <c r="F22" s="224"/>
      <c r="G22" s="261"/>
    </row>
    <row r="23" spans="1:7" s="53" customFormat="1" ht="16.5" customHeight="1" thickBot="1" thickTop="1">
      <c r="A23" s="63">
        <v>801</v>
      </c>
      <c r="B23" s="64" t="s">
        <v>14</v>
      </c>
      <c r="C23" s="292" t="s">
        <v>15</v>
      </c>
      <c r="D23" s="347"/>
      <c r="E23" s="68">
        <f>E31+E34+E40+E24</f>
        <v>114000</v>
      </c>
      <c r="F23" s="210"/>
      <c r="G23" s="91">
        <f>G31+G34+G40+G38+G24</f>
        <v>647600</v>
      </c>
    </row>
    <row r="24" spans="1:7" s="53" customFormat="1" ht="16.5" customHeight="1" thickTop="1">
      <c r="A24" s="51">
        <v>80101</v>
      </c>
      <c r="B24" s="52" t="s">
        <v>116</v>
      </c>
      <c r="C24" s="306"/>
      <c r="D24" s="297"/>
      <c r="E24" s="62">
        <f>SUM(E25:E26)</f>
        <v>114000</v>
      </c>
      <c r="F24" s="75"/>
      <c r="G24" s="73">
        <f>SUM(G27:G30)</f>
        <v>222460</v>
      </c>
    </row>
    <row r="25" spans="1:7" s="53" customFormat="1" ht="81.75" customHeight="1">
      <c r="A25" s="283" t="s">
        <v>45</v>
      </c>
      <c r="B25" s="139" t="s">
        <v>120</v>
      </c>
      <c r="C25" s="303"/>
      <c r="D25" s="298"/>
      <c r="E25" s="153">
        <v>112000</v>
      </c>
      <c r="F25" s="286"/>
      <c r="G25" s="287"/>
    </row>
    <row r="26" spans="1:7" s="53" customFormat="1" ht="16.5" customHeight="1">
      <c r="A26" s="283" t="s">
        <v>121</v>
      </c>
      <c r="B26" s="139" t="s">
        <v>122</v>
      </c>
      <c r="C26" s="303"/>
      <c r="D26" s="298"/>
      <c r="E26" s="153">
        <v>2000</v>
      </c>
      <c r="F26" s="286"/>
      <c r="G26" s="287"/>
    </row>
    <row r="27" spans="1:7" s="53" customFormat="1" ht="16.5" customHeight="1">
      <c r="A27" s="54">
        <v>4210</v>
      </c>
      <c r="B27" s="55" t="s">
        <v>16</v>
      </c>
      <c r="C27" s="303"/>
      <c r="D27" s="56"/>
      <c r="E27" s="153"/>
      <c r="F27" s="156"/>
      <c r="G27" s="90">
        <v>23500</v>
      </c>
    </row>
    <row r="28" spans="1:7" s="53" customFormat="1" ht="15.75" customHeight="1">
      <c r="A28" s="54">
        <v>4240</v>
      </c>
      <c r="B28" s="55" t="s">
        <v>117</v>
      </c>
      <c r="C28" s="303"/>
      <c r="D28" s="56"/>
      <c r="E28" s="153"/>
      <c r="F28" s="156"/>
      <c r="G28" s="90">
        <f>11600+5800</f>
        <v>17400</v>
      </c>
    </row>
    <row r="29" spans="1:7" s="53" customFormat="1" ht="16.5" customHeight="1">
      <c r="A29" s="54">
        <v>4270</v>
      </c>
      <c r="B29" s="55" t="s">
        <v>71</v>
      </c>
      <c r="C29" s="303"/>
      <c r="D29" s="56"/>
      <c r="E29" s="153"/>
      <c r="F29" s="156"/>
      <c r="G29" s="90">
        <f>2500+44200</f>
        <v>46700</v>
      </c>
    </row>
    <row r="30" spans="1:7" s="53" customFormat="1" ht="16.5" customHeight="1">
      <c r="A30" s="54">
        <v>6050</v>
      </c>
      <c r="B30" s="55" t="s">
        <v>20</v>
      </c>
      <c r="C30" s="303"/>
      <c r="D30" s="56"/>
      <c r="E30" s="153"/>
      <c r="F30" s="156"/>
      <c r="G30" s="90">
        <f>121000+13860</f>
        <v>134860</v>
      </c>
    </row>
    <row r="31" spans="1:7" s="53" customFormat="1" ht="16.5" customHeight="1">
      <c r="A31" s="51">
        <v>80104</v>
      </c>
      <c r="B31" s="52" t="s">
        <v>72</v>
      </c>
      <c r="C31" s="304"/>
      <c r="D31" s="223"/>
      <c r="E31" s="62"/>
      <c r="F31" s="76"/>
      <c r="G31" s="60">
        <f>SUM(G32:G33)</f>
        <v>290000</v>
      </c>
    </row>
    <row r="32" spans="1:7" s="53" customFormat="1" ht="17.25" customHeight="1">
      <c r="A32" s="54">
        <v>2510</v>
      </c>
      <c r="B32" s="55" t="s">
        <v>74</v>
      </c>
      <c r="C32" s="303"/>
      <c r="D32" s="56"/>
      <c r="E32" s="153"/>
      <c r="F32" s="156"/>
      <c r="G32" s="70">
        <f>150000+60000</f>
        <v>210000</v>
      </c>
    </row>
    <row r="33" spans="1:7" s="53" customFormat="1" ht="48.75" customHeight="1">
      <c r="A33" s="54">
        <v>6210</v>
      </c>
      <c r="B33" s="55" t="s">
        <v>73</v>
      </c>
      <c r="C33" s="303"/>
      <c r="D33" s="56"/>
      <c r="E33" s="153"/>
      <c r="F33" s="204"/>
      <c r="G33" s="70">
        <v>80000</v>
      </c>
    </row>
    <row r="34" spans="1:7" s="53" customFormat="1" ht="15" customHeight="1">
      <c r="A34" s="119" t="s">
        <v>39</v>
      </c>
      <c r="B34" s="115" t="s">
        <v>40</v>
      </c>
      <c r="C34" s="304"/>
      <c r="D34" s="59"/>
      <c r="E34" s="62"/>
      <c r="F34" s="76"/>
      <c r="G34" s="69">
        <f>SUM(G35:G37)</f>
        <v>46340</v>
      </c>
    </row>
    <row r="35" spans="1:7" s="53" customFormat="1" ht="18" customHeight="1">
      <c r="A35" s="221">
        <v>4240</v>
      </c>
      <c r="B35" s="222" t="s">
        <v>117</v>
      </c>
      <c r="C35" s="304"/>
      <c r="D35" s="59"/>
      <c r="E35" s="62"/>
      <c r="F35" s="76"/>
      <c r="G35" s="368">
        <v>4200</v>
      </c>
    </row>
    <row r="36" spans="1:7" s="53" customFormat="1" ht="15" customHeight="1">
      <c r="A36" s="54">
        <v>4270</v>
      </c>
      <c r="B36" s="55" t="s">
        <v>71</v>
      </c>
      <c r="C36" s="294"/>
      <c r="D36" s="198"/>
      <c r="E36" s="199"/>
      <c r="F36" s="322"/>
      <c r="G36" s="70">
        <v>29000</v>
      </c>
    </row>
    <row r="37" spans="1:7" s="53" customFormat="1" ht="17.25" customHeight="1">
      <c r="A37" s="54">
        <v>6050</v>
      </c>
      <c r="B37" s="55" t="s">
        <v>20</v>
      </c>
      <c r="C37" s="303"/>
      <c r="D37" s="56"/>
      <c r="E37" s="153"/>
      <c r="F37" s="156"/>
      <c r="G37" s="70">
        <v>13140</v>
      </c>
    </row>
    <row r="38" spans="1:7" s="53" customFormat="1" ht="32.25" customHeight="1">
      <c r="A38" s="119" t="s">
        <v>114</v>
      </c>
      <c r="B38" s="115" t="s">
        <v>115</v>
      </c>
      <c r="C38" s="304"/>
      <c r="D38" s="59"/>
      <c r="E38" s="62"/>
      <c r="F38" s="76"/>
      <c r="G38" s="69">
        <f>SUM(G39)</f>
        <v>85000</v>
      </c>
    </row>
    <row r="39" spans="1:7" s="53" customFormat="1" ht="19.5" customHeight="1">
      <c r="A39" s="80" t="s">
        <v>70</v>
      </c>
      <c r="B39" s="55" t="s">
        <v>71</v>
      </c>
      <c r="C39" s="303"/>
      <c r="D39" s="56"/>
      <c r="E39" s="153"/>
      <c r="F39" s="156"/>
      <c r="G39" s="70">
        <v>85000</v>
      </c>
    </row>
    <row r="40" spans="1:7" s="53" customFormat="1" ht="16.5" customHeight="1">
      <c r="A40" s="119" t="s">
        <v>53</v>
      </c>
      <c r="B40" s="52" t="s">
        <v>12</v>
      </c>
      <c r="C40" s="304"/>
      <c r="D40" s="59"/>
      <c r="E40" s="111"/>
      <c r="F40" s="235"/>
      <c r="G40" s="69">
        <f>G41</f>
        <v>3800</v>
      </c>
    </row>
    <row r="41" spans="1:7" s="53" customFormat="1" ht="15" customHeight="1" thickBot="1">
      <c r="A41" s="80" t="s">
        <v>123</v>
      </c>
      <c r="B41" s="174" t="s">
        <v>13</v>
      </c>
      <c r="C41" s="303"/>
      <c r="D41" s="56"/>
      <c r="E41" s="112"/>
      <c r="F41" s="243"/>
      <c r="G41" s="70">
        <v>3800</v>
      </c>
    </row>
    <row r="42" spans="1:7" s="50" customFormat="1" ht="18" customHeight="1" thickBot="1" thickTop="1">
      <c r="A42" s="142">
        <v>803</v>
      </c>
      <c r="B42" s="320" t="s">
        <v>118</v>
      </c>
      <c r="C42" s="300" t="s">
        <v>15</v>
      </c>
      <c r="D42" s="300"/>
      <c r="E42" s="68"/>
      <c r="F42" s="74">
        <f>SUM(F43)</f>
        <v>271500</v>
      </c>
      <c r="G42" s="91">
        <f>SUM(G43)</f>
        <v>20000</v>
      </c>
    </row>
    <row r="43" spans="1:7" s="53" customFormat="1" ht="18.75" customHeight="1" thickTop="1">
      <c r="A43" s="148">
        <v>80395</v>
      </c>
      <c r="B43" s="149" t="s">
        <v>12</v>
      </c>
      <c r="C43" s="297"/>
      <c r="D43" s="297"/>
      <c r="E43" s="62"/>
      <c r="F43" s="75">
        <f>SUM(F44:F45)</f>
        <v>271500</v>
      </c>
      <c r="G43" s="73">
        <f>SUM(G44)</f>
        <v>20000</v>
      </c>
    </row>
    <row r="44" spans="1:7" s="53" customFormat="1" ht="21" customHeight="1">
      <c r="A44" s="242">
        <v>2520</v>
      </c>
      <c r="B44" s="61" t="s">
        <v>119</v>
      </c>
      <c r="C44" s="296"/>
      <c r="D44" s="250"/>
      <c r="E44" s="173"/>
      <c r="F44" s="56"/>
      <c r="G44" s="71">
        <v>20000</v>
      </c>
    </row>
    <row r="45" spans="1:7" s="53" customFormat="1" ht="65.25" customHeight="1" thickBot="1">
      <c r="A45" s="242">
        <v>6220</v>
      </c>
      <c r="B45" s="61" t="s">
        <v>151</v>
      </c>
      <c r="C45" s="296"/>
      <c r="D45" s="296"/>
      <c r="E45" s="370"/>
      <c r="F45" s="151">
        <v>271500</v>
      </c>
      <c r="G45" s="71"/>
    </row>
    <row r="46" spans="1:7" s="53" customFormat="1" ht="19.5" customHeight="1" thickBot="1" thickTop="1">
      <c r="A46" s="118" t="s">
        <v>110</v>
      </c>
      <c r="B46" s="64" t="s">
        <v>298</v>
      </c>
      <c r="C46" s="292" t="s">
        <v>25</v>
      </c>
      <c r="D46" s="65"/>
      <c r="E46" s="144"/>
      <c r="F46" s="65">
        <f>SUM(F47)</f>
        <v>91640</v>
      </c>
      <c r="G46" s="91"/>
    </row>
    <row r="47" spans="1:7" s="53" customFormat="1" ht="15.75" customHeight="1" thickTop="1">
      <c r="A47" s="170" t="s">
        <v>111</v>
      </c>
      <c r="B47" s="201" t="s">
        <v>112</v>
      </c>
      <c r="C47" s="293"/>
      <c r="D47" s="171"/>
      <c r="E47" s="202"/>
      <c r="F47" s="212">
        <f>SUM(F48)</f>
        <v>91640</v>
      </c>
      <c r="G47" s="213"/>
    </row>
    <row r="48" spans="1:7" s="53" customFormat="1" ht="18.75" customHeight="1" thickBot="1">
      <c r="A48" s="54">
        <v>3110</v>
      </c>
      <c r="B48" s="55" t="s">
        <v>83</v>
      </c>
      <c r="C48" s="294"/>
      <c r="D48" s="198"/>
      <c r="E48" s="199"/>
      <c r="F48" s="156">
        <v>91640</v>
      </c>
      <c r="G48" s="70"/>
    </row>
    <row r="49" spans="1:7" s="53" customFormat="1" ht="34.5" customHeight="1" thickBot="1" thickTop="1">
      <c r="A49" s="118" t="s">
        <v>47</v>
      </c>
      <c r="B49" s="64" t="s">
        <v>48</v>
      </c>
      <c r="C49" s="292" t="s">
        <v>25</v>
      </c>
      <c r="D49" s="65">
        <f>D50</f>
        <v>1400</v>
      </c>
      <c r="E49" s="68">
        <f>E50+E52</f>
        <v>824754</v>
      </c>
      <c r="F49" s="210"/>
      <c r="G49" s="211">
        <f>G50+G52</f>
        <v>916394</v>
      </c>
    </row>
    <row r="50" spans="1:7" s="53" customFormat="1" ht="17.25" customHeight="1" thickTop="1">
      <c r="A50" s="170" t="s">
        <v>49</v>
      </c>
      <c r="B50" s="201" t="s">
        <v>50</v>
      </c>
      <c r="C50" s="293"/>
      <c r="D50" s="171">
        <f>D51</f>
        <v>1400</v>
      </c>
      <c r="E50" s="202"/>
      <c r="F50" s="212"/>
      <c r="G50" s="213"/>
    </row>
    <row r="51" spans="1:7" s="53" customFormat="1" ht="79.5" customHeight="1">
      <c r="A51" s="80" t="s">
        <v>45</v>
      </c>
      <c r="B51" s="55" t="s">
        <v>62</v>
      </c>
      <c r="C51" s="303"/>
      <c r="D51" s="56">
        <v>1400</v>
      </c>
      <c r="E51" s="153"/>
      <c r="F51" s="156"/>
      <c r="G51" s="70"/>
    </row>
    <row r="52" spans="1:7" s="53" customFormat="1" ht="18" customHeight="1">
      <c r="A52" s="51">
        <v>85395</v>
      </c>
      <c r="B52" s="52" t="s">
        <v>12</v>
      </c>
      <c r="C52" s="304"/>
      <c r="D52" s="59"/>
      <c r="E52" s="111">
        <f>SUM(E53)</f>
        <v>824754</v>
      </c>
      <c r="F52" s="75"/>
      <c r="G52" s="73">
        <f>SUM(G53)</f>
        <v>916394</v>
      </c>
    </row>
    <row r="53" spans="1:7" s="53" customFormat="1" ht="24.75" customHeight="1">
      <c r="A53" s="285"/>
      <c r="B53" s="288" t="s">
        <v>82</v>
      </c>
      <c r="C53" s="294"/>
      <c r="D53" s="198"/>
      <c r="E53" s="289">
        <f>SUM(E54:E55)</f>
        <v>824754</v>
      </c>
      <c r="F53" s="290"/>
      <c r="G53" s="291">
        <f>SUM(G56:G76)</f>
        <v>916394</v>
      </c>
    </row>
    <row r="54" spans="1:7" s="53" customFormat="1" ht="14.25" customHeight="1">
      <c r="A54" s="54">
        <v>2008</v>
      </c>
      <c r="B54" s="55" t="s">
        <v>96</v>
      </c>
      <c r="C54" s="294"/>
      <c r="D54" s="198"/>
      <c r="E54" s="153">
        <v>778934</v>
      </c>
      <c r="F54" s="286"/>
      <c r="G54" s="287"/>
    </row>
    <row r="55" spans="1:7" s="53" customFormat="1" ht="14.25" customHeight="1">
      <c r="A55" s="54">
        <v>2009</v>
      </c>
      <c r="B55" s="55" t="s">
        <v>96</v>
      </c>
      <c r="C55" s="294"/>
      <c r="D55" s="198"/>
      <c r="E55" s="153">
        <v>45820</v>
      </c>
      <c r="F55" s="286"/>
      <c r="G55" s="287"/>
    </row>
    <row r="56" spans="1:7" s="53" customFormat="1" ht="14.25" customHeight="1">
      <c r="A56" s="242">
        <v>3119</v>
      </c>
      <c r="B56" s="61" t="s">
        <v>83</v>
      </c>
      <c r="C56" s="294"/>
      <c r="D56" s="198"/>
      <c r="E56" s="199"/>
      <c r="F56" s="286"/>
      <c r="G56" s="71">
        <v>91640</v>
      </c>
    </row>
    <row r="57" spans="1:7" s="53" customFormat="1" ht="14.25" customHeight="1">
      <c r="A57" s="242">
        <v>4018</v>
      </c>
      <c r="B57" s="61" t="s">
        <v>84</v>
      </c>
      <c r="C57" s="294"/>
      <c r="D57" s="198"/>
      <c r="E57" s="199"/>
      <c r="F57" s="286"/>
      <c r="G57" s="71">
        <v>174358</v>
      </c>
    </row>
    <row r="58" spans="1:7" s="53" customFormat="1" ht="14.25" customHeight="1">
      <c r="A58" s="242">
        <v>4019</v>
      </c>
      <c r="B58" s="61" t="s">
        <v>84</v>
      </c>
      <c r="C58" s="294"/>
      <c r="D58" s="198"/>
      <c r="E58" s="199"/>
      <c r="F58" s="286"/>
      <c r="G58" s="71">
        <v>10227</v>
      </c>
    </row>
    <row r="59" spans="1:7" s="53" customFormat="1" ht="14.25" customHeight="1">
      <c r="A59" s="81" t="s">
        <v>85</v>
      </c>
      <c r="B59" s="55" t="s">
        <v>86</v>
      </c>
      <c r="C59" s="294"/>
      <c r="D59" s="198"/>
      <c r="E59" s="199"/>
      <c r="F59" s="286"/>
      <c r="G59" s="71">
        <v>25325</v>
      </c>
    </row>
    <row r="60" spans="1:7" s="53" customFormat="1" ht="14.25" customHeight="1">
      <c r="A60" s="81" t="s">
        <v>97</v>
      </c>
      <c r="B60" s="55" t="s">
        <v>86</v>
      </c>
      <c r="C60" s="294"/>
      <c r="D60" s="198"/>
      <c r="E60" s="199"/>
      <c r="F60" s="286"/>
      <c r="G60" s="71">
        <v>1491</v>
      </c>
    </row>
    <row r="61" spans="1:7" s="53" customFormat="1" ht="14.25" customHeight="1">
      <c r="A61" s="81" t="s">
        <v>87</v>
      </c>
      <c r="B61" s="55" t="s">
        <v>88</v>
      </c>
      <c r="C61" s="294"/>
      <c r="D61" s="198"/>
      <c r="E61" s="199"/>
      <c r="F61" s="286"/>
      <c r="G61" s="71">
        <v>3853</v>
      </c>
    </row>
    <row r="62" spans="1:7" s="53" customFormat="1" ht="14.25" customHeight="1">
      <c r="A62" s="81" t="s">
        <v>98</v>
      </c>
      <c r="B62" s="55" t="s">
        <v>88</v>
      </c>
      <c r="C62" s="294"/>
      <c r="D62" s="198"/>
      <c r="E62" s="199"/>
      <c r="F62" s="286"/>
      <c r="G62" s="71">
        <v>227</v>
      </c>
    </row>
    <row r="63" spans="1:7" s="53" customFormat="1" ht="14.25" customHeight="1">
      <c r="A63" s="81" t="s">
        <v>89</v>
      </c>
      <c r="B63" s="55" t="s">
        <v>64</v>
      </c>
      <c r="C63" s="294"/>
      <c r="D63" s="198"/>
      <c r="E63" s="199"/>
      <c r="F63" s="286"/>
      <c r="G63" s="71">
        <v>20241</v>
      </c>
    </row>
    <row r="64" spans="1:7" s="53" customFormat="1" ht="14.25" customHeight="1">
      <c r="A64" s="81" t="s">
        <v>99</v>
      </c>
      <c r="B64" s="55" t="s">
        <v>64</v>
      </c>
      <c r="C64" s="294"/>
      <c r="D64" s="198"/>
      <c r="E64" s="199"/>
      <c r="F64" s="286"/>
      <c r="G64" s="71">
        <v>1192</v>
      </c>
    </row>
    <row r="65" spans="1:7" s="53" customFormat="1" ht="14.25" customHeight="1">
      <c r="A65" s="81" t="s">
        <v>90</v>
      </c>
      <c r="B65" s="55" t="s">
        <v>16</v>
      </c>
      <c r="C65" s="294"/>
      <c r="D65" s="198"/>
      <c r="E65" s="199"/>
      <c r="F65" s="286"/>
      <c r="G65" s="71">
        <v>64085</v>
      </c>
    </row>
    <row r="66" spans="1:7" s="53" customFormat="1" ht="14.25" customHeight="1">
      <c r="A66" s="81" t="s">
        <v>100</v>
      </c>
      <c r="B66" s="55" t="s">
        <v>16</v>
      </c>
      <c r="C66" s="294"/>
      <c r="D66" s="198"/>
      <c r="E66" s="199"/>
      <c r="F66" s="286"/>
      <c r="G66" s="71">
        <v>3773</v>
      </c>
    </row>
    <row r="67" spans="1:7" s="53" customFormat="1" ht="14.25" customHeight="1">
      <c r="A67" s="81" t="s">
        <v>91</v>
      </c>
      <c r="B67" s="55" t="s">
        <v>13</v>
      </c>
      <c r="C67" s="294"/>
      <c r="D67" s="198"/>
      <c r="E67" s="199"/>
      <c r="F67" s="286"/>
      <c r="G67" s="71">
        <v>468120</v>
      </c>
    </row>
    <row r="68" spans="1:7" s="53" customFormat="1" ht="14.25" customHeight="1">
      <c r="A68" s="369" t="s">
        <v>101</v>
      </c>
      <c r="B68" s="249" t="s">
        <v>13</v>
      </c>
      <c r="C68" s="307"/>
      <c r="D68" s="208"/>
      <c r="E68" s="209"/>
      <c r="F68" s="152"/>
      <c r="G68" s="228">
        <v>27560</v>
      </c>
    </row>
    <row r="69" spans="1:7" s="53" customFormat="1" ht="16.5" customHeight="1">
      <c r="A69" s="81" t="s">
        <v>102</v>
      </c>
      <c r="B69" s="55" t="s">
        <v>104</v>
      </c>
      <c r="C69" s="294"/>
      <c r="D69" s="198"/>
      <c r="E69" s="199"/>
      <c r="F69" s="286"/>
      <c r="G69" s="71">
        <v>3400</v>
      </c>
    </row>
    <row r="70" spans="1:7" s="53" customFormat="1" ht="16.5" customHeight="1">
      <c r="A70" s="81" t="s">
        <v>103</v>
      </c>
      <c r="B70" s="55" t="s">
        <v>104</v>
      </c>
      <c r="C70" s="294"/>
      <c r="D70" s="198"/>
      <c r="E70" s="199"/>
      <c r="F70" s="286"/>
      <c r="G70" s="71">
        <v>200</v>
      </c>
    </row>
    <row r="71" spans="1:7" s="53" customFormat="1" ht="16.5" customHeight="1">
      <c r="A71" s="81" t="s">
        <v>105</v>
      </c>
      <c r="B71" s="55" t="s">
        <v>106</v>
      </c>
      <c r="C71" s="294"/>
      <c r="D71" s="198"/>
      <c r="E71" s="199"/>
      <c r="F71" s="286"/>
      <c r="G71" s="71">
        <v>5100</v>
      </c>
    </row>
    <row r="72" spans="1:7" s="53" customFormat="1" ht="16.5" customHeight="1">
      <c r="A72" s="81" t="s">
        <v>107</v>
      </c>
      <c r="B72" s="55" t="s">
        <v>106</v>
      </c>
      <c r="C72" s="294"/>
      <c r="D72" s="198"/>
      <c r="E72" s="199"/>
      <c r="F72" s="286"/>
      <c r="G72" s="71">
        <v>300</v>
      </c>
    </row>
    <row r="73" spans="1:7" s="53" customFormat="1" ht="31.5" customHeight="1">
      <c r="A73" s="81" t="s">
        <v>92</v>
      </c>
      <c r="B73" s="139" t="s">
        <v>93</v>
      </c>
      <c r="C73" s="294"/>
      <c r="D73" s="198"/>
      <c r="E73" s="199"/>
      <c r="F73" s="286"/>
      <c r="G73" s="71">
        <v>1655</v>
      </c>
    </row>
    <row r="74" spans="1:7" s="53" customFormat="1" ht="31.5" customHeight="1">
      <c r="A74" s="81" t="s">
        <v>108</v>
      </c>
      <c r="B74" s="139" t="s">
        <v>93</v>
      </c>
      <c r="C74" s="294"/>
      <c r="D74" s="198"/>
      <c r="E74" s="199"/>
      <c r="F74" s="286"/>
      <c r="G74" s="71">
        <v>97</v>
      </c>
    </row>
    <row r="75" spans="1:7" s="53" customFormat="1" ht="31.5" customHeight="1">
      <c r="A75" s="81" t="s">
        <v>94</v>
      </c>
      <c r="B75" s="139" t="s">
        <v>95</v>
      </c>
      <c r="C75" s="294"/>
      <c r="D75" s="198"/>
      <c r="E75" s="199"/>
      <c r="F75" s="286"/>
      <c r="G75" s="71">
        <v>12797</v>
      </c>
    </row>
    <row r="76" spans="1:7" s="53" customFormat="1" ht="31.5" customHeight="1" thickBot="1">
      <c r="A76" s="81" t="s">
        <v>109</v>
      </c>
      <c r="B76" s="139" t="s">
        <v>95</v>
      </c>
      <c r="C76" s="294"/>
      <c r="D76" s="198"/>
      <c r="E76" s="199"/>
      <c r="F76" s="286"/>
      <c r="G76" s="71">
        <v>753</v>
      </c>
    </row>
    <row r="77" spans="1:7" s="50" customFormat="1" ht="33" customHeight="1" thickBot="1" thickTop="1">
      <c r="A77" s="63">
        <v>900</v>
      </c>
      <c r="B77" s="64" t="s">
        <v>26</v>
      </c>
      <c r="C77" s="292" t="s">
        <v>19</v>
      </c>
      <c r="D77" s="65"/>
      <c r="E77" s="68">
        <f>E78+E84+E86</f>
        <v>200996</v>
      </c>
      <c r="F77" s="74">
        <f>F78+F84+F86</f>
        <v>828000</v>
      </c>
      <c r="G77" s="72">
        <f>G78+G84+G86</f>
        <v>1268996</v>
      </c>
    </row>
    <row r="78" spans="1:7" s="50" customFormat="1" ht="17.25" customHeight="1" thickTop="1">
      <c r="A78" s="200">
        <v>90001</v>
      </c>
      <c r="B78" s="201" t="s">
        <v>36</v>
      </c>
      <c r="C78" s="293"/>
      <c r="D78" s="171"/>
      <c r="E78" s="202"/>
      <c r="F78" s="145">
        <f>SUM(F80)</f>
        <v>362000</v>
      </c>
      <c r="G78" s="203">
        <f>G80+G79</f>
        <v>553000</v>
      </c>
    </row>
    <row r="79" spans="1:7" s="53" customFormat="1" ht="51" customHeight="1">
      <c r="A79" s="54">
        <v>2710</v>
      </c>
      <c r="B79" s="55" t="s">
        <v>190</v>
      </c>
      <c r="C79" s="303"/>
      <c r="D79" s="56"/>
      <c r="E79" s="153"/>
      <c r="F79" s="151"/>
      <c r="G79" s="71">
        <v>53000</v>
      </c>
    </row>
    <row r="80" spans="1:7" s="50" customFormat="1" ht="18" customHeight="1">
      <c r="A80" s="54">
        <v>6050</v>
      </c>
      <c r="B80" s="55" t="s">
        <v>142</v>
      </c>
      <c r="C80" s="303"/>
      <c r="D80" s="56"/>
      <c r="E80" s="153"/>
      <c r="F80" s="151">
        <f>SUM(F81:F83)</f>
        <v>362000</v>
      </c>
      <c r="G80" s="71">
        <f>SUM(G81:G83)</f>
        <v>500000</v>
      </c>
    </row>
    <row r="81" spans="1:7" s="130" customFormat="1" ht="24.75" customHeight="1">
      <c r="A81" s="126"/>
      <c r="B81" s="122" t="s">
        <v>143</v>
      </c>
      <c r="C81" s="309"/>
      <c r="D81" s="123"/>
      <c r="E81" s="124"/>
      <c r="F81" s="128">
        <v>190000</v>
      </c>
      <c r="G81" s="129"/>
    </row>
    <row r="82" spans="1:7" s="130" customFormat="1" ht="24.75" customHeight="1">
      <c r="A82" s="126"/>
      <c r="B82" s="341" t="s">
        <v>144</v>
      </c>
      <c r="C82" s="309"/>
      <c r="D82" s="123"/>
      <c r="E82" s="124"/>
      <c r="F82" s="128"/>
      <c r="G82" s="129">
        <v>500000</v>
      </c>
    </row>
    <row r="83" spans="1:7" s="130" customFormat="1" ht="13.5" customHeight="1">
      <c r="A83" s="336"/>
      <c r="B83" s="342" t="s">
        <v>145</v>
      </c>
      <c r="C83" s="335"/>
      <c r="D83" s="337"/>
      <c r="E83" s="338"/>
      <c r="F83" s="339">
        <v>172000</v>
      </c>
      <c r="G83" s="340"/>
    </row>
    <row r="84" spans="1:7" s="50" customFormat="1" ht="17.25" customHeight="1">
      <c r="A84" s="206">
        <v>90013</v>
      </c>
      <c r="B84" s="207" t="s">
        <v>46</v>
      </c>
      <c r="C84" s="307"/>
      <c r="D84" s="208"/>
      <c r="E84" s="209"/>
      <c r="F84" s="152">
        <f>F85</f>
        <v>388000</v>
      </c>
      <c r="G84" s="220"/>
    </row>
    <row r="85" spans="1:7" s="50" customFormat="1" ht="15.75" customHeight="1">
      <c r="A85" s="54">
        <v>6050</v>
      </c>
      <c r="B85" s="55" t="s">
        <v>20</v>
      </c>
      <c r="C85" s="303"/>
      <c r="D85" s="56"/>
      <c r="E85" s="153"/>
      <c r="F85" s="151">
        <f>265000+70000+53000</f>
        <v>388000</v>
      </c>
      <c r="G85" s="71"/>
    </row>
    <row r="86" spans="1:7" s="50" customFormat="1" ht="15.75" customHeight="1">
      <c r="A86" s="51">
        <v>90095</v>
      </c>
      <c r="B86" s="52" t="s">
        <v>12</v>
      </c>
      <c r="C86" s="304"/>
      <c r="D86" s="59"/>
      <c r="E86" s="62">
        <f>SUM(E96)</f>
        <v>200996</v>
      </c>
      <c r="F86" s="75">
        <f>SUM(F87)</f>
        <v>78000</v>
      </c>
      <c r="G86" s="69">
        <f>SUM(G91:G91)</f>
        <v>715996</v>
      </c>
    </row>
    <row r="87" spans="1:7" s="50" customFormat="1" ht="15.75" customHeight="1">
      <c r="A87" s="54">
        <v>6050</v>
      </c>
      <c r="B87" s="55" t="s">
        <v>142</v>
      </c>
      <c r="C87" s="294"/>
      <c r="D87" s="198"/>
      <c r="E87" s="199"/>
      <c r="F87" s="151">
        <f>SUM(F88:F90)</f>
        <v>78000</v>
      </c>
      <c r="G87" s="323"/>
    </row>
    <row r="88" spans="1:7" s="50" customFormat="1" ht="12.75" customHeight="1">
      <c r="A88" s="285"/>
      <c r="B88" s="341" t="s">
        <v>146</v>
      </c>
      <c r="C88" s="294"/>
      <c r="D88" s="198"/>
      <c r="E88" s="199"/>
      <c r="F88" s="128">
        <v>30000</v>
      </c>
      <c r="G88" s="205"/>
    </row>
    <row r="89" spans="1:7" s="50" customFormat="1" ht="12.75" customHeight="1">
      <c r="A89" s="285"/>
      <c r="B89" s="343" t="s">
        <v>147</v>
      </c>
      <c r="C89" s="294"/>
      <c r="D89" s="198"/>
      <c r="E89" s="199"/>
      <c r="F89" s="128">
        <v>18000</v>
      </c>
      <c r="G89" s="205"/>
    </row>
    <row r="90" spans="1:7" s="50" customFormat="1" ht="12.75" customHeight="1">
      <c r="A90" s="285"/>
      <c r="B90" s="343" t="s">
        <v>150</v>
      </c>
      <c r="C90" s="294"/>
      <c r="D90" s="198"/>
      <c r="E90" s="199"/>
      <c r="F90" s="128">
        <v>30000</v>
      </c>
      <c r="G90" s="205"/>
    </row>
    <row r="91" spans="1:7" s="50" customFormat="1" ht="28.5" customHeight="1">
      <c r="A91" s="54">
        <v>6050</v>
      </c>
      <c r="B91" s="332" t="s">
        <v>137</v>
      </c>
      <c r="C91" s="303"/>
      <c r="D91" s="294"/>
      <c r="E91" s="153"/>
      <c r="F91" s="151"/>
      <c r="G91" s="71">
        <f>SUM(G92:G95)</f>
        <v>715996</v>
      </c>
    </row>
    <row r="92" spans="1:7" s="130" customFormat="1" ht="13.5" customHeight="1">
      <c r="A92" s="126"/>
      <c r="B92" s="333" t="s">
        <v>138</v>
      </c>
      <c r="C92" s="127"/>
      <c r="D92" s="127"/>
      <c r="E92" s="124"/>
      <c r="F92" s="128"/>
      <c r="G92" s="129">
        <v>21589</v>
      </c>
    </row>
    <row r="93" spans="1:7" s="130" customFormat="1" ht="13.5" customHeight="1">
      <c r="A93" s="126"/>
      <c r="B93" s="333" t="s">
        <v>139</v>
      </c>
      <c r="C93" s="127"/>
      <c r="D93" s="127"/>
      <c r="E93" s="124"/>
      <c r="F93" s="128"/>
      <c r="G93" s="129">
        <f>515000+68115</f>
        <v>583115</v>
      </c>
    </row>
    <row r="94" spans="1:7" s="130" customFormat="1" ht="13.5" customHeight="1">
      <c r="A94" s="126"/>
      <c r="B94" s="333" t="s">
        <v>140</v>
      </c>
      <c r="C94" s="127"/>
      <c r="D94" s="334"/>
      <c r="E94" s="124"/>
      <c r="F94" s="128"/>
      <c r="G94" s="129">
        <v>85324</v>
      </c>
    </row>
    <row r="95" spans="1:7" s="130" customFormat="1" ht="13.5" customHeight="1">
      <c r="A95" s="126"/>
      <c r="B95" s="333" t="s">
        <v>141</v>
      </c>
      <c r="C95" s="127"/>
      <c r="D95" s="123"/>
      <c r="E95" s="124"/>
      <c r="F95" s="128"/>
      <c r="G95" s="129">
        <v>25968</v>
      </c>
    </row>
    <row r="96" spans="1:7" s="53" customFormat="1" ht="37.5" customHeight="1" thickBot="1">
      <c r="A96" s="54">
        <v>6290</v>
      </c>
      <c r="B96" s="406" t="s">
        <v>136</v>
      </c>
      <c r="C96" s="303"/>
      <c r="D96" s="157"/>
      <c r="E96" s="153">
        <v>200996</v>
      </c>
      <c r="F96" s="151"/>
      <c r="G96" s="71"/>
    </row>
    <row r="97" spans="1:7" s="130" customFormat="1" ht="31.5" customHeight="1" thickBot="1" thickTop="1">
      <c r="A97" s="63">
        <v>921</v>
      </c>
      <c r="B97" s="64" t="s">
        <v>17</v>
      </c>
      <c r="C97" s="292" t="s">
        <v>25</v>
      </c>
      <c r="D97" s="65"/>
      <c r="E97" s="68"/>
      <c r="F97" s="74"/>
      <c r="G97" s="72">
        <f>SUM(G98)</f>
        <v>15000</v>
      </c>
    </row>
    <row r="98" spans="1:7" s="130" customFormat="1" ht="16.5" customHeight="1" thickTop="1">
      <c r="A98" s="200">
        <v>92105</v>
      </c>
      <c r="B98" s="201" t="s">
        <v>56</v>
      </c>
      <c r="C98" s="293"/>
      <c r="D98" s="171"/>
      <c r="E98" s="202"/>
      <c r="F98" s="145"/>
      <c r="G98" s="203">
        <f>SUM(G99:G100)</f>
        <v>15000</v>
      </c>
    </row>
    <row r="99" spans="1:7" s="121" customFormat="1" ht="18" customHeight="1">
      <c r="A99" s="131">
        <v>4210</v>
      </c>
      <c r="B99" s="79" t="s">
        <v>16</v>
      </c>
      <c r="C99" s="308"/>
      <c r="D99" s="132"/>
      <c r="E99" s="133"/>
      <c r="F99" s="134"/>
      <c r="G99" s="125">
        <v>5000</v>
      </c>
    </row>
    <row r="100" spans="1:7" s="130" customFormat="1" ht="18.75" customHeight="1">
      <c r="A100" s="248">
        <v>4300</v>
      </c>
      <c r="B100" s="249" t="s">
        <v>13</v>
      </c>
      <c r="C100" s="305"/>
      <c r="D100" s="225"/>
      <c r="E100" s="226"/>
      <c r="F100" s="227"/>
      <c r="G100" s="228">
        <v>10000</v>
      </c>
    </row>
    <row r="101" spans="1:7" s="50" customFormat="1" ht="17.25" customHeight="1" thickBot="1">
      <c r="A101" s="366">
        <v>926</v>
      </c>
      <c r="B101" s="367" t="s">
        <v>18</v>
      </c>
      <c r="C101" s="469"/>
      <c r="D101" s="470"/>
      <c r="E101" s="471">
        <f>SUM(E106)</f>
        <v>1622</v>
      </c>
      <c r="F101" s="472"/>
      <c r="G101" s="473">
        <f>SUM(G106+G102+G104)</f>
        <v>541500</v>
      </c>
    </row>
    <row r="102" spans="1:7" s="53" customFormat="1" ht="12.75" customHeight="1" thickTop="1">
      <c r="A102" s="148">
        <v>92601</v>
      </c>
      <c r="B102" s="149" t="s">
        <v>152</v>
      </c>
      <c r="C102" s="297" t="s">
        <v>19</v>
      </c>
      <c r="D102" s="348"/>
      <c r="E102" s="137"/>
      <c r="F102" s="235"/>
      <c r="G102" s="69">
        <f>SUM(G103)</f>
        <v>271500</v>
      </c>
    </row>
    <row r="103" spans="1:7" s="53" customFormat="1" ht="29.25" customHeight="1">
      <c r="A103" s="407" t="s">
        <v>35</v>
      </c>
      <c r="B103" s="222" t="s">
        <v>156</v>
      </c>
      <c r="C103" s="299"/>
      <c r="D103" s="348"/>
      <c r="E103" s="408"/>
      <c r="F103" s="235"/>
      <c r="G103" s="368">
        <v>271500</v>
      </c>
    </row>
    <row r="104" spans="1:7" s="53" customFormat="1" ht="15.75" customHeight="1">
      <c r="A104" s="148">
        <v>92605</v>
      </c>
      <c r="B104" s="149" t="s">
        <v>153</v>
      </c>
      <c r="C104" s="297" t="s">
        <v>154</v>
      </c>
      <c r="D104" s="348"/>
      <c r="E104" s="137"/>
      <c r="F104" s="235"/>
      <c r="G104" s="69">
        <f>SUM(G105)</f>
        <v>240000</v>
      </c>
    </row>
    <row r="105" spans="1:7" s="53" customFormat="1" ht="51.75" customHeight="1">
      <c r="A105" s="371">
        <v>2820</v>
      </c>
      <c r="B105" s="327" t="s">
        <v>155</v>
      </c>
      <c r="C105" s="298"/>
      <c r="D105" s="349"/>
      <c r="E105" s="141"/>
      <c r="F105" s="325"/>
      <c r="G105" s="70">
        <v>240000</v>
      </c>
    </row>
    <row r="106" spans="1:7" s="53" customFormat="1" ht="15.75" customHeight="1">
      <c r="A106" s="148">
        <v>92695</v>
      </c>
      <c r="B106" s="149" t="s">
        <v>12</v>
      </c>
      <c r="C106" s="297"/>
      <c r="D106" s="348"/>
      <c r="E106" s="137">
        <f>SUM(E107:E109)</f>
        <v>1622</v>
      </c>
      <c r="F106" s="235"/>
      <c r="G106" s="69">
        <f>SUM(G108:G109)</f>
        <v>30000</v>
      </c>
    </row>
    <row r="107" spans="1:7" s="53" customFormat="1" ht="58.5" customHeight="1">
      <c r="A107" s="283" t="s">
        <v>113</v>
      </c>
      <c r="B107" s="79" t="s">
        <v>79</v>
      </c>
      <c r="C107" s="298" t="s">
        <v>297</v>
      </c>
      <c r="D107" s="349"/>
      <c r="E107" s="141">
        <v>1622</v>
      </c>
      <c r="F107" s="325"/>
      <c r="G107" s="70"/>
    </row>
    <row r="108" spans="1:7" s="53" customFormat="1" ht="32.25" customHeight="1">
      <c r="A108" s="117">
        <v>3040</v>
      </c>
      <c r="B108" s="61" t="s">
        <v>67</v>
      </c>
      <c r="C108" s="298" t="s">
        <v>25</v>
      </c>
      <c r="D108" s="349"/>
      <c r="E108" s="324"/>
      <c r="F108" s="325"/>
      <c r="G108" s="70">
        <v>25000</v>
      </c>
    </row>
    <row r="109" spans="1:7" s="101" customFormat="1" ht="15" customHeight="1" thickBot="1">
      <c r="A109" s="54">
        <v>4300</v>
      </c>
      <c r="B109" s="55" t="s">
        <v>13</v>
      </c>
      <c r="C109" s="298" t="s">
        <v>25</v>
      </c>
      <c r="D109" s="251"/>
      <c r="E109" s="252"/>
      <c r="F109" s="253"/>
      <c r="G109" s="70">
        <v>5000</v>
      </c>
    </row>
    <row r="110" spans="1:7" s="356" customFormat="1" ht="20.25" customHeight="1" thickBot="1" thickTop="1">
      <c r="A110" s="350"/>
      <c r="B110" s="351" t="s">
        <v>21</v>
      </c>
      <c r="C110" s="310"/>
      <c r="D110" s="352">
        <f>D11+D14+D17+D20+D23+D46+D49+D77+D97+D101+D42</f>
        <v>1400</v>
      </c>
      <c r="E110" s="353">
        <f>E11+E14+E17+E20+E23+E46+E49+E77+E97+E101+E42</f>
        <v>1144571</v>
      </c>
      <c r="F110" s="354">
        <f>F11+F14+F17+F20+F23+F46+F49+F77+F97+F101+F42</f>
        <v>1791140</v>
      </c>
      <c r="G110" s="355">
        <f>G11+G14+G17+G20+G23+G46+G49+G77+G97+G101+G42</f>
        <v>3774490</v>
      </c>
    </row>
    <row r="111" spans="1:7" s="361" customFormat="1" ht="21" customHeight="1" thickBot="1" thickTop="1">
      <c r="A111" s="357"/>
      <c r="B111" s="358" t="s">
        <v>22</v>
      </c>
      <c r="C111" s="311"/>
      <c r="D111" s="184">
        <f>E110-D110</f>
        <v>1143171</v>
      </c>
      <c r="E111" s="359"/>
      <c r="F111" s="184">
        <f>G110-F110</f>
        <v>1983350</v>
      </c>
      <c r="G111" s="360"/>
    </row>
    <row r="112" s="312" customFormat="1" ht="13.5" thickTop="1"/>
    <row r="113" s="312" customFormat="1" ht="12.75"/>
    <row r="114" s="312" customFormat="1" ht="12.75"/>
    <row r="115" s="312" customFormat="1" ht="12.75"/>
    <row r="116" s="312" customFormat="1" ht="12.75"/>
    <row r="117" s="312" customFormat="1" ht="12.75"/>
    <row r="118" s="312" customFormat="1" ht="12.75"/>
    <row r="119" s="312" customFormat="1" ht="12.75"/>
    <row r="120" s="312" customFormat="1" ht="12.75"/>
    <row r="121" s="362" customFormat="1" ht="15.75">
      <c r="C121" s="313"/>
    </row>
    <row r="122" s="362" customFormat="1" ht="15.75">
      <c r="C122" s="313"/>
    </row>
    <row r="123" s="362" customFormat="1" ht="15.75">
      <c r="C123" s="313"/>
    </row>
    <row r="124" s="362" customFormat="1" ht="15.75">
      <c r="C124" s="313"/>
    </row>
    <row r="125" s="362" customFormat="1" ht="15.75">
      <c r="C125" s="313"/>
    </row>
    <row r="126" s="362" customFormat="1" ht="15.75">
      <c r="C126" s="313"/>
    </row>
    <row r="127" s="362" customFormat="1" ht="15.75">
      <c r="C127" s="313"/>
    </row>
    <row r="128" s="362" customFormat="1" ht="15.75">
      <c r="C128" s="313"/>
    </row>
    <row r="129" s="362" customFormat="1" ht="15.75">
      <c r="C129" s="313"/>
    </row>
    <row r="130" s="362" customFormat="1" ht="15.75">
      <c r="C130" s="313"/>
    </row>
    <row r="131" s="362" customFormat="1" ht="15.75">
      <c r="C131" s="313"/>
    </row>
    <row r="132" s="362" customFormat="1" ht="15.75">
      <c r="C132" s="313"/>
    </row>
    <row r="133" s="362" customFormat="1" ht="15.75">
      <c r="C133" s="313"/>
    </row>
    <row r="134" s="362" customFormat="1" ht="15.75">
      <c r="C134" s="313"/>
    </row>
    <row r="135" s="362" customFormat="1" ht="15.75">
      <c r="C135" s="313"/>
    </row>
    <row r="136" s="362" customFormat="1" ht="15.75">
      <c r="C136" s="313"/>
    </row>
    <row r="137" s="362" customFormat="1" ht="15.75">
      <c r="C137" s="313"/>
    </row>
    <row r="138" s="362" customFormat="1" ht="15.75">
      <c r="C138" s="313"/>
    </row>
    <row r="139" s="362" customFormat="1" ht="15.75">
      <c r="C139" s="313"/>
    </row>
    <row r="140" s="362" customFormat="1" ht="15.75">
      <c r="C140" s="313"/>
    </row>
    <row r="141" s="362" customFormat="1" ht="15.75">
      <c r="C141" s="313"/>
    </row>
    <row r="142" s="362" customFormat="1" ht="15.75">
      <c r="C142" s="313"/>
    </row>
    <row r="143" s="362" customFormat="1" ht="15.75">
      <c r="C143" s="313"/>
    </row>
    <row r="144" s="362" customFormat="1" ht="15.75">
      <c r="C144" s="313"/>
    </row>
    <row r="145" s="362" customFormat="1" ht="15.75">
      <c r="C145" s="313"/>
    </row>
    <row r="146" s="362" customFormat="1" ht="15.75">
      <c r="C146" s="313"/>
    </row>
    <row r="147" s="362" customFormat="1" ht="15.75">
      <c r="C147" s="313"/>
    </row>
    <row r="148" s="362" customFormat="1" ht="15.75">
      <c r="C148" s="313"/>
    </row>
    <row r="149" s="362" customFormat="1" ht="15.75">
      <c r="C149" s="313"/>
    </row>
    <row r="150" s="362" customFormat="1" ht="15.75">
      <c r="C150" s="313"/>
    </row>
    <row r="151" s="362" customFormat="1" ht="15.75">
      <c r="C151" s="313"/>
    </row>
    <row r="152" s="362" customFormat="1" ht="15.75">
      <c r="C152" s="313"/>
    </row>
    <row r="153" s="362" customFormat="1" ht="15.75">
      <c r="C153" s="313"/>
    </row>
    <row r="154" s="362" customFormat="1" ht="15.75">
      <c r="C154" s="313"/>
    </row>
    <row r="155" s="362" customFormat="1" ht="15.75">
      <c r="C155" s="313"/>
    </row>
    <row r="156" s="362" customFormat="1" ht="15.75">
      <c r="C156" s="313"/>
    </row>
    <row r="157" s="362" customFormat="1" ht="15.75">
      <c r="C157" s="313"/>
    </row>
    <row r="158" s="362" customFormat="1" ht="15.75">
      <c r="C158" s="313"/>
    </row>
    <row r="159" s="362" customFormat="1" ht="15.75">
      <c r="C159" s="313"/>
    </row>
    <row r="160" s="362" customFormat="1" ht="15.75">
      <c r="C160" s="313"/>
    </row>
    <row r="161" s="362" customFormat="1" ht="15.75">
      <c r="C161" s="313"/>
    </row>
    <row r="162" s="362" customFormat="1" ht="15.75">
      <c r="C162" s="313"/>
    </row>
    <row r="163" s="362" customFormat="1" ht="15.75">
      <c r="C163" s="313"/>
    </row>
    <row r="164" s="362" customFormat="1" ht="15.75">
      <c r="C164" s="313"/>
    </row>
    <row r="165" s="362" customFormat="1" ht="15.75">
      <c r="C165" s="313"/>
    </row>
    <row r="166" s="362" customFormat="1" ht="15.75">
      <c r="C166" s="313"/>
    </row>
    <row r="167" s="362" customFormat="1" ht="15.75">
      <c r="C167" s="313"/>
    </row>
    <row r="168" s="362" customFormat="1" ht="15.75">
      <c r="C168" s="313"/>
    </row>
    <row r="169" s="362" customFormat="1" ht="15.75">
      <c r="C169" s="313"/>
    </row>
    <row r="170" s="362" customFormat="1" ht="15.75">
      <c r="C170" s="313"/>
    </row>
    <row r="171" s="362" customFormat="1" ht="15.75">
      <c r="C171" s="313"/>
    </row>
    <row r="172" s="362" customFormat="1" ht="15.75">
      <c r="C172" s="313"/>
    </row>
    <row r="173" s="362" customFormat="1" ht="15.75">
      <c r="C173" s="313"/>
    </row>
    <row r="174" s="362" customFormat="1" ht="15.75">
      <c r="C174" s="313"/>
    </row>
    <row r="175" s="362" customFormat="1" ht="15.75">
      <c r="C175" s="313"/>
    </row>
    <row r="176" s="362" customFormat="1" ht="15.75">
      <c r="C176" s="313"/>
    </row>
    <row r="177" s="362" customFormat="1" ht="15.75">
      <c r="C177" s="313"/>
    </row>
    <row r="178" s="362" customFormat="1" ht="15.75">
      <c r="C178" s="313"/>
    </row>
    <row r="179" s="362" customFormat="1" ht="15.75">
      <c r="C179" s="313"/>
    </row>
    <row r="180" s="362" customFormat="1" ht="15.75">
      <c r="C180" s="313"/>
    </row>
    <row r="181" s="362" customFormat="1" ht="15.75">
      <c r="C181" s="313"/>
    </row>
    <row r="182" s="362" customFormat="1" ht="15.75">
      <c r="C182" s="313"/>
    </row>
    <row r="183" s="362" customFormat="1" ht="15.75">
      <c r="C183" s="313"/>
    </row>
    <row r="184" s="362" customFormat="1" ht="15.75">
      <c r="C184" s="313"/>
    </row>
    <row r="185" s="362" customFormat="1" ht="15.75">
      <c r="C185" s="313"/>
    </row>
    <row r="186" s="362" customFormat="1" ht="15.75">
      <c r="C186" s="313"/>
    </row>
    <row r="187" s="362" customFormat="1" ht="15.75">
      <c r="C187" s="313"/>
    </row>
    <row r="188" s="362" customFormat="1" ht="15.75">
      <c r="C188" s="313"/>
    </row>
    <row r="189" s="362" customFormat="1" ht="15.75">
      <c r="C189" s="313"/>
    </row>
    <row r="190" s="362" customFormat="1" ht="15.75">
      <c r="C190" s="313"/>
    </row>
    <row r="191" s="362" customFormat="1" ht="15.75">
      <c r="C191" s="313"/>
    </row>
    <row r="192" s="362" customFormat="1" ht="15.75">
      <c r="C192" s="313"/>
    </row>
    <row r="193" s="362" customFormat="1" ht="15.75">
      <c r="C193" s="313"/>
    </row>
    <row r="194" s="362" customFormat="1" ht="15.75">
      <c r="C194" s="313"/>
    </row>
    <row r="195" s="362" customFormat="1" ht="15.75">
      <c r="C195" s="313"/>
    </row>
    <row r="196" s="362" customFormat="1" ht="15.75">
      <c r="C196" s="313"/>
    </row>
    <row r="197" s="362" customFormat="1" ht="15.75">
      <c r="C197" s="313"/>
    </row>
    <row r="198" s="362" customFormat="1" ht="15.75">
      <c r="C198" s="313"/>
    </row>
    <row r="199" s="362" customFormat="1" ht="15.75">
      <c r="C199" s="313"/>
    </row>
    <row r="200" s="362" customFormat="1" ht="15.75">
      <c r="C200" s="313"/>
    </row>
    <row r="201" s="362" customFormat="1" ht="15.75">
      <c r="C201" s="313"/>
    </row>
    <row r="202" s="362" customFormat="1" ht="15.75">
      <c r="C202" s="313"/>
    </row>
    <row r="203" s="362" customFormat="1" ht="15.75">
      <c r="C203" s="313"/>
    </row>
    <row r="204" s="362" customFormat="1" ht="15.75">
      <c r="C204" s="313"/>
    </row>
    <row r="205" s="362" customFormat="1" ht="15.75">
      <c r="C205" s="313"/>
    </row>
    <row r="206" s="362" customFormat="1" ht="15.75">
      <c r="C206" s="313"/>
    </row>
    <row r="207" s="362" customFormat="1" ht="15.75">
      <c r="C207" s="313"/>
    </row>
    <row r="208" s="362" customFormat="1" ht="15.75">
      <c r="C208" s="313"/>
    </row>
    <row r="209" s="362" customFormat="1" ht="15.75">
      <c r="C209" s="313"/>
    </row>
    <row r="210" s="362" customFormat="1" ht="15.75">
      <c r="C210" s="313"/>
    </row>
    <row r="211" s="362" customFormat="1" ht="15.75">
      <c r="C211" s="313"/>
    </row>
    <row r="212" s="362" customFormat="1" ht="15.75">
      <c r="C212" s="313"/>
    </row>
    <row r="213" s="362" customFormat="1" ht="15.75">
      <c r="C213" s="313"/>
    </row>
    <row r="214" s="362" customFormat="1" ht="15.75">
      <c r="C214" s="313"/>
    </row>
    <row r="215" s="362" customFormat="1" ht="15.75">
      <c r="C215" s="313"/>
    </row>
    <row r="216" s="362" customFormat="1" ht="15.75">
      <c r="C216" s="313"/>
    </row>
    <row r="217" s="362" customFormat="1" ht="15.75">
      <c r="C217" s="313"/>
    </row>
    <row r="218" s="362" customFormat="1" ht="15.75">
      <c r="C218" s="313"/>
    </row>
    <row r="219" s="362" customFormat="1" ht="15.75">
      <c r="C219" s="313"/>
    </row>
    <row r="220" s="362" customFormat="1" ht="15.75">
      <c r="C220" s="313"/>
    </row>
    <row r="221" s="362" customFormat="1" ht="15.75">
      <c r="C221" s="313"/>
    </row>
    <row r="222" s="362" customFormat="1" ht="15.75">
      <c r="C222" s="313"/>
    </row>
    <row r="223" s="362" customFormat="1" ht="15.75">
      <c r="C223" s="313"/>
    </row>
    <row r="224" s="362" customFormat="1" ht="15.75">
      <c r="C224" s="313"/>
    </row>
    <row r="225" s="362" customFormat="1" ht="15.75">
      <c r="C225" s="313"/>
    </row>
    <row r="226" s="362" customFormat="1" ht="15.75">
      <c r="C226" s="313"/>
    </row>
    <row r="227" s="362" customFormat="1" ht="15.75">
      <c r="C227" s="313"/>
    </row>
    <row r="228" s="362" customFormat="1" ht="15.75">
      <c r="C228" s="313"/>
    </row>
    <row r="229" s="362" customFormat="1" ht="15.75">
      <c r="C229" s="313"/>
    </row>
    <row r="230" s="362" customFormat="1" ht="15.75">
      <c r="C230" s="313"/>
    </row>
    <row r="231" s="362" customFormat="1" ht="15.75">
      <c r="C231" s="313"/>
    </row>
    <row r="232" s="362" customFormat="1" ht="15.75">
      <c r="C232" s="313"/>
    </row>
    <row r="233" s="362" customFormat="1" ht="15.75">
      <c r="C233" s="313"/>
    </row>
    <row r="234" s="362" customFormat="1" ht="15.75">
      <c r="C234" s="313"/>
    </row>
    <row r="235" s="362" customFormat="1" ht="15.75">
      <c r="C235" s="313"/>
    </row>
    <row r="236" s="362" customFormat="1" ht="15.75">
      <c r="C236" s="313"/>
    </row>
    <row r="237" s="362" customFormat="1" ht="15.75">
      <c r="C237" s="313"/>
    </row>
    <row r="238" s="362" customFormat="1" ht="15.75">
      <c r="C238" s="313"/>
    </row>
    <row r="239" s="362" customFormat="1" ht="15.75">
      <c r="C239" s="313"/>
    </row>
    <row r="240" s="362" customFormat="1" ht="15.75">
      <c r="C240" s="313"/>
    </row>
    <row r="241" s="362" customFormat="1" ht="15.75">
      <c r="C241" s="313"/>
    </row>
    <row r="242" s="362" customFormat="1" ht="15.75">
      <c r="C242" s="313"/>
    </row>
    <row r="243" s="362" customFormat="1" ht="15.75">
      <c r="C243" s="313"/>
    </row>
    <row r="244" s="362" customFormat="1" ht="15.75">
      <c r="C244" s="313"/>
    </row>
    <row r="245" s="362" customFormat="1" ht="15.75">
      <c r="C245" s="313"/>
    </row>
    <row r="246" s="362" customFormat="1" ht="15.75">
      <c r="C246" s="313"/>
    </row>
    <row r="247" s="362" customFormat="1" ht="15.75">
      <c r="C247" s="313"/>
    </row>
    <row r="248" s="362" customFormat="1" ht="15.75">
      <c r="C248" s="313"/>
    </row>
    <row r="249" s="362" customFormat="1" ht="15.75">
      <c r="C249" s="313"/>
    </row>
    <row r="250" s="362" customFormat="1" ht="15.75">
      <c r="C250" s="313"/>
    </row>
    <row r="251" s="362" customFormat="1" ht="15.75">
      <c r="C251" s="313"/>
    </row>
    <row r="252" s="362" customFormat="1" ht="15.75">
      <c r="C252" s="313"/>
    </row>
    <row r="253" s="362" customFormat="1" ht="15.75">
      <c r="C253" s="313"/>
    </row>
    <row r="254" s="362" customFormat="1" ht="15.75">
      <c r="C254" s="313"/>
    </row>
    <row r="255" s="362" customFormat="1" ht="15.75">
      <c r="C255" s="313"/>
    </row>
    <row r="256" s="362" customFormat="1" ht="15.75">
      <c r="C256" s="313"/>
    </row>
    <row r="257" s="362" customFormat="1" ht="15.75">
      <c r="C257" s="313"/>
    </row>
    <row r="258" s="362" customFormat="1" ht="15.75">
      <c r="C258" s="313"/>
    </row>
    <row r="259" s="362" customFormat="1" ht="15.75">
      <c r="C259" s="313"/>
    </row>
    <row r="260" s="362" customFormat="1" ht="15.75">
      <c r="C260" s="313"/>
    </row>
    <row r="261" s="362" customFormat="1" ht="15.75">
      <c r="C261" s="313"/>
    </row>
    <row r="262" s="362" customFormat="1" ht="15.75">
      <c r="C262" s="313"/>
    </row>
    <row r="263" s="362" customFormat="1" ht="15.75">
      <c r="C263" s="313"/>
    </row>
    <row r="264" s="362" customFormat="1" ht="15.75">
      <c r="C264" s="313"/>
    </row>
    <row r="265" s="362" customFormat="1" ht="15.75">
      <c r="C265" s="313"/>
    </row>
    <row r="266" s="362" customFormat="1" ht="15.75"/>
    <row r="267" s="362" customFormat="1" ht="15.75"/>
    <row r="268" s="362" customFormat="1" ht="15.75"/>
    <row r="269" s="362" customFormat="1" ht="15.75"/>
    <row r="270" s="362" customFormat="1" ht="15.75"/>
    <row r="271" s="362" customFormat="1" ht="15.75"/>
    <row r="272" s="362" customFormat="1" ht="15.75"/>
    <row r="273" s="362" customFormat="1" ht="15.75"/>
    <row r="274" s="362" customFormat="1" ht="15.75"/>
    <row r="275" s="362" customFormat="1" ht="15.75"/>
    <row r="276" s="362" customFormat="1" ht="15.75"/>
    <row r="277" s="362" customFormat="1" ht="15.75"/>
    <row r="278" s="362" customFormat="1" ht="15.75"/>
    <row r="279" s="362" customFormat="1" ht="15.75"/>
    <row r="280" s="362" customFormat="1" ht="15.75"/>
    <row r="281" s="362" customFormat="1" ht="15.75"/>
    <row r="282" s="362" customFormat="1" ht="15.75"/>
    <row r="283" s="362" customFormat="1" ht="15.75"/>
    <row r="284" s="362" customFormat="1" ht="15.75"/>
    <row r="285" s="362" customFormat="1" ht="15.75"/>
    <row r="286" s="362" customFormat="1" ht="15.75"/>
    <row r="287" s="362" customFormat="1" ht="15.75"/>
    <row r="288" s="362" customFormat="1" ht="15.75"/>
    <row r="289" s="362" customFormat="1" ht="15.75"/>
    <row r="290" s="362" customFormat="1" ht="15.75"/>
    <row r="291" s="362" customFormat="1" ht="15.75"/>
    <row r="292" s="362" customFormat="1" ht="15.75"/>
    <row r="293" s="362" customFormat="1" ht="15.75"/>
    <row r="294" s="362" customFormat="1" ht="15.75"/>
    <row r="295" s="362" customFormat="1" ht="15.75"/>
    <row r="296" s="362" customFormat="1" ht="15.75"/>
    <row r="297" s="362" customFormat="1" ht="15.75"/>
    <row r="298" s="362" customFormat="1" ht="15.75"/>
    <row r="299" s="362" customFormat="1" ht="15.75"/>
    <row r="300" s="362" customFormat="1" ht="15.75"/>
    <row r="301" s="362" customFormat="1" ht="15.75"/>
    <row r="302" s="362" customFormat="1" ht="15.75"/>
    <row r="303" s="362" customFormat="1" ht="15.75"/>
    <row r="304" s="362" customFormat="1" ht="15.75"/>
    <row r="305" s="362" customFormat="1" ht="15.75"/>
    <row r="306" s="362" customFormat="1" ht="15.75"/>
    <row r="307" s="362" customFormat="1" ht="15.75"/>
    <row r="308" s="362" customFormat="1" ht="15.75"/>
    <row r="309" s="362" customFormat="1" ht="15.75"/>
    <row r="310" s="362" customFormat="1" ht="15.75"/>
    <row r="311" s="362" customFormat="1" ht="15.75"/>
  </sheetData>
  <printOptions horizontalCentered="1"/>
  <pageMargins left="0" right="0" top="0.98425196850393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F3" sqref="F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27</v>
      </c>
      <c r="G1" s="3"/>
    </row>
    <row r="2" spans="1:7" ht="12.75" customHeight="1">
      <c r="A2" s="5"/>
      <c r="B2" s="6"/>
      <c r="C2" s="7"/>
      <c r="D2" s="7"/>
      <c r="F2" s="9" t="s">
        <v>318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314</v>
      </c>
      <c r="G4" s="9"/>
    </row>
    <row r="5" spans="1:7" s="15" customFormat="1" ht="53.25" customHeight="1">
      <c r="A5" s="11" t="s">
        <v>66</v>
      </c>
      <c r="B5" s="12"/>
      <c r="C5" s="13"/>
      <c r="D5" s="13"/>
      <c r="E5" s="14"/>
      <c r="F5" s="14"/>
      <c r="G5" s="14"/>
    </row>
    <row r="6" spans="1:7" s="15" customFormat="1" ht="17.25" customHeight="1" thickBot="1">
      <c r="A6" s="11"/>
      <c r="B6" s="12"/>
      <c r="C6" s="13"/>
      <c r="D6" s="13"/>
      <c r="E6" s="14"/>
      <c r="F6" s="10"/>
      <c r="G6" s="10" t="s">
        <v>23</v>
      </c>
    </row>
    <row r="7" spans="1:7" s="18" customFormat="1" ht="30" customHeight="1">
      <c r="A7" s="82" t="s">
        <v>3</v>
      </c>
      <c r="B7" s="16" t="s">
        <v>4</v>
      </c>
      <c r="C7" s="17" t="s">
        <v>5</v>
      </c>
      <c r="D7" s="45" t="s">
        <v>6</v>
      </c>
      <c r="E7" s="185"/>
      <c r="F7" s="45" t="s">
        <v>7</v>
      </c>
      <c r="G7" s="87"/>
    </row>
    <row r="8" spans="1:7" s="18" customFormat="1" ht="16.5" customHeight="1">
      <c r="A8" s="19" t="s">
        <v>8</v>
      </c>
      <c r="B8" s="20"/>
      <c r="C8" s="108" t="s">
        <v>9</v>
      </c>
      <c r="D8" s="106" t="s">
        <v>10</v>
      </c>
      <c r="E8" s="244" t="s">
        <v>11</v>
      </c>
      <c r="F8" s="179" t="s">
        <v>10</v>
      </c>
      <c r="G8" s="88" t="s">
        <v>11</v>
      </c>
    </row>
    <row r="9" spans="1:7" s="46" customFormat="1" ht="9.75" customHeight="1" thickBot="1">
      <c r="A9" s="159">
        <v>1</v>
      </c>
      <c r="B9" s="160">
        <v>2</v>
      </c>
      <c r="C9" s="160">
        <v>3</v>
      </c>
      <c r="D9" s="160">
        <v>4</v>
      </c>
      <c r="E9" s="245">
        <v>5</v>
      </c>
      <c r="F9" s="180">
        <v>6</v>
      </c>
      <c r="G9" s="161">
        <v>7</v>
      </c>
    </row>
    <row r="10" spans="1:7" s="46" customFormat="1" ht="18.75" customHeight="1" thickBot="1" thickTop="1">
      <c r="A10" s="380">
        <v>600</v>
      </c>
      <c r="B10" s="381" t="s">
        <v>24</v>
      </c>
      <c r="C10" s="292" t="s">
        <v>19</v>
      </c>
      <c r="D10" s="384"/>
      <c r="E10" s="386"/>
      <c r="F10" s="74">
        <f>SUM(F11)</f>
        <v>1515000</v>
      </c>
      <c r="G10" s="72">
        <f>SUM(G11)</f>
        <v>1200000</v>
      </c>
    </row>
    <row r="11" spans="1:7" s="46" customFormat="1" ht="27.75" customHeight="1" thickTop="1">
      <c r="A11" s="382">
        <v>60015</v>
      </c>
      <c r="B11" s="383" t="s">
        <v>161</v>
      </c>
      <c r="C11" s="385"/>
      <c r="D11" s="385"/>
      <c r="E11" s="387"/>
      <c r="F11" s="145">
        <f>SUM(F12)</f>
        <v>1515000</v>
      </c>
      <c r="G11" s="203">
        <f>SUM(G12)</f>
        <v>1200000</v>
      </c>
    </row>
    <row r="12" spans="1:7" s="53" customFormat="1" ht="18.75" customHeight="1">
      <c r="A12" s="388">
        <v>6050</v>
      </c>
      <c r="B12" s="390" t="s">
        <v>142</v>
      </c>
      <c r="C12" s="389"/>
      <c r="D12" s="389"/>
      <c r="E12" s="391"/>
      <c r="F12" s="151">
        <f>SUM(F13:F14)</f>
        <v>1515000</v>
      </c>
      <c r="G12" s="71">
        <f>SUM(G13:G14)</f>
        <v>1200000</v>
      </c>
    </row>
    <row r="13" spans="1:7" s="121" customFormat="1" ht="14.25" customHeight="1">
      <c r="A13" s="392"/>
      <c r="B13" s="393" t="s">
        <v>162</v>
      </c>
      <c r="C13" s="309"/>
      <c r="D13" s="309"/>
      <c r="E13" s="394"/>
      <c r="F13" s="395"/>
      <c r="G13" s="129">
        <v>1200000</v>
      </c>
    </row>
    <row r="14" spans="1:7" s="121" customFormat="1" ht="21" customHeight="1" thickBot="1">
      <c r="A14" s="392"/>
      <c r="B14" s="341" t="s">
        <v>163</v>
      </c>
      <c r="C14" s="309"/>
      <c r="D14" s="309"/>
      <c r="E14" s="396"/>
      <c r="F14" s="128">
        <v>1515000</v>
      </c>
      <c r="G14" s="129"/>
    </row>
    <row r="15" spans="1:7" s="83" customFormat="1" ht="38.25" customHeight="1" thickBot="1" thickTop="1">
      <c r="A15" s="32">
        <v>754</v>
      </c>
      <c r="B15" s="33" t="s">
        <v>60</v>
      </c>
      <c r="C15" s="300" t="s">
        <v>61</v>
      </c>
      <c r="D15" s="23"/>
      <c r="E15" s="24"/>
      <c r="F15" s="218"/>
      <c r="G15" s="196">
        <f>G18+G16</f>
        <v>544000</v>
      </c>
    </row>
    <row r="16" spans="1:7" s="83" customFormat="1" ht="18.75" customHeight="1" thickTop="1">
      <c r="A16" s="328" t="s">
        <v>130</v>
      </c>
      <c r="B16" s="331" t="s">
        <v>131</v>
      </c>
      <c r="C16" s="295"/>
      <c r="D16" s="194"/>
      <c r="E16" s="195"/>
      <c r="F16" s="219"/>
      <c r="G16" s="197">
        <f>SUM(G17)</f>
        <v>120000</v>
      </c>
    </row>
    <row r="17" spans="1:7" s="83" customFormat="1" ht="48" customHeight="1">
      <c r="A17" s="242">
        <v>6170</v>
      </c>
      <c r="B17" s="61" t="s">
        <v>132</v>
      </c>
      <c r="C17" s="302"/>
      <c r="D17" s="329"/>
      <c r="E17" s="330"/>
      <c r="F17" s="321"/>
      <c r="G17" s="71">
        <v>120000</v>
      </c>
    </row>
    <row r="18" spans="1:7" s="83" customFormat="1" ht="31.5" customHeight="1">
      <c r="A18" s="363" t="s">
        <v>68</v>
      </c>
      <c r="B18" s="364" t="s">
        <v>69</v>
      </c>
      <c r="C18" s="365"/>
      <c r="D18" s="29"/>
      <c r="E18" s="30"/>
      <c r="F18" s="318"/>
      <c r="G18" s="319">
        <f>SUM(G19:G20)</f>
        <v>424000</v>
      </c>
    </row>
    <row r="19" spans="1:7" s="50" customFormat="1" ht="18" customHeight="1">
      <c r="A19" s="268" t="s">
        <v>70</v>
      </c>
      <c r="B19" s="269" t="s">
        <v>71</v>
      </c>
      <c r="C19" s="314"/>
      <c r="D19" s="270"/>
      <c r="E19" s="271"/>
      <c r="F19" s="272"/>
      <c r="G19" s="273">
        <v>24000</v>
      </c>
    </row>
    <row r="20" spans="1:7" s="50" customFormat="1" ht="18" customHeight="1" thickBot="1">
      <c r="A20" s="86" t="s">
        <v>35</v>
      </c>
      <c r="B20" s="280" t="s">
        <v>20</v>
      </c>
      <c r="C20" s="251"/>
      <c r="D20" s="254"/>
      <c r="E20" s="255"/>
      <c r="F20" s="274"/>
      <c r="G20" s="275">
        <v>400000</v>
      </c>
    </row>
    <row r="21" spans="1:7" s="83" customFormat="1" ht="16.5" customHeight="1" thickBot="1" thickTop="1">
      <c r="A21" s="118" t="s">
        <v>28</v>
      </c>
      <c r="B21" s="113" t="s">
        <v>29</v>
      </c>
      <c r="C21" s="300"/>
      <c r="D21" s="120"/>
      <c r="E21" s="186">
        <f>E24+E22</f>
        <v>1497910</v>
      </c>
      <c r="F21" s="181"/>
      <c r="G21" s="177"/>
    </row>
    <row r="22" spans="1:7" s="83" customFormat="1" ht="31.5" customHeight="1" thickTop="1">
      <c r="A22" s="119" t="s">
        <v>157</v>
      </c>
      <c r="B22" s="115" t="s">
        <v>158</v>
      </c>
      <c r="C22" s="295"/>
      <c r="D22" s="171"/>
      <c r="E22" s="187">
        <f>SUM(E23)</f>
        <v>1200000</v>
      </c>
      <c r="F22" s="182"/>
      <c r="G22" s="178"/>
    </row>
    <row r="23" spans="1:7" s="83" customFormat="1" ht="78.75" customHeight="1">
      <c r="A23" s="378" t="s">
        <v>159</v>
      </c>
      <c r="B23" s="379" t="s">
        <v>160</v>
      </c>
      <c r="C23" s="375"/>
      <c r="D23" s="208"/>
      <c r="E23" s="241">
        <v>1200000</v>
      </c>
      <c r="F23" s="377"/>
      <c r="G23" s="263"/>
    </row>
    <row r="24" spans="1:7" s="83" customFormat="1" ht="14.25" customHeight="1">
      <c r="A24" s="373" t="s">
        <v>41</v>
      </c>
      <c r="B24" s="374" t="s">
        <v>42</v>
      </c>
      <c r="C24" s="375" t="s">
        <v>15</v>
      </c>
      <c r="D24" s="208"/>
      <c r="E24" s="376">
        <f>SUM(E25:E26)</f>
        <v>297910</v>
      </c>
      <c r="F24" s="377"/>
      <c r="G24" s="263"/>
    </row>
    <row r="25" spans="1:7" s="101" customFormat="1" ht="15.75" customHeight="1">
      <c r="A25" s="80" t="s">
        <v>124</v>
      </c>
      <c r="B25" s="116" t="s">
        <v>125</v>
      </c>
      <c r="C25" s="296"/>
      <c r="D25" s="56"/>
      <c r="E25" s="141">
        <v>5800</v>
      </c>
      <c r="F25" s="183"/>
      <c r="G25" s="90"/>
    </row>
    <row r="26" spans="1:7" s="83" customFormat="1" ht="15.75" customHeight="1" thickBot="1">
      <c r="A26" s="80" t="s">
        <v>37</v>
      </c>
      <c r="B26" s="116" t="s">
        <v>38</v>
      </c>
      <c r="C26" s="296"/>
      <c r="D26" s="56"/>
      <c r="E26" s="141">
        <v>292110</v>
      </c>
      <c r="F26" s="183"/>
      <c r="G26" s="90"/>
    </row>
    <row r="27" spans="1:7" s="26" customFormat="1" ht="15" customHeight="1" thickBot="1" thickTop="1">
      <c r="A27" s="34">
        <v>801</v>
      </c>
      <c r="B27" s="35" t="s">
        <v>14</v>
      </c>
      <c r="C27" s="300" t="s">
        <v>15</v>
      </c>
      <c r="D27" s="47"/>
      <c r="E27" s="188">
        <f>E28+E32+E39+E41</f>
        <v>131990</v>
      </c>
      <c r="F27" s="66"/>
      <c r="G27" s="25">
        <f>G28+G32+G39+G41</f>
        <v>202739</v>
      </c>
    </row>
    <row r="28" spans="1:7" s="26" customFormat="1" ht="15.75" customHeight="1" thickTop="1">
      <c r="A28" s="27">
        <v>80102</v>
      </c>
      <c r="B28" s="28" t="s">
        <v>31</v>
      </c>
      <c r="C28" s="295"/>
      <c r="D28" s="146"/>
      <c r="E28" s="189">
        <f>SUM(E29:E30)</f>
        <v>1490</v>
      </c>
      <c r="F28" s="169"/>
      <c r="G28" s="147">
        <f>SUM(G29:G31)</f>
        <v>640</v>
      </c>
    </row>
    <row r="29" spans="1:7" s="53" customFormat="1" ht="20.25" customHeight="1">
      <c r="A29" s="80" t="s">
        <v>121</v>
      </c>
      <c r="B29" s="55" t="s">
        <v>122</v>
      </c>
      <c r="C29" s="296"/>
      <c r="D29" s="236"/>
      <c r="E29" s="190">
        <v>800</v>
      </c>
      <c r="F29" s="153"/>
      <c r="G29" s="90"/>
    </row>
    <row r="30" spans="1:7" s="53" customFormat="1" ht="21" customHeight="1">
      <c r="A30" s="80" t="s">
        <v>37</v>
      </c>
      <c r="B30" s="116" t="s">
        <v>38</v>
      </c>
      <c r="C30" s="296"/>
      <c r="D30" s="157"/>
      <c r="E30" s="190">
        <v>690</v>
      </c>
      <c r="F30" s="153"/>
      <c r="G30" s="90"/>
    </row>
    <row r="31" spans="1:7" s="53" customFormat="1" ht="20.25" customHeight="1">
      <c r="A31" s="262" t="s">
        <v>126</v>
      </c>
      <c r="B31" s="249" t="s">
        <v>16</v>
      </c>
      <c r="C31" s="315"/>
      <c r="D31" s="237"/>
      <c r="E31" s="402"/>
      <c r="F31" s="226"/>
      <c r="G31" s="263">
        <v>640</v>
      </c>
    </row>
    <row r="32" spans="1:7" s="26" customFormat="1" ht="15.75" customHeight="1">
      <c r="A32" s="148">
        <v>80130</v>
      </c>
      <c r="B32" s="149" t="s">
        <v>32</v>
      </c>
      <c r="C32" s="297"/>
      <c r="D32" s="136"/>
      <c r="E32" s="137">
        <f>SUM(E33:E36)</f>
        <v>130500</v>
      </c>
      <c r="F32" s="59"/>
      <c r="G32" s="93">
        <f>SUM(G33:G38)</f>
        <v>92240</v>
      </c>
    </row>
    <row r="33" spans="1:7" s="26" customFormat="1" ht="80.25" customHeight="1">
      <c r="A33" s="283" t="s">
        <v>45</v>
      </c>
      <c r="B33" s="139" t="s">
        <v>120</v>
      </c>
      <c r="C33" s="296"/>
      <c r="D33" s="154"/>
      <c r="E33" s="240">
        <v>129500</v>
      </c>
      <c r="F33" s="132"/>
      <c r="G33" s="90"/>
    </row>
    <row r="34" spans="1:7" s="26" customFormat="1" ht="15.75" customHeight="1">
      <c r="A34" s="283" t="s">
        <v>121</v>
      </c>
      <c r="B34" s="139" t="s">
        <v>122</v>
      </c>
      <c r="C34" s="296"/>
      <c r="D34" s="140"/>
      <c r="E34" s="141">
        <v>800</v>
      </c>
      <c r="F34" s="56"/>
      <c r="G34" s="90"/>
    </row>
    <row r="35" spans="1:7" s="26" customFormat="1" ht="15.75" customHeight="1">
      <c r="A35" s="80" t="s">
        <v>124</v>
      </c>
      <c r="B35" s="116" t="s">
        <v>125</v>
      </c>
      <c r="C35" s="296"/>
      <c r="D35" s="140"/>
      <c r="E35" s="141">
        <v>150</v>
      </c>
      <c r="F35" s="56"/>
      <c r="G35" s="90"/>
    </row>
    <row r="36" spans="1:7" s="26" customFormat="1" ht="15.75" customHeight="1">
      <c r="A36" s="80" t="s">
        <v>37</v>
      </c>
      <c r="B36" s="116" t="s">
        <v>38</v>
      </c>
      <c r="C36" s="296"/>
      <c r="D36" s="140"/>
      <c r="E36" s="141">
        <v>50</v>
      </c>
      <c r="F36" s="56"/>
      <c r="G36" s="90"/>
    </row>
    <row r="37" spans="1:7" s="26" customFormat="1" ht="15.75" customHeight="1">
      <c r="A37" s="80" t="s">
        <v>126</v>
      </c>
      <c r="B37" s="55" t="s">
        <v>16</v>
      </c>
      <c r="C37" s="296"/>
      <c r="D37" s="140"/>
      <c r="E37" s="141"/>
      <c r="F37" s="56"/>
      <c r="G37" s="90">
        <v>11200</v>
      </c>
    </row>
    <row r="38" spans="1:7" s="26" customFormat="1" ht="15.75" customHeight="1">
      <c r="A38" s="80" t="s">
        <v>35</v>
      </c>
      <c r="B38" s="55" t="s">
        <v>20</v>
      </c>
      <c r="C38" s="296"/>
      <c r="D38" s="140"/>
      <c r="E38" s="141"/>
      <c r="F38" s="56"/>
      <c r="G38" s="90">
        <v>81040</v>
      </c>
    </row>
    <row r="39" spans="1:7" s="53" customFormat="1" ht="16.5" customHeight="1">
      <c r="A39" s="119" t="s">
        <v>43</v>
      </c>
      <c r="B39" s="52" t="s">
        <v>44</v>
      </c>
      <c r="C39" s="297"/>
      <c r="D39" s="239"/>
      <c r="E39" s="238"/>
      <c r="F39" s="62"/>
      <c r="G39" s="93">
        <f>SUM(G40)</f>
        <v>106000</v>
      </c>
    </row>
    <row r="40" spans="1:7" s="53" customFormat="1" ht="21.75" customHeight="1">
      <c r="A40" s="80" t="s">
        <v>35</v>
      </c>
      <c r="B40" s="55" t="s">
        <v>20</v>
      </c>
      <c r="C40" s="296"/>
      <c r="D40" s="84"/>
      <c r="E40" s="112"/>
      <c r="F40" s="153"/>
      <c r="G40" s="90">
        <f>70000+36000</f>
        <v>106000</v>
      </c>
    </row>
    <row r="41" spans="1:7" s="26" customFormat="1" ht="18" customHeight="1">
      <c r="A41" s="51">
        <v>80195</v>
      </c>
      <c r="B41" s="52" t="s">
        <v>12</v>
      </c>
      <c r="C41" s="297"/>
      <c r="D41" s="109"/>
      <c r="E41" s="191"/>
      <c r="F41" s="67"/>
      <c r="G41" s="92">
        <f>G42</f>
        <v>3859</v>
      </c>
    </row>
    <row r="42" spans="1:7" s="26" customFormat="1" ht="16.5" customHeight="1" thickBot="1">
      <c r="A42" s="54">
        <v>4300</v>
      </c>
      <c r="B42" s="55" t="s">
        <v>13</v>
      </c>
      <c r="C42" s="296"/>
      <c r="D42" s="84"/>
      <c r="E42" s="112"/>
      <c r="F42" s="153"/>
      <c r="G42" s="90">
        <f>3859</f>
        <v>3859</v>
      </c>
    </row>
    <row r="43" spans="1:7" s="26" customFormat="1" ht="16.5" customHeight="1" thickBot="1" thickTop="1">
      <c r="A43" s="63">
        <v>852</v>
      </c>
      <c r="B43" s="64" t="s">
        <v>75</v>
      </c>
      <c r="C43" s="292" t="s">
        <v>25</v>
      </c>
      <c r="D43" s="65">
        <f>D44+D46</f>
        <v>18783</v>
      </c>
      <c r="E43" s="144">
        <f>E44+E46</f>
        <v>18783</v>
      </c>
      <c r="F43" s="74"/>
      <c r="G43" s="72"/>
    </row>
    <row r="44" spans="1:7" s="26" customFormat="1" ht="19.5" customHeight="1" thickTop="1">
      <c r="A44" s="51">
        <v>85201</v>
      </c>
      <c r="B44" s="52" t="s">
        <v>76</v>
      </c>
      <c r="C44" s="304"/>
      <c r="D44" s="59"/>
      <c r="E44" s="111">
        <f>E45</f>
        <v>18783</v>
      </c>
      <c r="F44" s="75"/>
      <c r="G44" s="73"/>
    </row>
    <row r="45" spans="1:7" s="26" customFormat="1" ht="54" customHeight="1">
      <c r="A45" s="131">
        <v>2320</v>
      </c>
      <c r="B45" s="276" t="s">
        <v>77</v>
      </c>
      <c r="C45" s="308"/>
      <c r="D45" s="132"/>
      <c r="E45" s="173">
        <v>18783</v>
      </c>
      <c r="F45" s="134"/>
      <c r="G45" s="125"/>
    </row>
    <row r="46" spans="1:7" s="26" customFormat="1" ht="17.25" customHeight="1">
      <c r="A46" s="51">
        <v>85204</v>
      </c>
      <c r="B46" s="52" t="s">
        <v>78</v>
      </c>
      <c r="C46" s="304"/>
      <c r="D46" s="59">
        <f>SUM(D47)</f>
        <v>18783</v>
      </c>
      <c r="E46" s="111"/>
      <c r="F46" s="75"/>
      <c r="G46" s="73"/>
    </row>
    <row r="47" spans="1:7" s="26" customFormat="1" ht="53.25" customHeight="1" thickBot="1">
      <c r="A47" s="131">
        <v>2320</v>
      </c>
      <c r="B47" s="276" t="s">
        <v>77</v>
      </c>
      <c r="C47" s="303"/>
      <c r="D47" s="56">
        <v>18783</v>
      </c>
      <c r="E47" s="153"/>
      <c r="F47" s="151"/>
      <c r="G47" s="71"/>
    </row>
    <row r="48" spans="1:7" s="50" customFormat="1" ht="18.75" customHeight="1" thickBot="1" thickTop="1">
      <c r="A48" s="32">
        <v>854</v>
      </c>
      <c r="B48" s="33" t="s">
        <v>33</v>
      </c>
      <c r="C48" s="300" t="s">
        <v>15</v>
      </c>
      <c r="D48" s="281"/>
      <c r="E48" s="150">
        <f>E49+E54+E59+E51</f>
        <v>13948</v>
      </c>
      <c r="F48" s="281"/>
      <c r="G48" s="282">
        <f>G51+G59+G54+G49</f>
        <v>19000</v>
      </c>
    </row>
    <row r="49" spans="1:7" s="50" customFormat="1" ht="18.75" customHeight="1" thickTop="1">
      <c r="A49" s="264">
        <v>85403</v>
      </c>
      <c r="B49" s="265" t="s">
        <v>55</v>
      </c>
      <c r="C49" s="295"/>
      <c r="D49" s="266"/>
      <c r="E49" s="267">
        <f>SUM(E50)</f>
        <v>1300</v>
      </c>
      <c r="F49" s="266"/>
      <c r="G49" s="175"/>
    </row>
    <row r="50" spans="1:7" s="50" customFormat="1" ht="18.75" customHeight="1">
      <c r="A50" s="80" t="s">
        <v>37</v>
      </c>
      <c r="B50" s="61" t="s">
        <v>38</v>
      </c>
      <c r="C50" s="296"/>
      <c r="D50" s="243"/>
      <c r="E50" s="141">
        <v>1300</v>
      </c>
      <c r="F50" s="243"/>
      <c r="G50" s="57"/>
    </row>
    <row r="51" spans="1:7" s="50" customFormat="1" ht="33" customHeight="1">
      <c r="A51" s="36">
        <v>85406</v>
      </c>
      <c r="B51" s="37" t="s">
        <v>54</v>
      </c>
      <c r="C51" s="297"/>
      <c r="D51" s="155"/>
      <c r="E51" s="30">
        <f>SUM(E52:E53)</f>
        <v>4148</v>
      </c>
      <c r="F51" s="155"/>
      <c r="G51" s="31"/>
    </row>
    <row r="52" spans="1:7" s="50" customFormat="1" ht="79.5" customHeight="1">
      <c r="A52" s="283" t="s">
        <v>45</v>
      </c>
      <c r="B52" s="139" t="s">
        <v>120</v>
      </c>
      <c r="C52" s="296"/>
      <c r="D52" s="243"/>
      <c r="E52" s="141">
        <v>500</v>
      </c>
      <c r="F52" s="243"/>
      <c r="G52" s="57"/>
    </row>
    <row r="53" spans="1:7" s="50" customFormat="1" ht="15.75" customHeight="1">
      <c r="A53" s="80" t="s">
        <v>37</v>
      </c>
      <c r="B53" s="61" t="s">
        <v>38</v>
      </c>
      <c r="C53" s="296"/>
      <c r="D53" s="243"/>
      <c r="E53" s="141">
        <v>3648</v>
      </c>
      <c r="F53" s="243"/>
      <c r="G53" s="57"/>
    </row>
    <row r="54" spans="1:7" s="50" customFormat="1" ht="15.75" customHeight="1">
      <c r="A54" s="148">
        <v>85410</v>
      </c>
      <c r="B54" s="52" t="s">
        <v>57</v>
      </c>
      <c r="C54" s="297"/>
      <c r="D54" s="235"/>
      <c r="E54" s="137">
        <f>SUM(E55)</f>
        <v>1500</v>
      </c>
      <c r="F54" s="235"/>
      <c r="G54" s="60">
        <f>SUM(G56:G58)</f>
        <v>12000</v>
      </c>
    </row>
    <row r="55" spans="1:7" s="50" customFormat="1" ht="17.25" customHeight="1">
      <c r="A55" s="247" t="s">
        <v>128</v>
      </c>
      <c r="B55" s="327" t="s">
        <v>129</v>
      </c>
      <c r="C55" s="302"/>
      <c r="D55" s="325"/>
      <c r="E55" s="141">
        <v>1500</v>
      </c>
      <c r="F55" s="325"/>
      <c r="G55" s="326"/>
    </row>
    <row r="56" spans="1:7" s="50" customFormat="1" ht="18.75" customHeight="1">
      <c r="A56" s="54">
        <v>4210</v>
      </c>
      <c r="B56" s="55" t="s">
        <v>16</v>
      </c>
      <c r="C56" s="302"/>
      <c r="D56" s="325"/>
      <c r="E56" s="324"/>
      <c r="F56" s="325"/>
      <c r="G56" s="57">
        <v>4000</v>
      </c>
    </row>
    <row r="57" spans="1:7" s="53" customFormat="1" ht="30" customHeight="1">
      <c r="A57" s="403">
        <v>4390</v>
      </c>
      <c r="B57" s="249" t="s">
        <v>127</v>
      </c>
      <c r="C57" s="315"/>
      <c r="D57" s="404"/>
      <c r="E57" s="241"/>
      <c r="F57" s="404"/>
      <c r="G57" s="405">
        <v>2000</v>
      </c>
    </row>
    <row r="58" spans="1:7" s="50" customFormat="1" ht="17.25" customHeight="1">
      <c r="A58" s="80" t="s">
        <v>35</v>
      </c>
      <c r="B58" s="55" t="s">
        <v>20</v>
      </c>
      <c r="C58" s="302"/>
      <c r="D58" s="325"/>
      <c r="E58" s="324"/>
      <c r="F58" s="325"/>
      <c r="G58" s="57">
        <v>6000</v>
      </c>
    </row>
    <row r="59" spans="1:7" s="50" customFormat="1" ht="14.25" customHeight="1">
      <c r="A59" s="51">
        <v>85495</v>
      </c>
      <c r="B59" s="52" t="s">
        <v>12</v>
      </c>
      <c r="C59" s="297"/>
      <c r="D59" s="62"/>
      <c r="E59" s="111">
        <f>E60</f>
        <v>7000</v>
      </c>
      <c r="F59" s="62"/>
      <c r="G59" s="93">
        <f>G61+G62+G63</f>
        <v>7000</v>
      </c>
    </row>
    <row r="60" spans="1:7" s="50" customFormat="1" ht="46.5" customHeight="1">
      <c r="A60" s="54">
        <v>2440</v>
      </c>
      <c r="B60" s="55" t="s">
        <v>63</v>
      </c>
      <c r="C60" s="296"/>
      <c r="D60" s="153"/>
      <c r="E60" s="112">
        <v>7000</v>
      </c>
      <c r="F60" s="153"/>
      <c r="G60" s="90"/>
    </row>
    <row r="61" spans="1:7" s="50" customFormat="1" ht="16.5" customHeight="1">
      <c r="A61" s="54">
        <v>4170</v>
      </c>
      <c r="B61" s="55" t="s">
        <v>64</v>
      </c>
      <c r="C61" s="296"/>
      <c r="D61" s="153"/>
      <c r="E61" s="112"/>
      <c r="F61" s="153"/>
      <c r="G61" s="90">
        <v>1400</v>
      </c>
    </row>
    <row r="62" spans="1:7" s="50" customFormat="1" ht="17.25" customHeight="1">
      <c r="A62" s="54">
        <v>4210</v>
      </c>
      <c r="B62" s="55" t="s">
        <v>16</v>
      </c>
      <c r="C62" s="296"/>
      <c r="D62" s="153"/>
      <c r="E62" s="112"/>
      <c r="F62" s="153"/>
      <c r="G62" s="90">
        <v>3700</v>
      </c>
    </row>
    <row r="63" spans="1:7" s="50" customFormat="1" ht="17.25" customHeight="1" thickBot="1">
      <c r="A63" s="54">
        <v>4300</v>
      </c>
      <c r="B63" s="55" t="s">
        <v>13</v>
      </c>
      <c r="C63" s="296"/>
      <c r="D63" s="153"/>
      <c r="E63" s="112"/>
      <c r="F63" s="153"/>
      <c r="G63" s="90">
        <v>1900</v>
      </c>
    </row>
    <row r="64" spans="1:7" s="50" customFormat="1" ht="29.25" customHeight="1" thickBot="1" thickTop="1">
      <c r="A64" s="142">
        <v>921</v>
      </c>
      <c r="B64" s="143" t="s">
        <v>17</v>
      </c>
      <c r="C64" s="292" t="s">
        <v>25</v>
      </c>
      <c r="D64" s="120"/>
      <c r="E64" s="144"/>
      <c r="F64" s="65"/>
      <c r="G64" s="91">
        <f>SUM(G65)</f>
        <v>40000</v>
      </c>
    </row>
    <row r="65" spans="1:8" s="50" customFormat="1" ht="15" customHeight="1" thickTop="1">
      <c r="A65" s="77">
        <v>92118</v>
      </c>
      <c r="B65" s="52" t="s">
        <v>80</v>
      </c>
      <c r="C65" s="316"/>
      <c r="D65" s="58"/>
      <c r="E65" s="111"/>
      <c r="F65" s="62"/>
      <c r="G65" s="93">
        <f>SUM(G66)</f>
        <v>40000</v>
      </c>
      <c r="H65" s="26"/>
    </row>
    <row r="66" spans="1:7" s="26" customFormat="1" ht="37.5" customHeight="1" thickBot="1">
      <c r="A66" s="284">
        <v>2480</v>
      </c>
      <c r="B66" s="279" t="s">
        <v>81</v>
      </c>
      <c r="C66" s="317"/>
      <c r="D66" s="172"/>
      <c r="E66" s="173"/>
      <c r="F66" s="133"/>
      <c r="G66" s="158">
        <v>40000</v>
      </c>
    </row>
    <row r="67" spans="1:8" s="121" customFormat="1" ht="18.75" thickBot="1" thickTop="1">
      <c r="A67" s="38"/>
      <c r="B67" s="39" t="s">
        <v>21</v>
      </c>
      <c r="C67" s="310"/>
      <c r="D67" s="277">
        <f>D21+D27+D43+D48+D64+D15+D10</f>
        <v>18783</v>
      </c>
      <c r="E67" s="176">
        <f>E21+E27+E43+E48+E64+E15+E10</f>
        <v>1662631</v>
      </c>
      <c r="F67" s="278">
        <f>F21+F27+F43+F48+F64+F15+F10</f>
        <v>1515000</v>
      </c>
      <c r="G67" s="85">
        <f>G21+G27+G43+G48+G64+G15+G10</f>
        <v>2005739</v>
      </c>
      <c r="H67" s="40"/>
    </row>
    <row r="68" spans="1:8" s="40" customFormat="1" ht="19.5" customHeight="1" thickBot="1" thickTop="1">
      <c r="A68" s="41"/>
      <c r="B68" s="42" t="s">
        <v>22</v>
      </c>
      <c r="C68" s="42"/>
      <c r="D68" s="110">
        <f>E67-D67</f>
        <v>1643848</v>
      </c>
      <c r="E68" s="43"/>
      <c r="F68" s="184">
        <f>G67-F67</f>
        <v>490739</v>
      </c>
      <c r="G68" s="94"/>
      <c r="H68" s="44"/>
    </row>
    <row r="69" s="44" customFormat="1" ht="18" customHeight="1" thickTop="1"/>
    <row r="70" s="44" customFormat="1" ht="12.75">
      <c r="E70" s="48"/>
    </row>
    <row r="71" s="44" customFormat="1" ht="12.75">
      <c r="E71" s="49"/>
    </row>
    <row r="72" s="44" customFormat="1" ht="12.75">
      <c r="E72" s="49"/>
    </row>
    <row r="73" spans="1:8" s="44" customFormat="1" ht="15.75">
      <c r="A73" s="1"/>
      <c r="B73" s="1"/>
      <c r="C73" s="1"/>
      <c r="D73" s="1"/>
      <c r="E73" s="1"/>
      <c r="F73" s="1"/>
      <c r="G73" s="1"/>
      <c r="H73" s="1"/>
    </row>
  </sheetData>
  <printOptions horizontalCentered="1"/>
  <pageMargins left="0" right="0" top="0.984251968503937" bottom="0.6299212598425197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3" sqref="E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5" width="19.75390625" style="1" customWidth="1"/>
    <col min="6" max="16384" width="10.00390625" style="1" customWidth="1"/>
  </cols>
  <sheetData>
    <row r="1" spans="4:5" ht="12.75" customHeight="1">
      <c r="D1" s="3"/>
      <c r="E1" s="3" t="s">
        <v>166</v>
      </c>
    </row>
    <row r="2" spans="1:5" ht="12.75" customHeight="1">
      <c r="A2" s="5"/>
      <c r="B2" s="6"/>
      <c r="C2" s="7"/>
      <c r="D2" s="9"/>
      <c r="E2" s="9" t="s">
        <v>318</v>
      </c>
    </row>
    <row r="3" spans="1:5" ht="12.75" customHeight="1">
      <c r="A3" s="5"/>
      <c r="B3" s="6"/>
      <c r="C3" s="7"/>
      <c r="D3" s="9"/>
      <c r="E3" s="9" t="s">
        <v>1</v>
      </c>
    </row>
    <row r="4" spans="1:5" ht="12" customHeight="1">
      <c r="A4" s="5"/>
      <c r="B4" s="6"/>
      <c r="C4" s="7"/>
      <c r="D4" s="9"/>
      <c r="E4" s="9" t="s">
        <v>314</v>
      </c>
    </row>
    <row r="5" spans="1:5" ht="24" customHeight="1">
      <c r="A5" s="5"/>
      <c r="B5" s="6"/>
      <c r="C5" s="7"/>
      <c r="E5" s="9"/>
    </row>
    <row r="6" spans="1:5" s="15" customFormat="1" ht="68.25" customHeight="1">
      <c r="A6" s="11" t="s">
        <v>313</v>
      </c>
      <c r="B6" s="12"/>
      <c r="C6" s="13"/>
      <c r="D6" s="14"/>
      <c r="E6" s="14"/>
    </row>
    <row r="7" spans="1:5" s="15" customFormat="1" ht="21.75" customHeight="1" thickBot="1">
      <c r="A7" s="11"/>
      <c r="B7" s="12"/>
      <c r="C7" s="13"/>
      <c r="D7" s="14"/>
      <c r="E7" s="10" t="s">
        <v>23</v>
      </c>
    </row>
    <row r="8" spans="1:5" s="18" customFormat="1" ht="30" customHeight="1">
      <c r="A8" s="82" t="s">
        <v>3</v>
      </c>
      <c r="B8" s="16" t="s">
        <v>4</v>
      </c>
      <c r="C8" s="17" t="s">
        <v>5</v>
      </c>
      <c r="D8" s="103" t="s">
        <v>6</v>
      </c>
      <c r="E8" s="399" t="s">
        <v>7</v>
      </c>
    </row>
    <row r="9" spans="1:5" s="18" customFormat="1" ht="16.5" customHeight="1">
      <c r="A9" s="19" t="s">
        <v>8</v>
      </c>
      <c r="B9" s="20"/>
      <c r="C9" s="401" t="s">
        <v>9</v>
      </c>
      <c r="D9" s="244" t="s">
        <v>11</v>
      </c>
      <c r="E9" s="400" t="s">
        <v>11</v>
      </c>
    </row>
    <row r="10" spans="1:5" s="46" customFormat="1" ht="9.75" customHeight="1" thickBot="1">
      <c r="A10" s="159">
        <v>1</v>
      </c>
      <c r="B10" s="160">
        <v>2</v>
      </c>
      <c r="C10" s="96">
        <v>3</v>
      </c>
      <c r="D10" s="245">
        <v>4</v>
      </c>
      <c r="E10" s="161">
        <v>5</v>
      </c>
    </row>
    <row r="11" spans="1:5" s="46" customFormat="1" ht="25.5" customHeight="1" thickBot="1" thickTop="1">
      <c r="A11" s="380">
        <v>600</v>
      </c>
      <c r="B11" s="381" t="s">
        <v>24</v>
      </c>
      <c r="C11" s="292" t="s">
        <v>19</v>
      </c>
      <c r="D11" s="144">
        <f>SUM(D12)</f>
        <v>1515000</v>
      </c>
      <c r="E11" s="72">
        <f>SUM(E12)</f>
        <v>1515000</v>
      </c>
    </row>
    <row r="12" spans="1:5" s="46" customFormat="1" ht="31.5" customHeight="1" thickTop="1">
      <c r="A12" s="382">
        <v>60015</v>
      </c>
      <c r="B12" s="383" t="s">
        <v>161</v>
      </c>
      <c r="C12" s="385"/>
      <c r="D12" s="398">
        <f>SUM(D13)</f>
        <v>1515000</v>
      </c>
      <c r="E12" s="203">
        <f>SUM(E14)</f>
        <v>1515000</v>
      </c>
    </row>
    <row r="13" spans="1:5" s="46" customFormat="1" ht="80.25" customHeight="1">
      <c r="A13" s="80" t="s">
        <v>164</v>
      </c>
      <c r="B13" s="397" t="s">
        <v>165</v>
      </c>
      <c r="C13" s="372"/>
      <c r="D13" s="112">
        <v>1515000</v>
      </c>
      <c r="E13" s="287"/>
    </row>
    <row r="14" spans="1:5" s="53" customFormat="1" ht="45" customHeight="1" thickBot="1">
      <c r="A14" s="388">
        <v>6050</v>
      </c>
      <c r="B14" s="390" t="s">
        <v>167</v>
      </c>
      <c r="C14" s="389"/>
      <c r="D14" s="112"/>
      <c r="E14" s="71">
        <v>1515000</v>
      </c>
    </row>
    <row r="15" spans="1:6" s="121" customFormat="1" ht="25.5" customHeight="1" thickBot="1" thickTop="1">
      <c r="A15" s="38"/>
      <c r="B15" s="39" t="s">
        <v>21</v>
      </c>
      <c r="C15" s="310"/>
      <c r="D15" s="176">
        <f>SUM(D11)</f>
        <v>1515000</v>
      </c>
      <c r="E15" s="85">
        <f>SUM(E11)</f>
        <v>1515000</v>
      </c>
      <c r="F15" s="40"/>
    </row>
    <row r="16" s="44" customFormat="1" ht="18" customHeight="1" thickTop="1"/>
    <row r="17" s="44" customFormat="1" ht="12.75">
      <c r="D17" s="48"/>
    </row>
    <row r="18" s="44" customFormat="1" ht="12.75">
      <c r="D18" s="49"/>
    </row>
    <row r="19" s="44" customFormat="1" ht="12.75">
      <c r="D19" s="49"/>
    </row>
    <row r="20" spans="1:6" s="44" customFormat="1" ht="15.75">
      <c r="A20" s="1"/>
      <c r="B20" s="1"/>
      <c r="C20" s="1"/>
      <c r="D20" s="1"/>
      <c r="E20" s="1"/>
      <c r="F20" s="1"/>
    </row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3" sqref="C3"/>
    </sheetView>
  </sheetViews>
  <sheetFormatPr defaultColWidth="9.00390625" defaultRowHeight="12.75"/>
  <cols>
    <col min="1" max="1" width="7.875" style="312" customWidth="1"/>
    <col min="2" max="2" width="50.125" style="312" customWidth="1"/>
    <col min="3" max="3" width="14.375" style="312" customWidth="1"/>
    <col min="4" max="4" width="14.75390625" style="312" customWidth="1"/>
    <col min="5" max="16384" width="9.125" style="312" customWidth="1"/>
  </cols>
  <sheetData>
    <row r="1" ht="12.75">
      <c r="C1" s="3" t="s">
        <v>189</v>
      </c>
    </row>
    <row r="2" ht="14.25" customHeight="1">
      <c r="C2" s="9" t="s">
        <v>318</v>
      </c>
    </row>
    <row r="3" spans="1:4" ht="15.75" customHeight="1">
      <c r="A3" s="409"/>
      <c r="B3" s="409"/>
      <c r="C3" s="9" t="s">
        <v>1</v>
      </c>
      <c r="D3" s="410"/>
    </row>
    <row r="4" spans="1:4" ht="13.5" customHeight="1">
      <c r="A4" s="409"/>
      <c r="B4" s="409"/>
      <c r="C4" s="9" t="s">
        <v>314</v>
      </c>
      <c r="D4" s="410"/>
    </row>
    <row r="5" spans="1:4" ht="6.75" customHeight="1">
      <c r="A5" s="409"/>
      <c r="B5" s="409"/>
      <c r="C5" s="411"/>
      <c r="D5" s="410"/>
    </row>
    <row r="6" spans="1:4" ht="18">
      <c r="A6" s="412" t="s">
        <v>168</v>
      </c>
      <c r="B6" s="413"/>
      <c r="C6" s="413"/>
      <c r="D6" s="410"/>
    </row>
    <row r="7" spans="1:4" ht="23.25" customHeight="1">
      <c r="A7" s="412" t="s">
        <v>169</v>
      </c>
      <c r="B7" s="413"/>
      <c r="C7" s="409"/>
      <c r="D7" s="410"/>
    </row>
    <row r="8" spans="1:4" ht="18">
      <c r="A8" s="414" t="s">
        <v>170</v>
      </c>
      <c r="B8" s="413"/>
      <c r="C8" s="409"/>
      <c r="D8" s="410"/>
    </row>
    <row r="9" spans="1:4" ht="18">
      <c r="A9" s="414" t="s">
        <v>171</v>
      </c>
      <c r="B9" s="413"/>
      <c r="C9" s="409"/>
      <c r="D9" s="410"/>
    </row>
    <row r="10" ht="18" customHeight="1" thickBot="1">
      <c r="D10" s="415" t="s">
        <v>23</v>
      </c>
    </row>
    <row r="11" spans="1:4" ht="28.5" customHeight="1" thickBot="1" thickTop="1">
      <c r="A11" s="416" t="s">
        <v>172</v>
      </c>
      <c r="B11" s="417" t="s">
        <v>173</v>
      </c>
      <c r="C11" s="417" t="s">
        <v>174</v>
      </c>
      <c r="D11" s="418" t="s">
        <v>175</v>
      </c>
    </row>
    <row r="12" spans="1:4" s="422" customFormat="1" ht="12" customHeight="1" thickBot="1" thickTop="1">
      <c r="A12" s="419">
        <v>1</v>
      </c>
      <c r="B12" s="420">
        <v>2</v>
      </c>
      <c r="C12" s="420">
        <v>3</v>
      </c>
      <c r="D12" s="421">
        <v>4</v>
      </c>
    </row>
    <row r="13" spans="1:4" s="427" customFormat="1" ht="45" customHeight="1" thickTop="1">
      <c r="A13" s="423">
        <v>952</v>
      </c>
      <c r="B13" s="424" t="s">
        <v>176</v>
      </c>
      <c r="C13" s="425">
        <f>SUM(C16:C20)</f>
        <v>25984800</v>
      </c>
      <c r="D13" s="426"/>
    </row>
    <row r="14" spans="1:4" ht="9.75" customHeight="1">
      <c r="A14" s="428"/>
      <c r="B14" s="429" t="s">
        <v>177</v>
      </c>
      <c r="C14" s="430"/>
      <c r="D14" s="431"/>
    </row>
    <row r="15" spans="1:4" ht="12" customHeight="1">
      <c r="A15" s="428"/>
      <c r="B15" s="429"/>
      <c r="C15" s="430"/>
      <c r="D15" s="431"/>
    </row>
    <row r="16" spans="1:4" ht="18" customHeight="1">
      <c r="A16" s="428"/>
      <c r="B16" s="432" t="s">
        <v>178</v>
      </c>
      <c r="C16" s="433">
        <v>25000000</v>
      </c>
      <c r="D16" s="431"/>
    </row>
    <row r="17" spans="1:4" ht="7.5" customHeight="1">
      <c r="A17" s="428"/>
      <c r="B17" s="432"/>
      <c r="C17" s="433"/>
      <c r="D17" s="431"/>
    </row>
    <row r="18" spans="1:4" ht="14.25" customHeight="1">
      <c r="A18" s="428"/>
      <c r="B18" s="432" t="s">
        <v>179</v>
      </c>
      <c r="C18" s="433">
        <v>984800</v>
      </c>
      <c r="D18" s="434"/>
    </row>
    <row r="19" spans="1:4" ht="6" customHeight="1">
      <c r="A19" s="428"/>
      <c r="B19" s="435"/>
      <c r="C19" s="436"/>
      <c r="D19" s="431"/>
    </row>
    <row r="20" spans="1:4" ht="6" customHeight="1">
      <c r="A20" s="428"/>
      <c r="B20" s="435"/>
      <c r="C20" s="436"/>
      <c r="D20" s="434"/>
    </row>
    <row r="21" spans="1:4" s="427" customFormat="1" ht="24.75" customHeight="1">
      <c r="A21" s="423">
        <v>955</v>
      </c>
      <c r="B21" s="437" t="s">
        <v>180</v>
      </c>
      <c r="C21" s="438">
        <f>22438200-197000+800000+587041+13850+493000-1430961+503000+2825525+2957145-984800-352930+40000</f>
        <v>27692070</v>
      </c>
      <c r="D21" s="439"/>
    </row>
    <row r="22" spans="1:4" s="427" customFormat="1" ht="16.5" customHeight="1">
      <c r="A22" s="440"/>
      <c r="B22" s="441"/>
      <c r="C22" s="442"/>
      <c r="D22" s="426"/>
    </row>
    <row r="23" spans="1:4" s="427" customFormat="1" ht="16.5">
      <c r="A23" s="423">
        <v>992</v>
      </c>
      <c r="B23" s="437" t="s">
        <v>181</v>
      </c>
      <c r="C23" s="443"/>
      <c r="D23" s="444">
        <f>SUM(D25:D29)</f>
        <v>10061200</v>
      </c>
    </row>
    <row r="24" spans="1:4" ht="15.75" customHeight="1">
      <c r="A24" s="428"/>
      <c r="B24" s="429" t="s">
        <v>177</v>
      </c>
      <c r="C24" s="445"/>
      <c r="D24" s="446"/>
    </row>
    <row r="25" spans="1:4" ht="19.5" customHeight="1">
      <c r="A25" s="428"/>
      <c r="B25" s="447" t="s">
        <v>182</v>
      </c>
      <c r="C25" s="448"/>
      <c r="D25" s="449">
        <v>883500</v>
      </c>
    </row>
    <row r="26" spans="1:4" ht="19.5" customHeight="1">
      <c r="A26" s="428"/>
      <c r="B26" s="447" t="s">
        <v>183</v>
      </c>
      <c r="C26" s="448"/>
      <c r="D26" s="449">
        <v>6309600</v>
      </c>
    </row>
    <row r="27" spans="1:4" ht="19.5" customHeight="1">
      <c r="A27" s="428"/>
      <c r="B27" s="447" t="s">
        <v>184</v>
      </c>
      <c r="C27" s="450"/>
      <c r="D27" s="451">
        <v>1666700</v>
      </c>
    </row>
    <row r="28" spans="1:4" ht="19.5" customHeight="1">
      <c r="A28" s="428"/>
      <c r="B28" s="452" t="s">
        <v>185</v>
      </c>
      <c r="C28" s="450"/>
      <c r="D28" s="451">
        <v>200000</v>
      </c>
    </row>
    <row r="29" spans="1:4" ht="19.5" customHeight="1">
      <c r="A29" s="428"/>
      <c r="B29" s="452" t="s">
        <v>186</v>
      </c>
      <c r="C29" s="450"/>
      <c r="D29" s="451">
        <v>1001400</v>
      </c>
    </row>
    <row r="30" spans="1:4" ht="5.25" customHeight="1" thickBot="1">
      <c r="A30" s="453"/>
      <c r="B30" s="454"/>
      <c r="C30" s="455"/>
      <c r="D30" s="456"/>
    </row>
    <row r="31" spans="1:4" s="427" customFormat="1" ht="19.5" customHeight="1" thickBot="1" thickTop="1">
      <c r="A31" s="457"/>
      <c r="B31" s="458" t="s">
        <v>187</v>
      </c>
      <c r="C31" s="459">
        <f>C21+C13+C22</f>
        <v>53676870</v>
      </c>
      <c r="D31" s="460">
        <f>D23</f>
        <v>10061200</v>
      </c>
    </row>
    <row r="32" spans="1:4" s="427" customFormat="1" ht="18.75" customHeight="1" thickBot="1" thickTop="1">
      <c r="A32" s="457"/>
      <c r="B32" s="458" t="s">
        <v>188</v>
      </c>
      <c r="C32" s="461">
        <f>D31-C31</f>
        <v>-43615670</v>
      </c>
      <c r="D32" s="462"/>
    </row>
    <row r="33" spans="1:4" ht="16.5" thickTop="1">
      <c r="A33" s="463"/>
      <c r="B33" s="464"/>
      <c r="C33" s="465"/>
      <c r="D33" s="465"/>
    </row>
    <row r="34" spans="1:4" ht="15.75">
      <c r="A34" s="463"/>
      <c r="B34" s="464"/>
      <c r="C34" s="465"/>
      <c r="D34" s="465"/>
    </row>
    <row r="35" spans="1:4" ht="15.75">
      <c r="A35" s="463"/>
      <c r="B35" s="466"/>
      <c r="C35" s="465"/>
      <c r="D35" s="465"/>
    </row>
    <row r="36" spans="1:4" ht="15.75">
      <c r="A36" s="463"/>
      <c r="B36" s="466"/>
      <c r="C36" s="465"/>
      <c r="D36" s="465"/>
    </row>
    <row r="37" spans="1:4" ht="15.75">
      <c r="A37" s="463"/>
      <c r="B37" s="466"/>
      <c r="C37" s="465"/>
      <c r="D37" s="465"/>
    </row>
    <row r="38" spans="1:4" ht="15.75">
      <c r="A38" s="463"/>
      <c r="B38" s="466"/>
      <c r="C38" s="465"/>
      <c r="D38" s="465"/>
    </row>
    <row r="39" spans="1:4" ht="12.75">
      <c r="A39" s="463"/>
      <c r="B39" s="463"/>
      <c r="C39" s="467"/>
      <c r="D39" s="467"/>
    </row>
    <row r="40" spans="1:4" ht="12.75">
      <c r="A40" s="463"/>
      <c r="B40" s="463"/>
      <c r="C40" s="467"/>
      <c r="D40" s="467"/>
    </row>
    <row r="41" spans="1:4" ht="12.75">
      <c r="A41" s="463"/>
      <c r="B41" s="463"/>
      <c r="C41" s="467"/>
      <c r="D41" s="467"/>
    </row>
    <row r="42" spans="3:4" ht="12.75">
      <c r="C42" s="468"/>
      <c r="D42" s="468"/>
    </row>
    <row r="43" spans="3:4" ht="12.75">
      <c r="C43" s="468"/>
      <c r="D43" s="468"/>
    </row>
    <row r="44" spans="3:4" ht="12.75">
      <c r="C44" s="468"/>
      <c r="D44" s="468"/>
    </row>
    <row r="45" spans="3:4" ht="12.75">
      <c r="C45" s="468"/>
      <c r="D45" s="468"/>
    </row>
    <row r="46" spans="3:4" ht="12.75">
      <c r="C46" s="468"/>
      <c r="D46" s="468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E3" sqref="E3"/>
    </sheetView>
  </sheetViews>
  <sheetFormatPr defaultColWidth="9.00390625" defaultRowHeight="12.75"/>
  <cols>
    <col min="1" max="1" width="5.875" style="474" customWidth="1"/>
    <col min="2" max="2" width="9.625" style="475" customWidth="1"/>
    <col min="3" max="3" width="48.875" style="476" customWidth="1"/>
    <col min="4" max="4" width="13.25390625" style="477" hidden="1" customWidth="1"/>
    <col min="5" max="5" width="10.75390625" style="491" customWidth="1"/>
    <col min="6" max="6" width="9.125" style="476" customWidth="1"/>
    <col min="7" max="7" width="10.125" style="476" customWidth="1"/>
    <col min="8" max="16384" width="9.125" style="476" customWidth="1"/>
  </cols>
  <sheetData>
    <row r="1" spans="1:5" ht="13.5">
      <c r="A1" s="474" t="s">
        <v>191</v>
      </c>
      <c r="E1" s="478" t="s">
        <v>316</v>
      </c>
    </row>
    <row r="2" ht="13.5">
      <c r="E2" s="415" t="s">
        <v>319</v>
      </c>
    </row>
    <row r="3" spans="1:5" s="481" customFormat="1" ht="12.75" customHeight="1">
      <c r="A3" s="479"/>
      <c r="B3" s="480"/>
      <c r="E3" s="415" t="s">
        <v>317</v>
      </c>
    </row>
    <row r="4" spans="1:5" s="481" customFormat="1" ht="14.25" customHeight="1">
      <c r="A4" s="479"/>
      <c r="B4" s="480"/>
      <c r="E4" s="9" t="s">
        <v>315</v>
      </c>
    </row>
    <row r="5" spans="1:5" s="485" customFormat="1" ht="17.25" customHeight="1">
      <c r="A5" s="482"/>
      <c r="B5" s="483"/>
      <c r="C5" s="484" t="s">
        <v>192</v>
      </c>
      <c r="E5" s="486"/>
    </row>
    <row r="6" spans="1:5" s="485" customFormat="1" ht="17.25">
      <c r="A6" s="482"/>
      <c r="B6" s="483"/>
      <c r="C6" s="484" t="s">
        <v>193</v>
      </c>
      <c r="E6" s="486"/>
    </row>
    <row r="7" spans="1:5" s="485" customFormat="1" ht="18" customHeight="1">
      <c r="A7" s="482"/>
      <c r="B7" s="483"/>
      <c r="C7" s="484" t="s">
        <v>194</v>
      </c>
      <c r="D7" s="487"/>
      <c r="E7" s="486"/>
    </row>
    <row r="8" spans="1:5" s="485" customFormat="1" ht="15.75" customHeight="1">
      <c r="A8" s="482"/>
      <c r="B8" s="483"/>
      <c r="C8" s="484" t="s">
        <v>195</v>
      </c>
      <c r="D8" s="487"/>
      <c r="E8" s="486"/>
    </row>
    <row r="9" spans="1:7" ht="12.75" customHeight="1" thickBot="1">
      <c r="A9" s="474" t="s">
        <v>196</v>
      </c>
      <c r="C9" s="488"/>
      <c r="E9" s="489"/>
      <c r="G9" s="489" t="s">
        <v>23</v>
      </c>
    </row>
    <row r="10" ht="8.25" customHeight="1" hidden="1">
      <c r="B10" s="490"/>
    </row>
    <row r="11" spans="1:7" s="492" customFormat="1" ht="45" customHeight="1">
      <c r="A11" s="655" t="s">
        <v>197</v>
      </c>
      <c r="B11" s="656" t="s">
        <v>198</v>
      </c>
      <c r="C11" s="657" t="s">
        <v>173</v>
      </c>
      <c r="D11" s="658" t="s">
        <v>199</v>
      </c>
      <c r="E11" s="659" t="s">
        <v>200</v>
      </c>
      <c r="F11" s="660" t="s">
        <v>201</v>
      </c>
      <c r="G11" s="681" t="s">
        <v>202</v>
      </c>
    </row>
    <row r="12" spans="1:7" s="498" customFormat="1" ht="12.75" customHeight="1" thickBot="1">
      <c r="A12" s="662">
        <v>1</v>
      </c>
      <c r="B12" s="493">
        <v>2</v>
      </c>
      <c r="C12" s="494">
        <v>3</v>
      </c>
      <c r="D12" s="495">
        <v>3</v>
      </c>
      <c r="E12" s="496">
        <v>4</v>
      </c>
      <c r="F12" s="497">
        <v>5</v>
      </c>
      <c r="G12" s="682">
        <v>6</v>
      </c>
    </row>
    <row r="13" spans="1:7" s="504" customFormat="1" ht="22.5" customHeight="1" thickBot="1" thickTop="1">
      <c r="A13" s="683" t="s">
        <v>203</v>
      </c>
      <c r="B13" s="499"/>
      <c r="C13" s="500" t="s">
        <v>204</v>
      </c>
      <c r="D13" s="501"/>
      <c r="E13" s="502">
        <v>1263052</v>
      </c>
      <c r="F13" s="503"/>
      <c r="G13" s="684">
        <f>E13+F13</f>
        <v>1263052</v>
      </c>
    </row>
    <row r="14" spans="1:7" s="509" customFormat="1" ht="24.75" customHeight="1" thickBot="1" thickTop="1">
      <c r="A14" s="683" t="s">
        <v>205</v>
      </c>
      <c r="B14" s="505" t="s">
        <v>206</v>
      </c>
      <c r="C14" s="506" t="s">
        <v>207</v>
      </c>
      <c r="D14" s="507">
        <f>SUM(D15:D16)</f>
        <v>629047</v>
      </c>
      <c r="E14" s="508">
        <f>SUM(E15:E17)</f>
        <v>736948</v>
      </c>
      <c r="F14" s="503">
        <f>SUM(F15:F17)</f>
        <v>400000</v>
      </c>
      <c r="G14" s="685">
        <f>SUM(G15:G17)</f>
        <v>1136948</v>
      </c>
    </row>
    <row r="15" spans="1:7" s="481" customFormat="1" ht="29.25" customHeight="1" thickTop="1">
      <c r="A15" s="686"/>
      <c r="B15" s="510" t="s">
        <v>208</v>
      </c>
      <c r="C15" s="511" t="s">
        <v>209</v>
      </c>
      <c r="D15" s="512">
        <v>594047</v>
      </c>
      <c r="E15" s="513">
        <v>5000</v>
      </c>
      <c r="F15" s="514">
        <v>2000</v>
      </c>
      <c r="G15" s="687">
        <f>E15+F15</f>
        <v>7000</v>
      </c>
    </row>
    <row r="16" spans="1:7" s="481" customFormat="1" ht="17.25" customHeight="1">
      <c r="A16" s="686"/>
      <c r="B16" s="510" t="s">
        <v>210</v>
      </c>
      <c r="C16" s="515" t="s">
        <v>211</v>
      </c>
      <c r="D16" s="512">
        <v>35000</v>
      </c>
      <c r="E16" s="513">
        <v>711948</v>
      </c>
      <c r="F16" s="516">
        <v>398000</v>
      </c>
      <c r="G16" s="688">
        <f>E16+F16</f>
        <v>1109948</v>
      </c>
    </row>
    <row r="17" spans="1:7" s="481" customFormat="1" ht="17.25" customHeight="1" thickBot="1">
      <c r="A17" s="686"/>
      <c r="B17" s="517" t="s">
        <v>124</v>
      </c>
      <c r="C17" s="518" t="s">
        <v>125</v>
      </c>
      <c r="D17" s="519"/>
      <c r="E17" s="520">
        <v>20000</v>
      </c>
      <c r="F17" s="514"/>
      <c r="G17" s="687">
        <f>E17+F17</f>
        <v>20000</v>
      </c>
    </row>
    <row r="18" spans="1:7" s="509" customFormat="1" ht="23.25" customHeight="1" thickBot="1" thickTop="1">
      <c r="A18" s="689" t="s">
        <v>212</v>
      </c>
      <c r="B18" s="521"/>
      <c r="C18" s="500" t="s">
        <v>213</v>
      </c>
      <c r="D18" s="502"/>
      <c r="E18" s="508">
        <f>E13+E14</f>
        <v>2000000</v>
      </c>
      <c r="F18" s="508">
        <f>F13+F14</f>
        <v>400000</v>
      </c>
      <c r="G18" s="690">
        <f>G13+G14</f>
        <v>2400000</v>
      </c>
    </row>
    <row r="19" spans="1:7" s="509" customFormat="1" ht="25.5" customHeight="1" thickBot="1" thickTop="1">
      <c r="A19" s="691" t="s">
        <v>214</v>
      </c>
      <c r="B19" s="505" t="s">
        <v>206</v>
      </c>
      <c r="C19" s="506" t="s">
        <v>215</v>
      </c>
      <c r="D19" s="507" t="e">
        <f>D20+D31+#REF!+D44</f>
        <v>#REF!</v>
      </c>
      <c r="E19" s="508">
        <f>E20+E31+E44+E61</f>
        <v>1846000</v>
      </c>
      <c r="F19" s="508">
        <f>F20+F31+F44+F61</f>
        <v>178000</v>
      </c>
      <c r="G19" s="690">
        <f>G20+G31+G44+G61</f>
        <v>2024000</v>
      </c>
    </row>
    <row r="20" spans="1:7" s="527" customFormat="1" ht="21.75" customHeight="1" thickTop="1">
      <c r="A20" s="692" t="s">
        <v>216</v>
      </c>
      <c r="B20" s="522"/>
      <c r="C20" s="523" t="s">
        <v>217</v>
      </c>
      <c r="D20" s="524">
        <f>SUM(D25:D29)</f>
        <v>113000</v>
      </c>
      <c r="E20" s="525">
        <f>E21+E22+E26+E29+E30</f>
        <v>132000</v>
      </c>
      <c r="F20" s="526">
        <f>SUM(F21:F30)</f>
        <v>10000</v>
      </c>
      <c r="G20" s="693">
        <f>G21+G22+G26+G29+G30</f>
        <v>142000</v>
      </c>
    </row>
    <row r="21" spans="1:7" s="527" customFormat="1" ht="27" customHeight="1">
      <c r="A21" s="694"/>
      <c r="B21" s="528">
        <v>2440</v>
      </c>
      <c r="C21" s="529" t="s">
        <v>218</v>
      </c>
      <c r="D21" s="530"/>
      <c r="E21" s="531">
        <v>3000</v>
      </c>
      <c r="F21" s="532"/>
      <c r="G21" s="695">
        <f>E21+F21</f>
        <v>3000</v>
      </c>
    </row>
    <row r="22" spans="1:7" s="527" customFormat="1" ht="30" customHeight="1">
      <c r="A22" s="694"/>
      <c r="B22" s="533">
        <v>2450</v>
      </c>
      <c r="C22" s="511" t="s">
        <v>219</v>
      </c>
      <c r="D22" s="534"/>
      <c r="E22" s="512">
        <v>50000</v>
      </c>
      <c r="F22" s="516">
        <v>10000</v>
      </c>
      <c r="G22" s="695">
        <f aca="true" t="shared" si="0" ref="G22:G30">E22+F22</f>
        <v>60000</v>
      </c>
    </row>
    <row r="23" spans="1:7" s="527" customFormat="1" ht="13.5" customHeight="1" hidden="1">
      <c r="A23" s="694"/>
      <c r="B23" s="535"/>
      <c r="C23" s="536" t="s">
        <v>177</v>
      </c>
      <c r="D23" s="524"/>
      <c r="E23" s="519"/>
      <c r="F23" s="526"/>
      <c r="G23" s="695">
        <f t="shared" si="0"/>
        <v>0</v>
      </c>
    </row>
    <row r="24" spans="1:7" s="527" customFormat="1" ht="37.5" customHeight="1" hidden="1">
      <c r="A24" s="694"/>
      <c r="B24" s="535"/>
      <c r="C24" s="537" t="s">
        <v>220</v>
      </c>
      <c r="D24" s="524"/>
      <c r="E24" s="538">
        <v>15000</v>
      </c>
      <c r="F24" s="526"/>
      <c r="G24" s="695">
        <f t="shared" si="0"/>
        <v>15000</v>
      </c>
    </row>
    <row r="25" spans="1:7" s="527" customFormat="1" ht="40.5" hidden="1">
      <c r="A25" s="694"/>
      <c r="B25" s="535"/>
      <c r="C25" s="539" t="s">
        <v>221</v>
      </c>
      <c r="D25" s="540">
        <v>50000</v>
      </c>
      <c r="E25" s="538">
        <v>15000</v>
      </c>
      <c r="F25" s="526"/>
      <c r="G25" s="695">
        <f t="shared" si="0"/>
        <v>15000</v>
      </c>
    </row>
    <row r="26" spans="1:7" s="481" customFormat="1" ht="16.5" customHeight="1">
      <c r="A26" s="696"/>
      <c r="B26" s="541" t="s">
        <v>126</v>
      </c>
      <c r="C26" s="542" t="s">
        <v>16</v>
      </c>
      <c r="D26" s="543">
        <v>37600</v>
      </c>
      <c r="E26" s="531">
        <v>46000</v>
      </c>
      <c r="F26" s="514"/>
      <c r="G26" s="695">
        <f t="shared" si="0"/>
        <v>46000</v>
      </c>
    </row>
    <row r="27" spans="1:7" s="481" customFormat="1" ht="24.75" customHeight="1" hidden="1">
      <c r="A27" s="696"/>
      <c r="B27" s="544"/>
      <c r="C27" s="545" t="s">
        <v>222</v>
      </c>
      <c r="D27" s="546"/>
      <c r="E27" s="547">
        <v>8000</v>
      </c>
      <c r="F27" s="514"/>
      <c r="G27" s="695">
        <f t="shared" si="0"/>
        <v>8000</v>
      </c>
    </row>
    <row r="28" spans="1:7" s="481" customFormat="1" ht="27" hidden="1">
      <c r="A28" s="696"/>
      <c r="B28" s="517"/>
      <c r="C28" s="548" t="s">
        <v>223</v>
      </c>
      <c r="D28" s="540"/>
      <c r="E28" s="538"/>
      <c r="F28" s="514"/>
      <c r="G28" s="695">
        <f t="shared" si="0"/>
        <v>0</v>
      </c>
    </row>
    <row r="29" spans="1:7" s="481" customFormat="1" ht="17.25" customHeight="1">
      <c r="A29" s="696"/>
      <c r="B29" s="510" t="s">
        <v>123</v>
      </c>
      <c r="C29" s="515" t="s">
        <v>13</v>
      </c>
      <c r="D29" s="549">
        <v>25400</v>
      </c>
      <c r="E29" s="512">
        <v>28000</v>
      </c>
      <c r="F29" s="532"/>
      <c r="G29" s="695">
        <f t="shared" si="0"/>
        <v>28000</v>
      </c>
    </row>
    <row r="30" spans="1:7" s="481" customFormat="1" ht="31.5" customHeight="1">
      <c r="A30" s="696"/>
      <c r="B30" s="517" t="s">
        <v>224</v>
      </c>
      <c r="C30" s="550" t="s">
        <v>225</v>
      </c>
      <c r="D30" s="551"/>
      <c r="E30" s="552">
        <v>5000</v>
      </c>
      <c r="F30" s="532"/>
      <c r="G30" s="695">
        <f t="shared" si="0"/>
        <v>5000</v>
      </c>
    </row>
    <row r="31" spans="1:7" s="527" customFormat="1" ht="31.5" customHeight="1">
      <c r="A31" s="697" t="s">
        <v>226</v>
      </c>
      <c r="B31" s="553"/>
      <c r="C31" s="554" t="s">
        <v>227</v>
      </c>
      <c r="D31" s="534">
        <f>SUM(D33:D42)</f>
        <v>393000</v>
      </c>
      <c r="E31" s="555">
        <f>E32+E33+E43</f>
        <v>706000</v>
      </c>
      <c r="F31" s="556">
        <f>SUM(F33:F43)</f>
        <v>30000</v>
      </c>
      <c r="G31" s="698">
        <f>G33+G43</f>
        <v>736000</v>
      </c>
    </row>
    <row r="32" spans="1:7" s="527" customFormat="1" ht="39.75" customHeight="1" hidden="1">
      <c r="A32" s="699"/>
      <c r="B32" s="535">
        <v>2450</v>
      </c>
      <c r="C32" s="529" t="s">
        <v>228</v>
      </c>
      <c r="D32" s="543">
        <v>0</v>
      </c>
      <c r="E32" s="531">
        <v>0</v>
      </c>
      <c r="F32" s="526"/>
      <c r="G32" s="693"/>
    </row>
    <row r="33" spans="1:7" s="481" customFormat="1" ht="18" customHeight="1">
      <c r="A33" s="700"/>
      <c r="B33" s="541" t="s">
        <v>123</v>
      </c>
      <c r="C33" s="542" t="s">
        <v>13</v>
      </c>
      <c r="D33" s="543">
        <v>234000</v>
      </c>
      <c r="E33" s="531">
        <v>606000</v>
      </c>
      <c r="F33" s="514">
        <v>130000</v>
      </c>
      <c r="G33" s="687">
        <f>E33+F33</f>
        <v>736000</v>
      </c>
    </row>
    <row r="34" spans="1:7" s="481" customFormat="1" ht="12" customHeight="1" hidden="1">
      <c r="A34" s="700"/>
      <c r="B34" s="517"/>
      <c r="C34" s="536" t="s">
        <v>177</v>
      </c>
      <c r="D34" s="540"/>
      <c r="E34" s="519"/>
      <c r="F34" s="514"/>
      <c r="G34" s="687">
        <f aca="true" t="shared" si="1" ref="G34:G43">E34+F34</f>
        <v>0</v>
      </c>
    </row>
    <row r="35" spans="1:7" s="481" customFormat="1" ht="24.75" customHeight="1" hidden="1">
      <c r="A35" s="701"/>
      <c r="B35" s="557"/>
      <c r="C35" s="558" t="s">
        <v>229</v>
      </c>
      <c r="D35" s="559">
        <v>60000</v>
      </c>
      <c r="E35" s="538">
        <v>80000</v>
      </c>
      <c r="F35" s="514"/>
      <c r="G35" s="687">
        <f t="shared" si="1"/>
        <v>80000</v>
      </c>
    </row>
    <row r="36" spans="1:7" s="481" customFormat="1" ht="26.25" customHeight="1" hidden="1">
      <c r="A36" s="701"/>
      <c r="B36" s="557"/>
      <c r="C36" s="558" t="s">
        <v>230</v>
      </c>
      <c r="D36" s="559">
        <v>20000</v>
      </c>
      <c r="E36" s="538">
        <v>25000</v>
      </c>
      <c r="F36" s="514"/>
      <c r="G36" s="687">
        <f t="shared" si="1"/>
        <v>25000</v>
      </c>
    </row>
    <row r="37" spans="1:7" s="481" customFormat="1" ht="23.25" customHeight="1" hidden="1">
      <c r="A37" s="701"/>
      <c r="B37" s="557"/>
      <c r="C37" s="558" t="s">
        <v>231</v>
      </c>
      <c r="D37" s="560">
        <v>20000</v>
      </c>
      <c r="E37" s="538">
        <v>15000</v>
      </c>
      <c r="F37" s="514"/>
      <c r="G37" s="687">
        <f t="shared" si="1"/>
        <v>15000</v>
      </c>
    </row>
    <row r="38" spans="1:7" s="481" customFormat="1" ht="16.5" customHeight="1" hidden="1">
      <c r="A38" s="701"/>
      <c r="B38" s="557"/>
      <c r="C38" s="558" t="s">
        <v>232</v>
      </c>
      <c r="D38" s="561">
        <v>20000</v>
      </c>
      <c r="E38" s="538">
        <v>25000</v>
      </c>
      <c r="F38" s="514"/>
      <c r="G38" s="687">
        <f t="shared" si="1"/>
        <v>25000</v>
      </c>
    </row>
    <row r="39" spans="1:7" s="481" customFormat="1" ht="15.75" customHeight="1" hidden="1">
      <c r="A39" s="701"/>
      <c r="B39" s="557"/>
      <c r="C39" s="558" t="s">
        <v>233</v>
      </c>
      <c r="D39" s="559">
        <v>14000</v>
      </c>
      <c r="E39" s="538">
        <v>11000</v>
      </c>
      <c r="F39" s="514"/>
      <c r="G39" s="687">
        <f t="shared" si="1"/>
        <v>11000</v>
      </c>
    </row>
    <row r="40" spans="1:7" s="481" customFormat="1" ht="27" customHeight="1" hidden="1">
      <c r="A40" s="702"/>
      <c r="B40" s="562"/>
      <c r="C40" s="563" t="s">
        <v>234</v>
      </c>
      <c r="D40" s="564">
        <v>20000</v>
      </c>
      <c r="E40" s="547">
        <v>20000</v>
      </c>
      <c r="F40" s="514"/>
      <c r="G40" s="687">
        <f t="shared" si="1"/>
        <v>20000</v>
      </c>
    </row>
    <row r="41" spans="1:7" s="481" customFormat="1" ht="30" customHeight="1" hidden="1">
      <c r="A41" s="701"/>
      <c r="B41" s="557"/>
      <c r="C41" s="565" t="s">
        <v>235</v>
      </c>
      <c r="D41" s="566"/>
      <c r="E41" s="538">
        <v>30000</v>
      </c>
      <c r="F41" s="514"/>
      <c r="G41" s="687">
        <f t="shared" si="1"/>
        <v>30000</v>
      </c>
    </row>
    <row r="42" spans="1:7" s="481" customFormat="1" ht="27" customHeight="1" hidden="1">
      <c r="A42" s="701"/>
      <c r="B42" s="557"/>
      <c r="C42" s="558" t="s">
        <v>236</v>
      </c>
      <c r="D42" s="567">
        <v>5000</v>
      </c>
      <c r="E42" s="538">
        <v>10000</v>
      </c>
      <c r="F42" s="514"/>
      <c r="G42" s="687">
        <f t="shared" si="1"/>
        <v>10000</v>
      </c>
    </row>
    <row r="43" spans="1:7" s="481" customFormat="1" ht="26.25" customHeight="1">
      <c r="A43" s="703"/>
      <c r="B43" s="510" t="s">
        <v>237</v>
      </c>
      <c r="C43" s="568" t="s">
        <v>238</v>
      </c>
      <c r="D43" s="569"/>
      <c r="E43" s="512">
        <v>100000</v>
      </c>
      <c r="F43" s="516">
        <v>-100000</v>
      </c>
      <c r="G43" s="688">
        <f t="shared" si="1"/>
        <v>0</v>
      </c>
    </row>
    <row r="44" spans="1:7" s="527" customFormat="1" ht="21" customHeight="1">
      <c r="A44" s="692" t="s">
        <v>239</v>
      </c>
      <c r="B44" s="570"/>
      <c r="C44" s="571" t="s">
        <v>240</v>
      </c>
      <c r="D44" s="572">
        <f>SUM(D50:D54)</f>
        <v>270000</v>
      </c>
      <c r="E44" s="573">
        <f>E45+E49+E50+E54</f>
        <v>480000</v>
      </c>
      <c r="F44" s="526">
        <f>F45+F49+F50+F54</f>
        <v>-10000</v>
      </c>
      <c r="G44" s="693">
        <f>G45+G49+G50+G54</f>
        <v>470000</v>
      </c>
    </row>
    <row r="45" spans="1:7" s="527" customFormat="1" ht="39.75" customHeight="1">
      <c r="A45" s="699"/>
      <c r="B45" s="535">
        <v>2450</v>
      </c>
      <c r="C45" s="529" t="s">
        <v>241</v>
      </c>
      <c r="D45" s="549">
        <v>0</v>
      </c>
      <c r="E45" s="512">
        <v>110000</v>
      </c>
      <c r="F45" s="516"/>
      <c r="G45" s="688">
        <f>E45+F45</f>
        <v>110000</v>
      </c>
    </row>
    <row r="46" spans="1:7" s="527" customFormat="1" ht="25.5" customHeight="1" hidden="1">
      <c r="A46" s="694"/>
      <c r="B46" s="535"/>
      <c r="C46" s="574" t="s">
        <v>242</v>
      </c>
      <c r="D46" s="543"/>
      <c r="E46" s="575">
        <v>80000</v>
      </c>
      <c r="F46" s="514"/>
      <c r="G46" s="688">
        <f aca="true" t="shared" si="2" ref="G46:G54">E46+F46</f>
        <v>80000</v>
      </c>
    </row>
    <row r="47" spans="1:7" s="527" customFormat="1" ht="17.25" customHeight="1" hidden="1">
      <c r="A47" s="694"/>
      <c r="B47" s="535"/>
      <c r="C47" s="574" t="s">
        <v>243</v>
      </c>
      <c r="D47" s="543"/>
      <c r="E47" s="575">
        <v>50000</v>
      </c>
      <c r="F47" s="514"/>
      <c r="G47" s="688">
        <f t="shared" si="2"/>
        <v>50000</v>
      </c>
    </row>
    <row r="48" spans="1:7" s="527" customFormat="1" ht="16.5" customHeight="1" hidden="1">
      <c r="A48" s="694"/>
      <c r="B48" s="535"/>
      <c r="C48" s="574" t="s">
        <v>244</v>
      </c>
      <c r="D48" s="543"/>
      <c r="E48" s="575">
        <v>70000</v>
      </c>
      <c r="F48" s="514"/>
      <c r="G48" s="688">
        <f t="shared" si="2"/>
        <v>70000</v>
      </c>
    </row>
    <row r="49" spans="1:7" s="527" customFormat="1" ht="17.25" customHeight="1">
      <c r="A49" s="694"/>
      <c r="B49" s="541" t="s">
        <v>126</v>
      </c>
      <c r="C49" s="542" t="s">
        <v>16</v>
      </c>
      <c r="D49" s="543"/>
      <c r="E49" s="531">
        <v>10000</v>
      </c>
      <c r="F49" s="514">
        <v>-10000</v>
      </c>
      <c r="G49" s="688">
        <f t="shared" si="2"/>
        <v>0</v>
      </c>
    </row>
    <row r="50" spans="1:7" s="527" customFormat="1" ht="17.25" customHeight="1">
      <c r="A50" s="700"/>
      <c r="B50" s="541" t="s">
        <v>123</v>
      </c>
      <c r="C50" s="511" t="s">
        <v>13</v>
      </c>
      <c r="D50" s="543">
        <v>70000</v>
      </c>
      <c r="E50" s="513">
        <v>60000</v>
      </c>
      <c r="F50" s="516"/>
      <c r="G50" s="688">
        <f t="shared" si="2"/>
        <v>60000</v>
      </c>
    </row>
    <row r="51" spans="1:7" s="527" customFormat="1" ht="13.5" customHeight="1" hidden="1">
      <c r="A51" s="700"/>
      <c r="B51" s="576"/>
      <c r="C51" s="536" t="s">
        <v>177</v>
      </c>
      <c r="D51" s="540"/>
      <c r="E51" s="519"/>
      <c r="F51" s="526"/>
      <c r="G51" s="688">
        <f t="shared" si="2"/>
        <v>0</v>
      </c>
    </row>
    <row r="52" spans="1:7" s="527" customFormat="1" ht="27" customHeight="1" hidden="1">
      <c r="A52" s="700"/>
      <c r="B52" s="576"/>
      <c r="C52" s="558" t="s">
        <v>245</v>
      </c>
      <c r="D52" s="540"/>
      <c r="E52" s="538">
        <v>5000</v>
      </c>
      <c r="F52" s="526"/>
      <c r="G52" s="688">
        <f t="shared" si="2"/>
        <v>5000</v>
      </c>
    </row>
    <row r="53" spans="1:7" s="527" customFormat="1" ht="40.5" hidden="1">
      <c r="A53" s="700"/>
      <c r="B53" s="576"/>
      <c r="C53" s="563" t="s">
        <v>246</v>
      </c>
      <c r="D53" s="546"/>
      <c r="E53" s="547">
        <v>50000</v>
      </c>
      <c r="F53" s="526"/>
      <c r="G53" s="688">
        <f t="shared" si="2"/>
        <v>50000</v>
      </c>
    </row>
    <row r="54" spans="1:7" s="527" customFormat="1" ht="40.5" customHeight="1">
      <c r="A54" s="704"/>
      <c r="B54" s="510" t="s">
        <v>247</v>
      </c>
      <c r="C54" s="577" t="s">
        <v>248</v>
      </c>
      <c r="D54" s="546">
        <v>200000</v>
      </c>
      <c r="E54" s="552">
        <v>300000</v>
      </c>
      <c r="F54" s="578"/>
      <c r="G54" s="688">
        <f t="shared" si="2"/>
        <v>300000</v>
      </c>
    </row>
    <row r="55" spans="1:7" s="527" customFormat="1" ht="12" customHeight="1" hidden="1">
      <c r="A55" s="700"/>
      <c r="B55" s="557"/>
      <c r="C55" s="579" t="s">
        <v>177</v>
      </c>
      <c r="D55" s="580"/>
      <c r="E55" s="538"/>
      <c r="F55" s="526"/>
      <c r="G55" s="693"/>
    </row>
    <row r="56" spans="1:7" s="527" customFormat="1" ht="15" customHeight="1" hidden="1">
      <c r="A56" s="700"/>
      <c r="B56" s="557"/>
      <c r="C56" s="558" t="s">
        <v>249</v>
      </c>
      <c r="D56" s="581">
        <v>50000</v>
      </c>
      <c r="E56" s="538"/>
      <c r="F56" s="526"/>
      <c r="G56" s="693"/>
    </row>
    <row r="57" spans="1:7" s="527" customFormat="1" ht="18" customHeight="1" hidden="1">
      <c r="A57" s="700"/>
      <c r="B57" s="557"/>
      <c r="C57" s="558" t="s">
        <v>250</v>
      </c>
      <c r="D57" s="582">
        <v>40000</v>
      </c>
      <c r="E57" s="538"/>
      <c r="F57" s="526"/>
      <c r="G57" s="693"/>
    </row>
    <row r="58" spans="1:7" s="527" customFormat="1" ht="18" customHeight="1" hidden="1">
      <c r="A58" s="700"/>
      <c r="B58" s="557"/>
      <c r="C58" s="558" t="s">
        <v>251</v>
      </c>
      <c r="D58" s="582">
        <v>40000</v>
      </c>
      <c r="E58" s="538"/>
      <c r="F58" s="526"/>
      <c r="G58" s="693"/>
    </row>
    <row r="59" spans="1:7" s="527" customFormat="1" ht="18" customHeight="1" hidden="1">
      <c r="A59" s="700"/>
      <c r="B59" s="557"/>
      <c r="C59" s="558" t="s">
        <v>252</v>
      </c>
      <c r="D59" s="582">
        <v>40000</v>
      </c>
      <c r="E59" s="538"/>
      <c r="F59" s="526"/>
      <c r="G59" s="693"/>
    </row>
    <row r="60" spans="1:7" s="527" customFormat="1" ht="18.75" customHeight="1" hidden="1">
      <c r="A60" s="700"/>
      <c r="B60" s="562"/>
      <c r="C60" s="563" t="s">
        <v>253</v>
      </c>
      <c r="D60" s="583"/>
      <c r="E60" s="547"/>
      <c r="F60" s="526"/>
      <c r="G60" s="693"/>
    </row>
    <row r="61" spans="1:7" s="527" customFormat="1" ht="24" customHeight="1">
      <c r="A61" s="697" t="s">
        <v>254</v>
      </c>
      <c r="B61" s="553"/>
      <c r="C61" s="584" t="s">
        <v>255</v>
      </c>
      <c r="D61" s="534">
        <f>SUM(D62:D81)</f>
        <v>793000</v>
      </c>
      <c r="E61" s="555">
        <f>E62+E63+E69+E79+E80+E81</f>
        <v>528000</v>
      </c>
      <c r="F61" s="556">
        <f>SUM(F62:F81)</f>
        <v>148000</v>
      </c>
      <c r="G61" s="698">
        <f>G62+G63+G69+G79+G80+G81</f>
        <v>676000</v>
      </c>
    </row>
    <row r="62" spans="1:7" s="527" customFormat="1" ht="40.5" customHeight="1">
      <c r="A62" s="699"/>
      <c r="B62" s="585">
        <v>2450</v>
      </c>
      <c r="C62" s="511" t="s">
        <v>256</v>
      </c>
      <c r="D62" s="549">
        <v>65000</v>
      </c>
      <c r="E62" s="512">
        <v>19000</v>
      </c>
      <c r="F62" s="514"/>
      <c r="G62" s="687">
        <f>E62+F62</f>
        <v>19000</v>
      </c>
    </row>
    <row r="63" spans="1:7" s="527" customFormat="1" ht="15.75" customHeight="1">
      <c r="A63" s="694"/>
      <c r="B63" s="517" t="s">
        <v>126</v>
      </c>
      <c r="C63" s="518" t="s">
        <v>16</v>
      </c>
      <c r="D63" s="540">
        <v>49000</v>
      </c>
      <c r="E63" s="519">
        <v>53000</v>
      </c>
      <c r="F63" s="516">
        <v>5000</v>
      </c>
      <c r="G63" s="688">
        <f aca="true" t="shared" si="3" ref="G63:G81">E63+F63</f>
        <v>58000</v>
      </c>
    </row>
    <row r="64" spans="1:7" s="527" customFormat="1" ht="14.25" customHeight="1" hidden="1">
      <c r="A64" s="694"/>
      <c r="B64" s="517"/>
      <c r="C64" s="536" t="s">
        <v>177</v>
      </c>
      <c r="D64" s="540"/>
      <c r="E64" s="519"/>
      <c r="F64" s="516"/>
      <c r="G64" s="688">
        <f t="shared" si="3"/>
        <v>0</v>
      </c>
    </row>
    <row r="65" spans="1:7" s="527" customFormat="1" ht="24.75" customHeight="1" hidden="1">
      <c r="A65" s="694"/>
      <c r="B65" s="557"/>
      <c r="C65" s="548" t="s">
        <v>257</v>
      </c>
      <c r="D65" s="580"/>
      <c r="E65" s="538">
        <v>10000</v>
      </c>
      <c r="F65" s="516"/>
      <c r="G65" s="688">
        <f t="shared" si="3"/>
        <v>10000</v>
      </c>
    </row>
    <row r="66" spans="1:7" s="527" customFormat="1" ht="15.75" customHeight="1" hidden="1">
      <c r="A66" s="694"/>
      <c r="B66" s="557"/>
      <c r="C66" s="586" t="s">
        <v>258</v>
      </c>
      <c r="D66" s="580"/>
      <c r="E66" s="538">
        <v>6000</v>
      </c>
      <c r="F66" s="516"/>
      <c r="G66" s="688">
        <f t="shared" si="3"/>
        <v>6000</v>
      </c>
    </row>
    <row r="67" spans="1:7" s="527" customFormat="1" ht="24" customHeight="1" hidden="1">
      <c r="A67" s="694"/>
      <c r="B67" s="557"/>
      <c r="C67" s="548" t="s">
        <v>259</v>
      </c>
      <c r="D67" s="580"/>
      <c r="E67" s="538">
        <v>3000</v>
      </c>
      <c r="F67" s="516"/>
      <c r="G67" s="688">
        <f t="shared" si="3"/>
        <v>3000</v>
      </c>
    </row>
    <row r="68" spans="1:7" s="527" customFormat="1" ht="37.5" customHeight="1" hidden="1">
      <c r="A68" s="692"/>
      <c r="B68" s="562"/>
      <c r="C68" s="563" t="s">
        <v>260</v>
      </c>
      <c r="D68" s="587"/>
      <c r="E68" s="547">
        <v>5000</v>
      </c>
      <c r="F68" s="516"/>
      <c r="G68" s="688">
        <f t="shared" si="3"/>
        <v>5000</v>
      </c>
    </row>
    <row r="69" spans="1:7" s="527" customFormat="1" ht="16.5" customHeight="1">
      <c r="A69" s="694"/>
      <c r="B69" s="510" t="s">
        <v>123</v>
      </c>
      <c r="C69" s="511" t="s">
        <v>13</v>
      </c>
      <c r="D69" s="549">
        <v>349000</v>
      </c>
      <c r="E69" s="588">
        <v>291000</v>
      </c>
      <c r="F69" s="516">
        <v>-7000</v>
      </c>
      <c r="G69" s="688">
        <f t="shared" si="3"/>
        <v>284000</v>
      </c>
    </row>
    <row r="70" spans="1:7" s="527" customFormat="1" ht="10.5" customHeight="1" hidden="1">
      <c r="A70" s="694"/>
      <c r="B70" s="517"/>
      <c r="C70" s="536" t="s">
        <v>177</v>
      </c>
      <c r="D70" s="540"/>
      <c r="E70" s="519"/>
      <c r="F70" s="556"/>
      <c r="G70" s="688">
        <f t="shared" si="3"/>
        <v>0</v>
      </c>
    </row>
    <row r="71" spans="1:7" s="527" customFormat="1" ht="14.25" customHeight="1" hidden="1">
      <c r="A71" s="694"/>
      <c r="B71" s="517"/>
      <c r="C71" s="558" t="s">
        <v>261</v>
      </c>
      <c r="D71" s="580"/>
      <c r="E71" s="538">
        <v>10000</v>
      </c>
      <c r="F71" s="556"/>
      <c r="G71" s="688">
        <f t="shared" si="3"/>
        <v>10000</v>
      </c>
    </row>
    <row r="72" spans="1:7" s="527" customFormat="1" ht="14.25" customHeight="1" hidden="1">
      <c r="A72" s="694"/>
      <c r="B72" s="517"/>
      <c r="C72" s="558" t="s">
        <v>262</v>
      </c>
      <c r="D72" s="580"/>
      <c r="E72" s="538">
        <v>4000</v>
      </c>
      <c r="F72" s="556"/>
      <c r="G72" s="688">
        <f t="shared" si="3"/>
        <v>4000</v>
      </c>
    </row>
    <row r="73" spans="1:7" s="527" customFormat="1" ht="27" hidden="1">
      <c r="A73" s="694"/>
      <c r="B73" s="517"/>
      <c r="C73" s="558" t="s">
        <v>263</v>
      </c>
      <c r="D73" s="580"/>
      <c r="E73" s="538">
        <v>2000</v>
      </c>
      <c r="F73" s="556"/>
      <c r="G73" s="688">
        <f t="shared" si="3"/>
        <v>2000</v>
      </c>
    </row>
    <row r="74" spans="1:7" s="527" customFormat="1" ht="13.5" customHeight="1" hidden="1">
      <c r="A74" s="694"/>
      <c r="B74" s="517"/>
      <c r="C74" s="558" t="s">
        <v>264</v>
      </c>
      <c r="D74" s="580"/>
      <c r="E74" s="538">
        <v>10000</v>
      </c>
      <c r="F74" s="556"/>
      <c r="G74" s="688">
        <f t="shared" si="3"/>
        <v>10000</v>
      </c>
    </row>
    <row r="75" spans="1:7" s="527" customFormat="1" ht="25.5" customHeight="1" hidden="1">
      <c r="A75" s="694"/>
      <c r="B75" s="517"/>
      <c r="C75" s="558" t="s">
        <v>265</v>
      </c>
      <c r="D75" s="580"/>
      <c r="E75" s="538">
        <v>100000</v>
      </c>
      <c r="F75" s="556"/>
      <c r="G75" s="688">
        <f t="shared" si="3"/>
        <v>100000</v>
      </c>
    </row>
    <row r="76" spans="1:7" s="527" customFormat="1" ht="54" hidden="1">
      <c r="A76" s="694"/>
      <c r="B76" s="517"/>
      <c r="C76" s="565" t="s">
        <v>266</v>
      </c>
      <c r="D76" s="580"/>
      <c r="E76" s="538">
        <v>10000</v>
      </c>
      <c r="F76" s="556"/>
      <c r="G76" s="688">
        <f t="shared" si="3"/>
        <v>10000</v>
      </c>
    </row>
    <row r="77" spans="1:7" s="527" customFormat="1" ht="36.75" customHeight="1" hidden="1">
      <c r="A77" s="694"/>
      <c r="B77" s="517"/>
      <c r="C77" s="565" t="s">
        <v>267</v>
      </c>
      <c r="D77" s="580"/>
      <c r="E77" s="538">
        <v>17000</v>
      </c>
      <c r="F77" s="556"/>
      <c r="G77" s="688">
        <f t="shared" si="3"/>
        <v>17000</v>
      </c>
    </row>
    <row r="78" spans="1:7" s="527" customFormat="1" ht="27" hidden="1">
      <c r="A78" s="692"/>
      <c r="B78" s="544"/>
      <c r="C78" s="563" t="s">
        <v>268</v>
      </c>
      <c r="D78" s="587"/>
      <c r="E78" s="547">
        <v>5000</v>
      </c>
      <c r="F78" s="556"/>
      <c r="G78" s="688">
        <f t="shared" si="3"/>
        <v>5000</v>
      </c>
    </row>
    <row r="79" spans="1:7" s="481" customFormat="1" ht="31.5" customHeight="1">
      <c r="A79" s="694"/>
      <c r="B79" s="517" t="s">
        <v>237</v>
      </c>
      <c r="C79" s="589" t="s">
        <v>269</v>
      </c>
      <c r="D79" s="540">
        <v>110000</v>
      </c>
      <c r="E79" s="519">
        <v>50000</v>
      </c>
      <c r="F79" s="516">
        <v>150000</v>
      </c>
      <c r="G79" s="688">
        <f t="shared" si="3"/>
        <v>200000</v>
      </c>
    </row>
    <row r="80" spans="1:7" s="481" customFormat="1" ht="40.5">
      <c r="A80" s="694"/>
      <c r="B80" s="541" t="s">
        <v>270</v>
      </c>
      <c r="C80" s="529" t="s">
        <v>271</v>
      </c>
      <c r="D80" s="543">
        <v>110000</v>
      </c>
      <c r="E80" s="531">
        <v>15000</v>
      </c>
      <c r="F80" s="516"/>
      <c r="G80" s="688">
        <f t="shared" si="3"/>
        <v>15000</v>
      </c>
    </row>
    <row r="81" spans="1:7" s="481" customFormat="1" ht="69.75" customHeight="1" thickBot="1">
      <c r="A81" s="694"/>
      <c r="B81" s="541" t="s">
        <v>247</v>
      </c>
      <c r="C81" s="590" t="s">
        <v>272</v>
      </c>
      <c r="D81" s="543">
        <v>110000</v>
      </c>
      <c r="E81" s="531">
        <v>100000</v>
      </c>
      <c r="F81" s="514"/>
      <c r="G81" s="687">
        <f t="shared" si="3"/>
        <v>100000</v>
      </c>
    </row>
    <row r="82" spans="1:7" s="509" customFormat="1" ht="28.5" customHeight="1" thickBot="1" thickTop="1">
      <c r="A82" s="683" t="s">
        <v>273</v>
      </c>
      <c r="B82" s="591" t="s">
        <v>274</v>
      </c>
      <c r="C82" s="592"/>
      <c r="D82" s="507" t="e">
        <f>D14-D19</f>
        <v>#REF!</v>
      </c>
      <c r="E82" s="502">
        <f>E18-E19</f>
        <v>154000</v>
      </c>
      <c r="F82" s="507">
        <f>F18-F19</f>
        <v>222000</v>
      </c>
      <c r="G82" s="690">
        <f>G18-G19</f>
        <v>376000</v>
      </c>
    </row>
    <row r="83" ht="14.25" thickTop="1"/>
  </sheetData>
  <printOptions horizontalCentered="1"/>
  <pageMargins left="0" right="0" top="0.984251968503937" bottom="0.984251968503937" header="0.5118110236220472" footer="0.5118110236220472"/>
  <pageSetup firstPageNumber="14" useFirstPageNumber="1" horizontalDpi="300" verticalDpi="300" orientation="portrait" paperSize="9" r:id="rId1"/>
  <headerFooter alignWithMargins="0">
    <oddHeader>&amp;C &amp;"Times New Roman,Normalny"&amp;P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9"/>
  <sheetViews>
    <sheetView workbookViewId="0" topLeftCell="B1">
      <selection activeCell="F3" sqref="F3"/>
    </sheetView>
  </sheetViews>
  <sheetFormatPr defaultColWidth="9.00390625" defaultRowHeight="12.75"/>
  <cols>
    <col min="1" max="1" width="5.375" style="593" customWidth="1"/>
    <col min="2" max="2" width="9.25390625" style="594" customWidth="1"/>
    <col min="3" max="3" width="35.25390625" style="593" customWidth="1"/>
    <col min="4" max="4" width="14.75390625" style="595" hidden="1" customWidth="1"/>
    <col min="5" max="5" width="11.75390625" style="595" customWidth="1"/>
    <col min="6" max="7" width="11.75390625" style="593" customWidth="1"/>
    <col min="8" max="16384" width="10.00390625" style="593" customWidth="1"/>
  </cols>
  <sheetData>
    <row r="1" spans="3:6" ht="12.75" customHeight="1">
      <c r="C1" s="312"/>
      <c r="E1" s="312"/>
      <c r="F1" s="3" t="s">
        <v>296</v>
      </c>
    </row>
    <row r="2" spans="3:6" ht="12.75" customHeight="1">
      <c r="C2" s="312"/>
      <c r="E2" s="312"/>
      <c r="F2" s="9" t="s">
        <v>318</v>
      </c>
    </row>
    <row r="3" spans="3:6" ht="12.75" customHeight="1">
      <c r="C3" s="312"/>
      <c r="E3" s="312"/>
      <c r="F3" s="9" t="s">
        <v>1</v>
      </c>
    </row>
    <row r="4" spans="3:6" ht="12.75" customHeight="1">
      <c r="C4" s="312"/>
      <c r="E4" s="312"/>
      <c r="F4" s="9" t="s">
        <v>314</v>
      </c>
    </row>
    <row r="5" ht="12.75" customHeight="1" hidden="1"/>
    <row r="6" ht="32.25" customHeight="1"/>
    <row r="7" spans="1:7" s="356" customFormat="1" ht="17.25" customHeight="1">
      <c r="A7" s="801" t="s">
        <v>275</v>
      </c>
      <c r="B7" s="802"/>
      <c r="C7" s="802"/>
      <c r="D7" s="802"/>
      <c r="E7" s="802"/>
      <c r="F7" s="802"/>
      <c r="G7" s="802"/>
    </row>
    <row r="8" spans="1:7" s="356" customFormat="1" ht="17.25" customHeight="1">
      <c r="A8" s="801" t="s">
        <v>276</v>
      </c>
      <c r="B8" s="803"/>
      <c r="C8" s="803"/>
      <c r="D8" s="803"/>
      <c r="E8" s="803"/>
      <c r="F8" s="803"/>
      <c r="G8" s="803"/>
    </row>
    <row r="9" spans="1:7" s="356" customFormat="1" ht="17.25" customHeight="1">
      <c r="A9" s="801" t="s">
        <v>277</v>
      </c>
      <c r="B9" s="803"/>
      <c r="C9" s="803"/>
      <c r="D9" s="803"/>
      <c r="E9" s="803"/>
      <c r="F9" s="803"/>
      <c r="G9" s="803"/>
    </row>
    <row r="10" spans="1:7" s="356" customFormat="1" ht="17.25" customHeight="1">
      <c r="A10" s="801" t="s">
        <v>278</v>
      </c>
      <c r="B10" s="803"/>
      <c r="C10" s="803"/>
      <c r="D10" s="803"/>
      <c r="E10" s="803"/>
      <c r="F10" s="803"/>
      <c r="G10" s="803"/>
    </row>
    <row r="11" spans="2:5" s="356" customFormat="1" ht="17.25" customHeight="1">
      <c r="B11" s="597"/>
      <c r="C11" s="412"/>
      <c r="D11" s="598"/>
      <c r="E11" s="598"/>
    </row>
    <row r="12" spans="2:7" ht="22.5" customHeight="1" thickBot="1">
      <c r="B12" s="599"/>
      <c r="C12" s="600"/>
      <c r="D12" s="601"/>
      <c r="E12" s="602"/>
      <c r="G12" s="602" t="s">
        <v>23</v>
      </c>
    </row>
    <row r="13" spans="1:7" s="492" customFormat="1" ht="45" customHeight="1">
      <c r="A13" s="655" t="s">
        <v>197</v>
      </c>
      <c r="B13" s="656" t="s">
        <v>198</v>
      </c>
      <c r="C13" s="657" t="s">
        <v>173</v>
      </c>
      <c r="D13" s="658" t="s">
        <v>199</v>
      </c>
      <c r="E13" s="659" t="s">
        <v>200</v>
      </c>
      <c r="F13" s="660" t="s">
        <v>201</v>
      </c>
      <c r="G13" s="661" t="s">
        <v>202</v>
      </c>
    </row>
    <row r="14" spans="1:7" s="498" customFormat="1" ht="12.75" customHeight="1" thickBot="1">
      <c r="A14" s="662">
        <v>1</v>
      </c>
      <c r="B14" s="493">
        <v>2</v>
      </c>
      <c r="C14" s="494">
        <v>3</v>
      </c>
      <c r="D14" s="495">
        <v>3</v>
      </c>
      <c r="E14" s="496">
        <v>4</v>
      </c>
      <c r="F14" s="495">
        <v>5</v>
      </c>
      <c r="G14" s="663">
        <v>6</v>
      </c>
    </row>
    <row r="15" spans="1:7" s="607" customFormat="1" ht="21" customHeight="1" hidden="1">
      <c r="A15" s="664"/>
      <c r="B15" s="603">
        <v>710</v>
      </c>
      <c r="C15" s="604" t="s">
        <v>279</v>
      </c>
      <c r="D15" s="605"/>
      <c r="E15" s="606"/>
      <c r="F15" s="605"/>
      <c r="G15" s="665"/>
    </row>
    <row r="16" spans="1:7" s="612" customFormat="1" ht="30" customHeight="1" hidden="1">
      <c r="A16" s="666"/>
      <c r="B16" s="608">
        <v>71030</v>
      </c>
      <c r="C16" s="609" t="s">
        <v>280</v>
      </c>
      <c r="D16" s="610"/>
      <c r="E16" s="611"/>
      <c r="F16" s="610"/>
      <c r="G16" s="667"/>
    </row>
    <row r="17" spans="1:7" s="596" customFormat="1" ht="23.25" customHeight="1" thickBot="1" thickTop="1">
      <c r="A17" s="668" t="s">
        <v>203</v>
      </c>
      <c r="B17" s="613"/>
      <c r="C17" s="500" t="s">
        <v>281</v>
      </c>
      <c r="D17" s="614" t="e">
        <f>#REF!+#REF!-#REF!</f>
        <v>#REF!</v>
      </c>
      <c r="E17" s="615">
        <v>997607</v>
      </c>
      <c r="F17" s="616"/>
      <c r="G17" s="669">
        <f>E17+F17</f>
        <v>997607</v>
      </c>
    </row>
    <row r="18" spans="1:7" s="619" customFormat="1" ht="30" customHeight="1" thickBot="1" thickTop="1">
      <c r="A18" s="670" t="s">
        <v>205</v>
      </c>
      <c r="B18" s="617" t="s">
        <v>282</v>
      </c>
      <c r="C18" s="618" t="s">
        <v>207</v>
      </c>
      <c r="D18" s="616">
        <f>SUM(D19:D21)</f>
        <v>420000</v>
      </c>
      <c r="E18" s="615">
        <f>SUM(E19:E22)</f>
        <v>470000</v>
      </c>
      <c r="F18" s="616">
        <f>SUM(F19:F22)</f>
        <v>30000</v>
      </c>
      <c r="G18" s="669">
        <f>SUM(G19:G22)</f>
        <v>500000</v>
      </c>
    </row>
    <row r="19" spans="1:7" s="612" customFormat="1" ht="27.75" customHeight="1" thickTop="1">
      <c r="A19" s="671"/>
      <c r="B19" s="620" t="s">
        <v>208</v>
      </c>
      <c r="C19" s="529" t="s">
        <v>209</v>
      </c>
      <c r="D19" s="621">
        <v>0</v>
      </c>
      <c r="E19" s="622">
        <v>30000</v>
      </c>
      <c r="F19" s="621"/>
      <c r="G19" s="672">
        <f>E19+F19</f>
        <v>30000</v>
      </c>
    </row>
    <row r="20" spans="1:7" ht="17.25" customHeight="1">
      <c r="A20" s="673"/>
      <c r="B20" s="623" t="s">
        <v>121</v>
      </c>
      <c r="C20" s="624" t="s">
        <v>122</v>
      </c>
      <c r="D20" s="625">
        <v>380000</v>
      </c>
      <c r="E20" s="626">
        <v>420000</v>
      </c>
      <c r="F20" s="625"/>
      <c r="G20" s="674">
        <f>E20+F20</f>
        <v>420000</v>
      </c>
    </row>
    <row r="21" spans="1:7" ht="17.25" customHeight="1">
      <c r="A21" s="673"/>
      <c r="B21" s="627" t="s">
        <v>124</v>
      </c>
      <c r="C21" s="628" t="s">
        <v>125</v>
      </c>
      <c r="D21" s="629">
        <v>40000</v>
      </c>
      <c r="E21" s="630">
        <v>20000</v>
      </c>
      <c r="F21" s="629"/>
      <c r="G21" s="675">
        <f>E21+F21</f>
        <v>20000</v>
      </c>
    </row>
    <row r="22" spans="1:7" ht="17.25" customHeight="1" thickBot="1">
      <c r="A22" s="673"/>
      <c r="B22" s="620" t="s">
        <v>283</v>
      </c>
      <c r="C22" s="631" t="s">
        <v>284</v>
      </c>
      <c r="D22" s="621"/>
      <c r="E22" s="622">
        <v>0</v>
      </c>
      <c r="F22" s="621">
        <v>30000</v>
      </c>
      <c r="G22" s="672">
        <f>E22+F22</f>
        <v>30000</v>
      </c>
    </row>
    <row r="23" spans="1:7" s="632" customFormat="1" ht="25.5" customHeight="1" thickBot="1" thickTop="1">
      <c r="A23" s="670" t="s">
        <v>212</v>
      </c>
      <c r="B23" s="613"/>
      <c r="C23" s="618" t="s">
        <v>213</v>
      </c>
      <c r="D23" s="616" t="e">
        <f>SUM(D18+D17)</f>
        <v>#REF!</v>
      </c>
      <c r="E23" s="615">
        <f>SUM(E18+E17)</f>
        <v>1467607</v>
      </c>
      <c r="F23" s="616">
        <f>SUM(F18+F17)</f>
        <v>30000</v>
      </c>
      <c r="G23" s="669">
        <f>SUM(G18+G17)</f>
        <v>1497607</v>
      </c>
    </row>
    <row r="24" spans="1:7" s="633" customFormat="1" ht="30" customHeight="1" thickBot="1" thickTop="1">
      <c r="A24" s="670" t="s">
        <v>214</v>
      </c>
      <c r="B24" s="617" t="s">
        <v>282</v>
      </c>
      <c r="C24" s="618" t="s">
        <v>285</v>
      </c>
      <c r="D24" s="616">
        <f>SUM(D25+D33)</f>
        <v>1059100</v>
      </c>
      <c r="E24" s="615">
        <f>SUM(E25+E33)</f>
        <v>1467607</v>
      </c>
      <c r="F24" s="616">
        <f>SUM(F25+F33)</f>
        <v>30000</v>
      </c>
      <c r="G24" s="669">
        <f>SUM(G25+G33)</f>
        <v>1497607</v>
      </c>
    </row>
    <row r="25" spans="1:7" s="633" customFormat="1" ht="22.5" customHeight="1" thickTop="1">
      <c r="A25" s="676"/>
      <c r="B25" s="634"/>
      <c r="C25" s="424" t="s">
        <v>286</v>
      </c>
      <c r="D25" s="635">
        <f>SUM(D26:D30)</f>
        <v>927600</v>
      </c>
      <c r="E25" s="636">
        <f>SUM(E26:E32)</f>
        <v>1467607</v>
      </c>
      <c r="F25" s="635">
        <f>SUM(F26:F32)</f>
        <v>30000</v>
      </c>
      <c r="G25" s="677">
        <f>SUM(G26:G32)</f>
        <v>1497607</v>
      </c>
    </row>
    <row r="26" spans="1:7" ht="19.5" customHeight="1">
      <c r="A26" s="673"/>
      <c r="B26" s="637">
        <v>2960</v>
      </c>
      <c r="C26" s="638" t="s">
        <v>287</v>
      </c>
      <c r="D26" s="639">
        <v>84000</v>
      </c>
      <c r="E26" s="640">
        <v>94000</v>
      </c>
      <c r="F26" s="639">
        <v>6000</v>
      </c>
      <c r="G26" s="678">
        <f aca="true" t="shared" si="0" ref="G26:G32">E26+F26</f>
        <v>100000</v>
      </c>
    </row>
    <row r="27" spans="1:7" ht="19.5" customHeight="1">
      <c r="A27" s="673"/>
      <c r="B27" s="641">
        <v>4210</v>
      </c>
      <c r="C27" s="624" t="s">
        <v>288</v>
      </c>
      <c r="D27" s="625">
        <v>3700</v>
      </c>
      <c r="E27" s="626">
        <v>7000</v>
      </c>
      <c r="F27" s="625">
        <v>5000</v>
      </c>
      <c r="G27" s="674">
        <f t="shared" si="0"/>
        <v>12000</v>
      </c>
    </row>
    <row r="28" spans="1:7" ht="19.5" customHeight="1">
      <c r="A28" s="673"/>
      <c r="B28" s="642">
        <v>4240</v>
      </c>
      <c r="C28" s="631" t="s">
        <v>117</v>
      </c>
      <c r="D28" s="621"/>
      <c r="E28" s="622">
        <v>300</v>
      </c>
      <c r="F28" s="621"/>
      <c r="G28" s="674">
        <f t="shared" si="0"/>
        <v>300</v>
      </c>
    </row>
    <row r="29" spans="1:7" ht="19.5" customHeight="1">
      <c r="A29" s="673"/>
      <c r="B29" s="641">
        <v>4300</v>
      </c>
      <c r="C29" s="624" t="s">
        <v>289</v>
      </c>
      <c r="D29" s="625">
        <v>830500</v>
      </c>
      <c r="E29" s="626">
        <v>1346307</v>
      </c>
      <c r="F29" s="625">
        <v>24000</v>
      </c>
      <c r="G29" s="674">
        <f t="shared" si="0"/>
        <v>1370307</v>
      </c>
    </row>
    <row r="30" spans="1:7" ht="30" customHeight="1">
      <c r="A30" s="673"/>
      <c r="B30" s="643">
        <v>4700</v>
      </c>
      <c r="C30" s="577" t="s">
        <v>290</v>
      </c>
      <c r="D30" s="629">
        <v>9400</v>
      </c>
      <c r="E30" s="630">
        <v>5000</v>
      </c>
      <c r="F30" s="629"/>
      <c r="G30" s="674">
        <f t="shared" si="0"/>
        <v>5000</v>
      </c>
    </row>
    <row r="31" spans="1:7" ht="30" customHeight="1">
      <c r="A31" s="673"/>
      <c r="B31" s="641">
        <v>4740</v>
      </c>
      <c r="C31" s="550" t="s">
        <v>291</v>
      </c>
      <c r="D31" s="625"/>
      <c r="E31" s="626">
        <v>2000</v>
      </c>
      <c r="F31" s="625"/>
      <c r="G31" s="674">
        <f t="shared" si="0"/>
        <v>2000</v>
      </c>
    </row>
    <row r="32" spans="1:7" ht="30" customHeight="1" thickBot="1">
      <c r="A32" s="673"/>
      <c r="B32" s="644">
        <v>4750</v>
      </c>
      <c r="C32" s="406" t="s">
        <v>292</v>
      </c>
      <c r="D32" s="621"/>
      <c r="E32" s="622">
        <v>13000</v>
      </c>
      <c r="F32" s="621">
        <v>-5000</v>
      </c>
      <c r="G32" s="672">
        <f t="shared" si="0"/>
        <v>8000</v>
      </c>
    </row>
    <row r="33" spans="1:7" s="649" customFormat="1" ht="18.75" customHeight="1" hidden="1">
      <c r="A33" s="673"/>
      <c r="B33" s="645"/>
      <c r="C33" s="646" t="s">
        <v>293</v>
      </c>
      <c r="D33" s="647">
        <f>D34</f>
        <v>131500</v>
      </c>
      <c r="E33" s="648">
        <f>E34</f>
        <v>0</v>
      </c>
      <c r="F33" s="647">
        <f>F34</f>
        <v>0</v>
      </c>
      <c r="G33" s="679">
        <f>G34</f>
        <v>0</v>
      </c>
    </row>
    <row r="34" spans="1:7" s="632" customFormat="1" ht="18.75" customHeight="1" hidden="1">
      <c r="A34" s="673"/>
      <c r="B34" s="650">
        <v>6120</v>
      </c>
      <c r="C34" s="651" t="s">
        <v>294</v>
      </c>
      <c r="D34" s="652">
        <v>131500</v>
      </c>
      <c r="E34" s="653">
        <v>0</v>
      </c>
      <c r="F34" s="652">
        <v>0</v>
      </c>
      <c r="G34" s="680">
        <v>0</v>
      </c>
    </row>
    <row r="35" spans="1:7" s="632" customFormat="1" ht="36.75" customHeight="1" thickBot="1" thickTop="1">
      <c r="A35" s="670" t="s">
        <v>273</v>
      </c>
      <c r="B35" s="613"/>
      <c r="C35" s="654" t="s">
        <v>295</v>
      </c>
      <c r="D35" s="616" t="e">
        <f>D23-D24</f>
        <v>#REF!</v>
      </c>
      <c r="E35" s="615">
        <f>E23-E24</f>
        <v>0</v>
      </c>
      <c r="F35" s="616">
        <f>F23-F24</f>
        <v>0</v>
      </c>
      <c r="G35" s="669">
        <f>G23-G24</f>
        <v>0</v>
      </c>
    </row>
    <row r="36" ht="16.5" thickTop="1"/>
    <row r="38" spans="2:5" ht="12.75">
      <c r="B38" s="593"/>
      <c r="D38" s="593"/>
      <c r="E38" s="593"/>
    </row>
    <row r="39" spans="2:5" ht="12.75">
      <c r="B39" s="593"/>
      <c r="D39" s="593"/>
      <c r="E39" s="593"/>
    </row>
    <row r="40" spans="2:5" ht="12.75">
      <c r="B40" s="593"/>
      <c r="D40" s="593"/>
      <c r="E40" s="593"/>
    </row>
    <row r="41" spans="2:5" ht="12.75">
      <c r="B41" s="593"/>
      <c r="D41" s="593"/>
      <c r="E41" s="593"/>
    </row>
    <row r="42" spans="2:5" ht="12.75">
      <c r="B42" s="593"/>
      <c r="D42" s="593"/>
      <c r="E42" s="593"/>
    </row>
    <row r="43" spans="2:5" ht="12.75">
      <c r="B43" s="593"/>
      <c r="D43" s="593"/>
      <c r="E43" s="593"/>
    </row>
    <row r="44" spans="2:5" ht="12.75">
      <c r="B44" s="593"/>
      <c r="D44" s="593"/>
      <c r="E44" s="593"/>
    </row>
    <row r="45" spans="2:5" ht="12.75">
      <c r="B45" s="593"/>
      <c r="D45" s="593"/>
      <c r="E45" s="593"/>
    </row>
    <row r="46" spans="2:5" ht="12.75">
      <c r="B46" s="593"/>
      <c r="D46" s="593"/>
      <c r="E46" s="593"/>
    </row>
    <row r="47" spans="2:5" ht="12.75">
      <c r="B47" s="593"/>
      <c r="D47" s="593"/>
      <c r="E47" s="593"/>
    </row>
    <row r="48" spans="2:5" ht="12.75">
      <c r="B48" s="593"/>
      <c r="D48" s="593"/>
      <c r="E48" s="593"/>
    </row>
    <row r="49" spans="2:5" ht="12.75">
      <c r="B49" s="593"/>
      <c r="D49" s="593"/>
      <c r="E49" s="593"/>
    </row>
    <row r="50" spans="2:5" ht="12.75">
      <c r="B50" s="593"/>
      <c r="D50" s="593"/>
      <c r="E50" s="593"/>
    </row>
    <row r="51" spans="2:5" ht="12.75">
      <c r="B51" s="593"/>
      <c r="D51" s="593"/>
      <c r="E51" s="593"/>
    </row>
    <row r="52" spans="2:5" ht="12.75">
      <c r="B52" s="593"/>
      <c r="D52" s="593"/>
      <c r="E52" s="593"/>
    </row>
    <row r="53" spans="2:5" ht="12.75">
      <c r="B53" s="593"/>
      <c r="D53" s="593"/>
      <c r="E53" s="593"/>
    </row>
    <row r="54" spans="2:5" ht="12.75">
      <c r="B54" s="593"/>
      <c r="D54" s="593"/>
      <c r="E54" s="593"/>
    </row>
    <row r="55" spans="2:5" ht="12.75">
      <c r="B55" s="593"/>
      <c r="D55" s="593"/>
      <c r="E55" s="593"/>
    </row>
    <row r="56" spans="2:5" ht="12.75">
      <c r="B56" s="593"/>
      <c r="D56" s="593"/>
      <c r="E56" s="593"/>
    </row>
    <row r="57" spans="2:5" ht="12.75">
      <c r="B57" s="593"/>
      <c r="D57" s="593"/>
      <c r="E57" s="593"/>
    </row>
    <row r="58" spans="2:5" ht="12.75">
      <c r="B58" s="593"/>
      <c r="D58" s="593"/>
      <c r="E58" s="593"/>
    </row>
    <row r="59" spans="2:5" ht="12.75">
      <c r="B59" s="593"/>
      <c r="D59" s="593"/>
      <c r="E59" s="593"/>
    </row>
    <row r="60" spans="2:5" ht="12.75">
      <c r="B60" s="593"/>
      <c r="D60" s="593"/>
      <c r="E60" s="593"/>
    </row>
    <row r="61" spans="2:5" ht="12.75">
      <c r="B61" s="593"/>
      <c r="D61" s="593"/>
      <c r="E61" s="593"/>
    </row>
    <row r="62" spans="2:5" ht="12.75">
      <c r="B62" s="593"/>
      <c r="D62" s="593"/>
      <c r="E62" s="593"/>
    </row>
    <row r="63" spans="2:5" ht="12.75">
      <c r="B63" s="593"/>
      <c r="D63" s="593"/>
      <c r="E63" s="593"/>
    </row>
    <row r="64" spans="2:5" ht="12.75">
      <c r="B64" s="593"/>
      <c r="D64" s="593"/>
      <c r="E64" s="593"/>
    </row>
    <row r="65" spans="2:5" ht="12.75">
      <c r="B65" s="593"/>
      <c r="D65" s="593"/>
      <c r="E65" s="593"/>
    </row>
    <row r="66" spans="2:5" ht="12.75">
      <c r="B66" s="593"/>
      <c r="D66" s="593"/>
      <c r="E66" s="593"/>
    </row>
    <row r="67" spans="2:5" ht="12.75">
      <c r="B67" s="593"/>
      <c r="D67" s="593"/>
      <c r="E67" s="593"/>
    </row>
    <row r="68" spans="2:5" ht="12.75">
      <c r="B68" s="593"/>
      <c r="D68" s="593"/>
      <c r="E68" s="593"/>
    </row>
    <row r="69" spans="2:5" ht="12.75">
      <c r="B69" s="593"/>
      <c r="D69" s="593"/>
      <c r="E69" s="593"/>
    </row>
    <row r="70" spans="2:5" ht="12.75">
      <c r="B70" s="593"/>
      <c r="D70" s="593"/>
      <c r="E70" s="593"/>
    </row>
    <row r="71" spans="2:5" ht="12.75">
      <c r="B71" s="593"/>
      <c r="D71" s="593"/>
      <c r="E71" s="593"/>
    </row>
    <row r="72" spans="2:5" ht="12.75">
      <c r="B72" s="593"/>
      <c r="D72" s="593"/>
      <c r="E72" s="593"/>
    </row>
    <row r="73" spans="2:5" ht="12.75">
      <c r="B73" s="593"/>
      <c r="D73" s="593"/>
      <c r="E73" s="593"/>
    </row>
    <row r="74" spans="2:5" ht="12.75">
      <c r="B74" s="593"/>
      <c r="D74" s="593"/>
      <c r="E74" s="593"/>
    </row>
    <row r="75" spans="2:5" ht="12.75">
      <c r="B75" s="593"/>
      <c r="D75" s="593"/>
      <c r="E75" s="593"/>
    </row>
    <row r="76" spans="2:5" ht="12.75">
      <c r="B76" s="593"/>
      <c r="D76" s="593"/>
      <c r="E76" s="593"/>
    </row>
    <row r="77" spans="2:5" ht="12.75">
      <c r="B77" s="593"/>
      <c r="D77" s="593"/>
      <c r="E77" s="593"/>
    </row>
    <row r="78" spans="2:5" ht="12.75">
      <c r="B78" s="593"/>
      <c r="D78" s="593"/>
      <c r="E78" s="593"/>
    </row>
    <row r="79" spans="2:5" ht="12.75">
      <c r="B79" s="593"/>
      <c r="D79" s="593"/>
      <c r="E79" s="593"/>
    </row>
    <row r="80" spans="2:5" ht="12.75">
      <c r="B80" s="593"/>
      <c r="D80" s="593"/>
      <c r="E80" s="593"/>
    </row>
    <row r="81" spans="2:5" ht="12.75">
      <c r="B81" s="593"/>
      <c r="D81" s="593"/>
      <c r="E81" s="593"/>
    </row>
    <row r="82" spans="2:5" ht="12.75">
      <c r="B82" s="593"/>
      <c r="D82" s="593"/>
      <c r="E82" s="593"/>
    </row>
    <row r="83" spans="2:5" ht="12.75">
      <c r="B83" s="593"/>
      <c r="D83" s="593"/>
      <c r="E83" s="593"/>
    </row>
    <row r="84" spans="2:5" ht="12.75">
      <c r="B84" s="593"/>
      <c r="D84" s="593"/>
      <c r="E84" s="593"/>
    </row>
    <row r="85" spans="2:5" ht="12.75">
      <c r="B85" s="593"/>
      <c r="D85" s="593"/>
      <c r="E85" s="593"/>
    </row>
    <row r="86" spans="2:5" ht="12.75">
      <c r="B86" s="593"/>
      <c r="D86" s="593"/>
      <c r="E86" s="593"/>
    </row>
    <row r="87" spans="2:5" ht="12.75">
      <c r="B87" s="593"/>
      <c r="D87" s="593"/>
      <c r="E87" s="593"/>
    </row>
    <row r="88" spans="2:5" ht="12.75">
      <c r="B88" s="593"/>
      <c r="D88" s="593"/>
      <c r="E88" s="593"/>
    </row>
    <row r="89" spans="2:5" ht="12.75">
      <c r="B89" s="593"/>
      <c r="D89" s="593"/>
      <c r="E89" s="593"/>
    </row>
    <row r="90" spans="2:5" ht="12.75">
      <c r="B90" s="593"/>
      <c r="D90" s="593"/>
      <c r="E90" s="593"/>
    </row>
    <row r="91" spans="2:5" ht="12.75">
      <c r="B91" s="593"/>
      <c r="D91" s="593"/>
      <c r="E91" s="593"/>
    </row>
    <row r="92" spans="2:5" ht="12.75">
      <c r="B92" s="593"/>
      <c r="D92" s="593"/>
      <c r="E92" s="593"/>
    </row>
    <row r="93" spans="2:5" ht="12.75">
      <c r="B93" s="593"/>
      <c r="D93" s="593"/>
      <c r="E93" s="593"/>
    </row>
    <row r="94" spans="2:5" ht="12.75">
      <c r="B94" s="593"/>
      <c r="D94" s="593"/>
      <c r="E94" s="593"/>
    </row>
    <row r="95" spans="2:5" ht="12.75">
      <c r="B95" s="593"/>
      <c r="D95" s="593"/>
      <c r="E95" s="593"/>
    </row>
    <row r="96" spans="2:5" ht="12.75">
      <c r="B96" s="593"/>
      <c r="D96" s="593"/>
      <c r="E96" s="593"/>
    </row>
    <row r="97" spans="2:5" ht="12.75">
      <c r="B97" s="593"/>
      <c r="D97" s="593"/>
      <c r="E97" s="593"/>
    </row>
    <row r="98" spans="2:5" ht="12.75">
      <c r="B98" s="593"/>
      <c r="D98" s="593"/>
      <c r="E98" s="593"/>
    </row>
    <row r="99" spans="2:5" ht="12.75">
      <c r="B99" s="593"/>
      <c r="D99" s="593"/>
      <c r="E99" s="593"/>
    </row>
    <row r="100" spans="2:5" ht="12.75">
      <c r="B100" s="593"/>
      <c r="D100" s="593"/>
      <c r="E100" s="593"/>
    </row>
    <row r="101" spans="2:5" ht="12.75">
      <c r="B101" s="593"/>
      <c r="D101" s="593"/>
      <c r="E101" s="593"/>
    </row>
    <row r="102" spans="2:5" ht="12.75">
      <c r="B102" s="593"/>
      <c r="D102" s="593"/>
      <c r="E102" s="593"/>
    </row>
    <row r="103" spans="2:5" ht="12.75">
      <c r="B103" s="593"/>
      <c r="D103" s="593"/>
      <c r="E103" s="593"/>
    </row>
    <row r="104" spans="2:5" ht="12.75">
      <c r="B104" s="593"/>
      <c r="D104" s="593"/>
      <c r="E104" s="593"/>
    </row>
    <row r="105" spans="2:5" ht="12.75">
      <c r="B105" s="593"/>
      <c r="D105" s="593"/>
      <c r="E105" s="593"/>
    </row>
    <row r="106" spans="2:5" ht="12.75">
      <c r="B106" s="593"/>
      <c r="D106" s="593"/>
      <c r="E106" s="593"/>
    </row>
    <row r="107" spans="2:5" ht="12.75">
      <c r="B107" s="593"/>
      <c r="D107" s="593"/>
      <c r="E107" s="593"/>
    </row>
    <row r="108" spans="2:5" ht="12.75">
      <c r="B108" s="593"/>
      <c r="D108" s="593"/>
      <c r="E108" s="593"/>
    </row>
    <row r="109" spans="2:5" ht="12.75">
      <c r="B109" s="593"/>
      <c r="D109" s="593"/>
      <c r="E109" s="593"/>
    </row>
    <row r="110" spans="2:5" ht="12.75">
      <c r="B110" s="593"/>
      <c r="D110" s="593"/>
      <c r="E110" s="593"/>
    </row>
    <row r="111" spans="2:5" ht="12.75">
      <c r="B111" s="593"/>
      <c r="D111" s="593"/>
      <c r="E111" s="593"/>
    </row>
    <row r="112" spans="2:5" ht="12.75">
      <c r="B112" s="593"/>
      <c r="D112" s="593"/>
      <c r="E112" s="593"/>
    </row>
    <row r="113" spans="2:5" ht="12.75">
      <c r="B113" s="593"/>
      <c r="D113" s="593"/>
      <c r="E113" s="593"/>
    </row>
    <row r="114" spans="2:5" ht="12.75">
      <c r="B114" s="593"/>
      <c r="D114" s="593"/>
      <c r="E114" s="593"/>
    </row>
    <row r="115" spans="2:5" ht="12.75">
      <c r="B115" s="593"/>
      <c r="D115" s="593"/>
      <c r="E115" s="593"/>
    </row>
    <row r="116" spans="2:5" ht="12.75">
      <c r="B116" s="593"/>
      <c r="D116" s="593"/>
      <c r="E116" s="593"/>
    </row>
    <row r="117" spans="2:5" ht="12.75">
      <c r="B117" s="593"/>
      <c r="D117" s="593"/>
      <c r="E117" s="593"/>
    </row>
    <row r="118" spans="2:5" ht="12.75">
      <c r="B118" s="593"/>
      <c r="D118" s="593"/>
      <c r="E118" s="593"/>
    </row>
    <row r="119" spans="2:5" ht="12.75">
      <c r="B119" s="593"/>
      <c r="D119" s="593"/>
      <c r="E119" s="593"/>
    </row>
    <row r="120" spans="2:5" ht="12.75">
      <c r="B120" s="593"/>
      <c r="D120" s="593"/>
      <c r="E120" s="593"/>
    </row>
    <row r="121" spans="2:5" ht="12.75">
      <c r="B121" s="593"/>
      <c r="D121" s="593"/>
      <c r="E121" s="593"/>
    </row>
    <row r="122" spans="2:5" ht="12.75">
      <c r="B122" s="593"/>
      <c r="D122" s="593"/>
      <c r="E122" s="593"/>
    </row>
    <row r="123" spans="2:5" ht="12.75">
      <c r="B123" s="593"/>
      <c r="D123" s="593"/>
      <c r="E123" s="593"/>
    </row>
    <row r="124" spans="2:5" ht="12.75">
      <c r="B124" s="593"/>
      <c r="D124" s="593"/>
      <c r="E124" s="593"/>
    </row>
    <row r="125" spans="2:5" ht="12.75">
      <c r="B125" s="593"/>
      <c r="D125" s="593"/>
      <c r="E125" s="593"/>
    </row>
    <row r="126" spans="2:5" ht="12.75">
      <c r="B126" s="593"/>
      <c r="D126" s="593"/>
      <c r="E126" s="593"/>
    </row>
    <row r="127" spans="2:5" ht="12.75">
      <c r="B127" s="593"/>
      <c r="D127" s="593"/>
      <c r="E127" s="593"/>
    </row>
    <row r="128" spans="2:5" ht="12.75">
      <c r="B128" s="593"/>
      <c r="D128" s="593"/>
      <c r="E128" s="593"/>
    </row>
    <row r="129" spans="2:5" ht="12.75">
      <c r="B129" s="593"/>
      <c r="D129" s="593"/>
      <c r="E129" s="593"/>
    </row>
    <row r="130" spans="2:5" ht="12.75">
      <c r="B130" s="593"/>
      <c r="D130" s="593"/>
      <c r="E130" s="593"/>
    </row>
    <row r="131" spans="2:5" ht="12.75">
      <c r="B131" s="593"/>
      <c r="D131" s="593"/>
      <c r="E131" s="593"/>
    </row>
    <row r="132" spans="2:5" ht="12.75">
      <c r="B132" s="593"/>
      <c r="D132" s="593"/>
      <c r="E132" s="593"/>
    </row>
    <row r="133" spans="2:5" ht="12.75">
      <c r="B133" s="593"/>
      <c r="D133" s="593"/>
      <c r="E133" s="593"/>
    </row>
    <row r="134" spans="2:5" ht="12.75">
      <c r="B134" s="593"/>
      <c r="D134" s="593"/>
      <c r="E134" s="593"/>
    </row>
    <row r="135" spans="2:5" ht="12.75">
      <c r="B135" s="593"/>
      <c r="D135" s="593"/>
      <c r="E135" s="593"/>
    </row>
    <row r="136" spans="2:5" ht="12.75">
      <c r="B136" s="593"/>
      <c r="D136" s="593"/>
      <c r="E136" s="593"/>
    </row>
    <row r="137" spans="2:5" ht="12.75">
      <c r="B137" s="593"/>
      <c r="D137" s="593"/>
      <c r="E137" s="593"/>
    </row>
    <row r="138" spans="2:5" ht="12.75">
      <c r="B138" s="593"/>
      <c r="D138" s="593"/>
      <c r="E138" s="593"/>
    </row>
    <row r="139" spans="2:5" ht="12.75">
      <c r="B139" s="593"/>
      <c r="D139" s="593"/>
      <c r="E139" s="593"/>
    </row>
    <row r="140" spans="2:5" ht="12.75">
      <c r="B140" s="593"/>
      <c r="D140" s="593"/>
      <c r="E140" s="593"/>
    </row>
    <row r="141" spans="2:5" ht="12.75">
      <c r="B141" s="593"/>
      <c r="D141" s="593"/>
      <c r="E141" s="593"/>
    </row>
    <row r="142" spans="2:5" ht="12.75">
      <c r="B142" s="593"/>
      <c r="D142" s="593"/>
      <c r="E142" s="593"/>
    </row>
    <row r="143" spans="2:5" ht="12.75">
      <c r="B143" s="593"/>
      <c r="D143" s="593"/>
      <c r="E143" s="593"/>
    </row>
    <row r="144" spans="2:5" ht="12.75">
      <c r="B144" s="593"/>
      <c r="D144" s="593"/>
      <c r="E144" s="593"/>
    </row>
    <row r="145" spans="2:5" ht="12.75">
      <c r="B145" s="593"/>
      <c r="D145" s="593"/>
      <c r="E145" s="593"/>
    </row>
    <row r="146" spans="2:5" ht="12.75">
      <c r="B146" s="593"/>
      <c r="D146" s="593"/>
      <c r="E146" s="593"/>
    </row>
    <row r="147" spans="2:5" ht="12.75">
      <c r="B147" s="593"/>
      <c r="D147" s="593"/>
      <c r="E147" s="593"/>
    </row>
    <row r="148" spans="2:5" ht="12.75">
      <c r="B148" s="593"/>
      <c r="D148" s="593"/>
      <c r="E148" s="593"/>
    </row>
    <row r="149" spans="2:5" ht="12.75">
      <c r="B149" s="593"/>
      <c r="D149" s="593"/>
      <c r="E149" s="593"/>
    </row>
    <row r="150" spans="2:5" ht="12.75">
      <c r="B150" s="593"/>
      <c r="D150" s="593"/>
      <c r="E150" s="593"/>
    </row>
    <row r="151" spans="2:5" ht="12.75">
      <c r="B151" s="593"/>
      <c r="D151" s="593"/>
      <c r="E151" s="593"/>
    </row>
    <row r="152" spans="2:5" ht="12.75">
      <c r="B152" s="593"/>
      <c r="D152" s="593"/>
      <c r="E152" s="593"/>
    </row>
    <row r="153" spans="2:5" ht="12.75">
      <c r="B153" s="593"/>
      <c r="D153" s="593"/>
      <c r="E153" s="593"/>
    </row>
    <row r="154" spans="2:5" ht="12.75">
      <c r="B154" s="593"/>
      <c r="D154" s="593"/>
      <c r="E154" s="593"/>
    </row>
    <row r="155" spans="2:5" ht="12.75">
      <c r="B155" s="593"/>
      <c r="D155" s="593"/>
      <c r="E155" s="593"/>
    </row>
    <row r="156" spans="2:5" ht="12.75">
      <c r="B156" s="593"/>
      <c r="D156" s="593"/>
      <c r="E156" s="593"/>
    </row>
    <row r="157" spans="2:5" ht="12.75">
      <c r="B157" s="593"/>
      <c r="D157" s="593"/>
      <c r="E157" s="593"/>
    </row>
    <row r="158" spans="2:5" ht="12.75">
      <c r="B158" s="593"/>
      <c r="D158" s="593"/>
      <c r="E158" s="593"/>
    </row>
    <row r="159" spans="2:5" ht="12.75">
      <c r="B159" s="593"/>
      <c r="D159" s="593"/>
      <c r="E159" s="593"/>
    </row>
    <row r="160" spans="2:5" ht="12.75">
      <c r="B160" s="593"/>
      <c r="D160" s="593"/>
      <c r="E160" s="593"/>
    </row>
    <row r="161" spans="2:5" ht="12.75">
      <c r="B161" s="593"/>
      <c r="D161" s="593"/>
      <c r="E161" s="593"/>
    </row>
    <row r="162" spans="2:5" ht="12.75">
      <c r="B162" s="593"/>
      <c r="D162" s="593"/>
      <c r="E162" s="593"/>
    </row>
    <row r="163" spans="2:5" ht="12.75">
      <c r="B163" s="593"/>
      <c r="D163" s="593"/>
      <c r="E163" s="593"/>
    </row>
    <row r="164" spans="2:5" ht="12.75">
      <c r="B164" s="593"/>
      <c r="D164" s="593"/>
      <c r="E164" s="593"/>
    </row>
    <row r="165" spans="2:5" ht="12.75">
      <c r="B165" s="593"/>
      <c r="D165" s="593"/>
      <c r="E165" s="593"/>
    </row>
    <row r="166" spans="2:5" ht="12.75">
      <c r="B166" s="593"/>
      <c r="D166" s="593"/>
      <c r="E166" s="593"/>
    </row>
    <row r="167" spans="2:5" ht="12.75">
      <c r="B167" s="593"/>
      <c r="D167" s="593"/>
      <c r="E167" s="593"/>
    </row>
    <row r="168" spans="2:5" ht="12.75">
      <c r="B168" s="593"/>
      <c r="D168" s="593"/>
      <c r="E168" s="593"/>
    </row>
    <row r="169" spans="2:5" ht="12.75">
      <c r="B169" s="593"/>
      <c r="D169" s="593"/>
      <c r="E169" s="593"/>
    </row>
    <row r="170" spans="2:5" ht="12.75">
      <c r="B170" s="593"/>
      <c r="D170" s="593"/>
      <c r="E170" s="593"/>
    </row>
    <row r="171" spans="2:5" ht="12.75">
      <c r="B171" s="593"/>
      <c r="D171" s="593"/>
      <c r="E171" s="593"/>
    </row>
    <row r="172" spans="2:5" ht="12.75">
      <c r="B172" s="593"/>
      <c r="D172" s="593"/>
      <c r="E172" s="593"/>
    </row>
    <row r="173" spans="2:5" ht="12.75">
      <c r="B173" s="593"/>
      <c r="D173" s="593"/>
      <c r="E173" s="593"/>
    </row>
    <row r="174" spans="2:5" ht="12.75">
      <c r="B174" s="593"/>
      <c r="D174" s="593"/>
      <c r="E174" s="593"/>
    </row>
    <row r="175" spans="2:5" ht="12.75">
      <c r="B175" s="593"/>
      <c r="D175" s="593"/>
      <c r="E175" s="593"/>
    </row>
    <row r="176" spans="2:5" ht="12.75">
      <c r="B176" s="593"/>
      <c r="D176" s="593"/>
      <c r="E176" s="593"/>
    </row>
    <row r="177" spans="2:5" ht="12.75">
      <c r="B177" s="593"/>
      <c r="D177" s="593"/>
      <c r="E177" s="593"/>
    </row>
    <row r="178" spans="2:5" ht="12.75">
      <c r="B178" s="593"/>
      <c r="D178" s="593"/>
      <c r="E178" s="593"/>
    </row>
    <row r="179" spans="2:5" ht="12.75">
      <c r="B179" s="593"/>
      <c r="D179" s="593"/>
      <c r="E179" s="593"/>
    </row>
  </sheetData>
  <mergeCells count="4">
    <mergeCell ref="A7:G7"/>
    <mergeCell ref="A8:G8"/>
    <mergeCell ref="A9:G9"/>
    <mergeCell ref="A10:G10"/>
  </mergeCells>
  <printOptions horizontalCentered="1"/>
  <pageMargins left="0" right="0" top="0.984251968503937" bottom="0.984251968503937" header="0.5118110236220472" footer="0.5118110236220472"/>
  <pageSetup firstPageNumber="16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E69"/>
  <sheetViews>
    <sheetView tabSelected="1" workbookViewId="0" topLeftCell="A7">
      <selection activeCell="G3" sqref="G3"/>
    </sheetView>
  </sheetViews>
  <sheetFormatPr defaultColWidth="9.00390625" defaultRowHeight="12.75"/>
  <cols>
    <col min="1" max="2" width="4.25390625" style="312" customWidth="1"/>
    <col min="3" max="3" width="7.75390625" style="312" customWidth="1"/>
    <col min="4" max="4" width="5.75390625" style="705" customWidth="1"/>
    <col min="5" max="5" width="29.00390625" style="593" customWidth="1"/>
    <col min="6" max="8" width="11.625" style="312" customWidth="1"/>
    <col min="9" max="9" width="3.625" style="312" hidden="1" customWidth="1"/>
    <col min="10" max="10" width="0.2421875" style="312" hidden="1" customWidth="1"/>
    <col min="11" max="11" width="11.00390625" style="312" customWidth="1"/>
    <col min="12" max="12" width="9.75390625" style="312" bestFit="1" customWidth="1"/>
    <col min="13" max="16384" width="9.125" style="312" customWidth="1"/>
  </cols>
  <sheetData>
    <row r="1" spans="6:8" ht="12.75">
      <c r="F1" s="101"/>
      <c r="G1" s="3" t="s">
        <v>309</v>
      </c>
      <c r="H1" s="101"/>
    </row>
    <row r="2" spans="6:8" ht="12.75">
      <c r="F2" s="706"/>
      <c r="G2" s="9" t="s">
        <v>318</v>
      </c>
      <c r="H2" s="706"/>
    </row>
    <row r="3" spans="6:8" ht="12.75">
      <c r="F3" s="706"/>
      <c r="G3" s="9" t="s">
        <v>1</v>
      </c>
      <c r="H3" s="706"/>
    </row>
    <row r="4" spans="6:8" ht="12.75">
      <c r="F4" s="706"/>
      <c r="G4" s="9" t="s">
        <v>314</v>
      </c>
      <c r="H4" s="706"/>
    </row>
    <row r="5" spans="6:8" ht="27" customHeight="1">
      <c r="F5" s="706"/>
      <c r="G5" s="706"/>
      <c r="H5" s="706"/>
    </row>
    <row r="6" spans="1:11" ht="61.5" customHeight="1">
      <c r="A6" s="414" t="s">
        <v>311</v>
      </c>
      <c r="B6" s="414"/>
      <c r="C6" s="707"/>
      <c r="D6" s="708"/>
      <c r="E6" s="709"/>
      <c r="F6" s="710"/>
      <c r="G6" s="710"/>
      <c r="H6" s="710"/>
      <c r="I6" s="711"/>
      <c r="J6" s="711"/>
      <c r="K6" s="711"/>
    </row>
    <row r="7" spans="2:11" ht="30.75" customHeight="1" thickBot="1">
      <c r="B7" s="712"/>
      <c r="F7" s="713"/>
      <c r="G7" s="713"/>
      <c r="H7" s="715" t="s">
        <v>312</v>
      </c>
      <c r="I7" s="714"/>
      <c r="J7" s="715" t="s">
        <v>299</v>
      </c>
      <c r="K7" s="715"/>
    </row>
    <row r="8" spans="1:11" ht="55.5" customHeight="1" thickTop="1">
      <c r="A8" s="784" t="s">
        <v>197</v>
      </c>
      <c r="B8" s="785" t="s">
        <v>300</v>
      </c>
      <c r="C8" s="786" t="s">
        <v>301</v>
      </c>
      <c r="D8" s="786" t="s">
        <v>172</v>
      </c>
      <c r="E8" s="787" t="s">
        <v>302</v>
      </c>
      <c r="F8" s="788" t="s">
        <v>303</v>
      </c>
      <c r="G8" s="789"/>
      <c r="H8" s="790"/>
      <c r="I8" s="716"/>
      <c r="J8" s="717"/>
      <c r="K8" s="600"/>
    </row>
    <row r="9" spans="1:11" ht="15" customHeight="1">
      <c r="A9" s="791"/>
      <c r="B9" s="718"/>
      <c r="C9" s="719"/>
      <c r="D9" s="719"/>
      <c r="E9" s="720"/>
      <c r="F9" s="721" t="s">
        <v>304</v>
      </c>
      <c r="G9" s="722"/>
      <c r="H9" s="792"/>
      <c r="I9" s="716"/>
      <c r="J9" s="723"/>
      <c r="K9" s="600"/>
    </row>
    <row r="10" spans="1:11" ht="24" customHeight="1">
      <c r="A10" s="793"/>
      <c r="B10" s="724"/>
      <c r="C10" s="725"/>
      <c r="D10" s="725"/>
      <c r="E10" s="726"/>
      <c r="F10" s="727" t="s">
        <v>305</v>
      </c>
      <c r="G10" s="728" t="s">
        <v>201</v>
      </c>
      <c r="H10" s="794" t="s">
        <v>306</v>
      </c>
      <c r="I10" s="729"/>
      <c r="J10" s="730" t="s">
        <v>307</v>
      </c>
      <c r="K10" s="731"/>
    </row>
    <row r="11" spans="1:11" s="738" customFormat="1" ht="9" customHeight="1">
      <c r="A11" s="795">
        <v>1</v>
      </c>
      <c r="B11" s="732">
        <v>2</v>
      </c>
      <c r="C11" s="733">
        <v>3</v>
      </c>
      <c r="D11" s="732">
        <v>4</v>
      </c>
      <c r="E11" s="733">
        <v>5</v>
      </c>
      <c r="F11" s="732">
        <v>6</v>
      </c>
      <c r="G11" s="735">
        <v>7</v>
      </c>
      <c r="H11" s="796">
        <v>8</v>
      </c>
      <c r="I11" s="736"/>
      <c r="J11" s="734">
        <v>12</v>
      </c>
      <c r="K11" s="737"/>
    </row>
    <row r="12" spans="1:11" s="593" customFormat="1" ht="33.75" customHeight="1">
      <c r="A12" s="797">
        <v>60</v>
      </c>
      <c r="B12" s="782">
        <v>900</v>
      </c>
      <c r="C12" s="740">
        <v>90095</v>
      </c>
      <c r="D12" s="740">
        <v>6050</v>
      </c>
      <c r="E12" s="781" t="s">
        <v>308</v>
      </c>
      <c r="F12" s="780">
        <v>200</v>
      </c>
      <c r="G12" s="742">
        <v>350</v>
      </c>
      <c r="H12" s="798">
        <f>F12+G12</f>
        <v>550</v>
      </c>
      <c r="I12" s="743"/>
      <c r="J12" s="744"/>
      <c r="K12" s="743"/>
    </row>
    <row r="13" spans="1:11" s="593" customFormat="1" ht="33" customHeight="1" thickBot="1">
      <c r="A13" s="797">
        <v>102</v>
      </c>
      <c r="B13" s="739">
        <v>926</v>
      </c>
      <c r="C13" s="740">
        <v>92601</v>
      </c>
      <c r="D13" s="740">
        <v>6050</v>
      </c>
      <c r="E13" s="741" t="s">
        <v>310</v>
      </c>
      <c r="F13" s="780">
        <v>4350</v>
      </c>
      <c r="G13" s="742">
        <v>580</v>
      </c>
      <c r="H13" s="798">
        <f>F13+G13</f>
        <v>4930</v>
      </c>
      <c r="I13" s="743"/>
      <c r="J13" s="744"/>
      <c r="K13" s="743"/>
    </row>
    <row r="14" spans="1:24" s="752" customFormat="1" ht="18.75" customHeight="1" thickBot="1" thickTop="1">
      <c r="A14" s="799"/>
      <c r="B14" s="745"/>
      <c r="C14" s="745"/>
      <c r="D14" s="746"/>
      <c r="E14" s="783" t="s">
        <v>187</v>
      </c>
      <c r="F14" s="748">
        <f>SUM(F12:F13)</f>
        <v>4550</v>
      </c>
      <c r="G14" s="748">
        <f>SUM(G12:G13)</f>
        <v>930</v>
      </c>
      <c r="H14" s="800">
        <f>SUM(H12:H13)</f>
        <v>5480</v>
      </c>
      <c r="I14" s="749"/>
      <c r="J14" s="747" t="e">
        <f>#REF!+#REF!+#REF!</f>
        <v>#REF!</v>
      </c>
      <c r="K14" s="750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</row>
    <row r="15" spans="2:24" s="752" customFormat="1" ht="24.75" customHeight="1" thickTop="1">
      <c r="B15" s="753"/>
      <c r="C15" s="753"/>
      <c r="D15" s="754"/>
      <c r="E15" s="755"/>
      <c r="F15" s="750"/>
      <c r="G15" s="750"/>
      <c r="H15" s="750"/>
      <c r="I15" s="750"/>
      <c r="J15" s="750"/>
      <c r="K15" s="750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</row>
    <row r="16" spans="2:24" s="752" customFormat="1" ht="24.75" customHeight="1">
      <c r="B16" s="753"/>
      <c r="C16" s="753"/>
      <c r="D16" s="754"/>
      <c r="E16" s="755"/>
      <c r="F16" s="750"/>
      <c r="G16" s="750"/>
      <c r="H16" s="750"/>
      <c r="I16" s="750"/>
      <c r="J16" s="750"/>
      <c r="K16" s="750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</row>
    <row r="17" spans="4:51" s="756" customFormat="1" ht="12.75">
      <c r="D17" s="757"/>
      <c r="E17" s="312"/>
      <c r="F17" s="312"/>
      <c r="G17" s="312"/>
      <c r="H17" s="312"/>
      <c r="I17" s="312"/>
      <c r="J17" s="758"/>
      <c r="K17" s="758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</row>
    <row r="18" spans="2:15" ht="13.5">
      <c r="B18" s="759"/>
      <c r="C18" s="760"/>
      <c r="D18" s="760"/>
      <c r="E18" s="761"/>
      <c r="F18" s="761"/>
      <c r="G18" s="761"/>
      <c r="H18" s="761"/>
      <c r="I18" s="762"/>
      <c r="J18" s="763"/>
      <c r="K18" s="763"/>
      <c r="L18" s="760"/>
      <c r="M18" s="761"/>
      <c r="N18" s="764"/>
      <c r="O18" s="765"/>
    </row>
    <row r="19" spans="2:15" ht="13.5">
      <c r="B19" s="759"/>
      <c r="D19" s="312"/>
      <c r="E19" s="766"/>
      <c r="F19" s="766"/>
      <c r="G19" s="766"/>
      <c r="H19" s="766"/>
      <c r="I19" s="767"/>
      <c r="J19" s="758"/>
      <c r="K19" s="758"/>
      <c r="M19" s="766"/>
      <c r="N19" s="463"/>
      <c r="O19" s="468"/>
    </row>
    <row r="20" spans="2:15" ht="12.75">
      <c r="B20" s="768"/>
      <c r="D20" s="769"/>
      <c r="E20" s="766"/>
      <c r="F20" s="766"/>
      <c r="G20" s="766"/>
      <c r="H20" s="766"/>
      <c r="I20" s="767"/>
      <c r="J20" s="758"/>
      <c r="K20" s="758"/>
      <c r="M20" s="766"/>
      <c r="N20" s="463"/>
      <c r="O20" s="468"/>
    </row>
    <row r="21" spans="4:17" ht="18">
      <c r="D21" s="757"/>
      <c r="E21" s="770"/>
      <c r="F21" s="770"/>
      <c r="G21" s="770"/>
      <c r="H21" s="770"/>
      <c r="I21" s="770"/>
      <c r="J21" s="771"/>
      <c r="K21" s="771"/>
      <c r="L21" s="770"/>
      <c r="M21" s="770"/>
      <c r="N21" s="770"/>
      <c r="O21" s="770"/>
      <c r="P21" s="770"/>
      <c r="Q21" s="770"/>
    </row>
    <row r="22" spans="4:51" s="770" customFormat="1" ht="18">
      <c r="D22" s="757"/>
      <c r="E22" s="463"/>
      <c r="F22" s="463"/>
      <c r="G22" s="463"/>
      <c r="H22" s="463"/>
      <c r="I22" s="463"/>
      <c r="J22" s="772"/>
      <c r="K22" s="772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</row>
    <row r="23" spans="4:11" s="463" customFormat="1" ht="12.75">
      <c r="D23" s="773"/>
      <c r="J23" s="772"/>
      <c r="K23" s="772"/>
    </row>
    <row r="24" spans="4:11" s="463" customFormat="1" ht="12.75">
      <c r="D24" s="773"/>
      <c r="J24" s="772"/>
      <c r="K24" s="772"/>
    </row>
    <row r="25" spans="4:17" s="463" customFormat="1" ht="12.75">
      <c r="D25" s="757"/>
      <c r="E25" s="774"/>
      <c r="F25" s="774"/>
      <c r="G25" s="774"/>
      <c r="H25" s="774"/>
      <c r="I25" s="774"/>
      <c r="J25" s="743"/>
      <c r="K25" s="743"/>
      <c r="L25" s="774"/>
      <c r="M25" s="774"/>
      <c r="N25" s="774"/>
      <c r="O25" s="774"/>
      <c r="P25" s="774"/>
      <c r="Q25" s="774"/>
    </row>
    <row r="26" spans="4:51" s="463" customFormat="1" ht="12.75">
      <c r="D26" s="757"/>
      <c r="E26" s="774"/>
      <c r="F26" s="774"/>
      <c r="G26" s="774"/>
      <c r="H26" s="774"/>
      <c r="I26" s="774"/>
      <c r="J26" s="743"/>
      <c r="K26" s="743"/>
      <c r="L26" s="774"/>
      <c r="M26" s="774"/>
      <c r="N26" s="774"/>
      <c r="O26" s="774"/>
      <c r="P26" s="774"/>
      <c r="Q26" s="774"/>
      <c r="R26" s="774"/>
      <c r="S26" s="774"/>
      <c r="T26" s="774"/>
      <c r="U26" s="774"/>
      <c r="V26" s="774"/>
      <c r="W26" s="774"/>
      <c r="X26" s="774"/>
      <c r="Y26" s="774"/>
      <c r="Z26" s="774"/>
      <c r="AA26" s="774"/>
      <c r="AB26" s="774"/>
      <c r="AC26" s="774"/>
      <c r="AD26" s="774"/>
      <c r="AE26" s="774"/>
      <c r="AF26" s="774"/>
      <c r="AG26" s="774"/>
      <c r="AH26" s="774"/>
      <c r="AI26" s="774"/>
      <c r="AJ26" s="774"/>
      <c r="AK26" s="774"/>
      <c r="AL26" s="774"/>
      <c r="AM26" s="774"/>
      <c r="AN26" s="774"/>
      <c r="AO26" s="774"/>
      <c r="AP26" s="774"/>
      <c r="AQ26" s="774"/>
      <c r="AR26" s="774"/>
      <c r="AS26" s="774"/>
      <c r="AT26" s="774"/>
      <c r="AU26" s="774"/>
      <c r="AV26" s="774"/>
      <c r="AW26" s="774"/>
      <c r="AX26" s="774"/>
      <c r="AY26" s="774"/>
    </row>
    <row r="27" spans="4:23" s="774" customFormat="1" ht="12.75">
      <c r="D27" s="757"/>
      <c r="E27" s="463"/>
      <c r="J27" s="772"/>
      <c r="K27" s="772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</row>
    <row r="28" spans="4:57" s="774" customFormat="1" ht="12.75">
      <c r="D28" s="757"/>
      <c r="E28" s="463"/>
      <c r="J28" s="772"/>
      <c r="K28" s="772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</row>
    <row r="29" spans="4:11" s="463" customFormat="1" ht="12.75">
      <c r="D29" s="757"/>
      <c r="F29" s="774"/>
      <c r="G29" s="774"/>
      <c r="H29" s="774"/>
      <c r="I29" s="774"/>
      <c r="J29" s="772"/>
      <c r="K29" s="772"/>
    </row>
    <row r="30" spans="4:11" s="463" customFormat="1" ht="12.75">
      <c r="D30" s="757"/>
      <c r="E30" s="775"/>
      <c r="F30" s="776"/>
      <c r="G30" s="776"/>
      <c r="H30" s="776"/>
      <c r="I30" s="776"/>
      <c r="J30" s="772"/>
      <c r="K30" s="772"/>
    </row>
    <row r="31" spans="4:11" s="463" customFormat="1" ht="12.75">
      <c r="D31" s="777"/>
      <c r="E31" s="775"/>
      <c r="F31" s="776"/>
      <c r="G31" s="776"/>
      <c r="H31" s="776"/>
      <c r="I31" s="776"/>
      <c r="J31" s="772"/>
      <c r="K31" s="772"/>
    </row>
    <row r="32" spans="4:11" s="463" customFormat="1" ht="12.75">
      <c r="D32" s="777"/>
      <c r="E32" s="775"/>
      <c r="F32" s="776"/>
      <c r="G32" s="776"/>
      <c r="H32" s="776"/>
      <c r="I32" s="776"/>
      <c r="J32" s="772"/>
      <c r="K32" s="772"/>
    </row>
    <row r="33" spans="4:23" s="463" customFormat="1" ht="12.75">
      <c r="D33" s="777"/>
      <c r="E33" s="775"/>
      <c r="F33" s="778"/>
      <c r="G33" s="778"/>
      <c r="H33" s="778"/>
      <c r="I33" s="778"/>
      <c r="J33" s="779"/>
      <c r="K33" s="779"/>
      <c r="L33" s="775"/>
      <c r="M33" s="775"/>
      <c r="N33" s="775"/>
      <c r="O33" s="775"/>
      <c r="P33" s="775"/>
      <c r="Q33" s="775"/>
      <c r="R33" s="775"/>
      <c r="S33" s="775"/>
      <c r="T33" s="775"/>
      <c r="U33" s="775"/>
      <c r="V33" s="775"/>
      <c r="W33" s="775"/>
    </row>
    <row r="34" spans="4:57" s="463" customFormat="1" ht="12.75">
      <c r="D34" s="777"/>
      <c r="E34" s="775"/>
      <c r="F34" s="776"/>
      <c r="G34" s="776"/>
      <c r="H34" s="776"/>
      <c r="I34" s="776"/>
      <c r="J34" s="779"/>
      <c r="K34" s="779"/>
      <c r="L34" s="775"/>
      <c r="M34" s="775"/>
      <c r="N34" s="775"/>
      <c r="O34" s="775"/>
      <c r="P34" s="775"/>
      <c r="Q34" s="775"/>
      <c r="R34" s="775"/>
      <c r="S34" s="775"/>
      <c r="T34" s="775"/>
      <c r="U34" s="775"/>
      <c r="V34" s="775"/>
      <c r="W34" s="775"/>
      <c r="X34" s="775"/>
      <c r="Y34" s="775"/>
      <c r="Z34" s="775"/>
      <c r="AA34" s="775"/>
      <c r="AB34" s="775"/>
      <c r="AC34" s="775"/>
      <c r="AD34" s="775"/>
      <c r="AE34" s="775"/>
      <c r="AF34" s="775"/>
      <c r="AG34" s="775"/>
      <c r="AH34" s="775"/>
      <c r="AI34" s="775"/>
      <c r="AJ34" s="775"/>
      <c r="AK34" s="775"/>
      <c r="AL34" s="775"/>
      <c r="AM34" s="775"/>
      <c r="AN34" s="775"/>
      <c r="AO34" s="775"/>
      <c r="AP34" s="775"/>
      <c r="AQ34" s="775"/>
      <c r="AR34" s="775"/>
      <c r="AS34" s="775"/>
      <c r="AT34" s="775"/>
      <c r="AU34" s="775"/>
      <c r="AV34" s="775"/>
      <c r="AW34" s="775"/>
      <c r="AX34" s="775"/>
      <c r="AY34" s="775"/>
      <c r="AZ34" s="775"/>
      <c r="BA34" s="775"/>
      <c r="BB34" s="775"/>
      <c r="BC34" s="775"/>
      <c r="BD34" s="775"/>
      <c r="BE34" s="775"/>
    </row>
    <row r="35" spans="4:11" s="775" customFormat="1" ht="12.75">
      <c r="D35" s="777"/>
      <c r="F35" s="776"/>
      <c r="G35" s="776"/>
      <c r="H35" s="776"/>
      <c r="I35" s="776"/>
      <c r="J35" s="779"/>
      <c r="K35" s="779"/>
    </row>
    <row r="36" spans="4:11" s="775" customFormat="1" ht="12.75">
      <c r="D36" s="777"/>
      <c r="F36" s="776"/>
      <c r="G36" s="776"/>
      <c r="H36" s="776"/>
      <c r="I36" s="776"/>
      <c r="J36" s="779"/>
      <c r="K36" s="779"/>
    </row>
    <row r="37" spans="4:11" s="775" customFormat="1" ht="12.75">
      <c r="D37" s="777"/>
      <c r="F37" s="776"/>
      <c r="G37" s="776"/>
      <c r="H37" s="776"/>
      <c r="I37" s="776"/>
      <c r="J37" s="779"/>
      <c r="K37" s="779"/>
    </row>
    <row r="38" spans="4:11" s="775" customFormat="1" ht="12.75">
      <c r="D38" s="777"/>
      <c r="F38" s="776"/>
      <c r="G38" s="776"/>
      <c r="H38" s="776"/>
      <c r="I38" s="776"/>
      <c r="J38" s="779"/>
      <c r="K38" s="779"/>
    </row>
    <row r="39" spans="4:11" s="775" customFormat="1" ht="12.75">
      <c r="D39" s="777"/>
      <c r="E39" s="593"/>
      <c r="F39" s="312"/>
      <c r="G39" s="312"/>
      <c r="H39" s="312"/>
      <c r="I39" s="312"/>
      <c r="J39" s="779"/>
      <c r="K39" s="779"/>
    </row>
    <row r="40" spans="4:11" s="775" customFormat="1" ht="12.75">
      <c r="D40" s="705"/>
      <c r="E40" s="593"/>
      <c r="F40" s="312"/>
      <c r="G40" s="312"/>
      <c r="H40" s="312"/>
      <c r="I40" s="312"/>
      <c r="J40" s="779"/>
      <c r="K40" s="779"/>
    </row>
    <row r="41" spans="4:11" s="775" customFormat="1" ht="12.75">
      <c r="D41" s="705"/>
      <c r="E41" s="593"/>
      <c r="F41" s="312"/>
      <c r="G41" s="312"/>
      <c r="H41" s="312"/>
      <c r="I41" s="312"/>
      <c r="J41" s="779"/>
      <c r="K41" s="779"/>
    </row>
    <row r="42" spans="4:23" s="775" customFormat="1" ht="12.75">
      <c r="D42" s="705"/>
      <c r="E42" s="593"/>
      <c r="F42" s="312"/>
      <c r="G42" s="312"/>
      <c r="H42" s="312"/>
      <c r="I42" s="312"/>
      <c r="J42" s="758"/>
      <c r="K42" s="758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</row>
    <row r="43" spans="4:57" s="775" customFormat="1" ht="12.75">
      <c r="D43" s="705"/>
      <c r="E43" s="593"/>
      <c r="F43" s="312"/>
      <c r="G43" s="312"/>
      <c r="H43" s="312"/>
      <c r="I43" s="312"/>
      <c r="J43" s="758"/>
      <c r="K43" s="758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</row>
    <row r="44" spans="10:11" ht="12.75">
      <c r="J44" s="758"/>
      <c r="K44" s="758"/>
    </row>
    <row r="45" spans="10:11" ht="12.75">
      <c r="J45" s="758"/>
      <c r="K45" s="758"/>
    </row>
    <row r="46" spans="10:11" ht="12.75">
      <c r="J46" s="758"/>
      <c r="K46" s="758"/>
    </row>
    <row r="47" spans="10:11" ht="12.75">
      <c r="J47" s="758"/>
      <c r="K47" s="758"/>
    </row>
    <row r="48" spans="10:11" ht="12.75">
      <c r="J48" s="758"/>
      <c r="K48" s="758"/>
    </row>
    <row r="49" spans="10:11" ht="12.75">
      <c r="J49" s="758"/>
      <c r="K49" s="758"/>
    </row>
    <row r="50" spans="10:11" ht="12.75">
      <c r="J50" s="758"/>
      <c r="K50" s="758"/>
    </row>
    <row r="51" spans="10:11" ht="12.75">
      <c r="J51" s="758"/>
      <c r="K51" s="758"/>
    </row>
    <row r="52" spans="10:11" ht="12.75">
      <c r="J52" s="758"/>
      <c r="K52" s="758"/>
    </row>
    <row r="53" spans="10:11" ht="12.75">
      <c r="J53" s="758"/>
      <c r="K53" s="758"/>
    </row>
    <row r="54" spans="10:11" ht="12.75">
      <c r="J54" s="758"/>
      <c r="K54" s="758"/>
    </row>
    <row r="55" spans="10:11" ht="12.75">
      <c r="J55" s="758"/>
      <c r="K55" s="758"/>
    </row>
    <row r="56" spans="10:11" ht="12.75">
      <c r="J56" s="758"/>
      <c r="K56" s="758"/>
    </row>
    <row r="57" spans="10:11" ht="12.75">
      <c r="J57" s="758"/>
      <c r="K57" s="758"/>
    </row>
    <row r="58" spans="10:11" ht="12.75">
      <c r="J58" s="758"/>
      <c r="K58" s="758"/>
    </row>
    <row r="59" spans="10:11" ht="12.75">
      <c r="J59" s="758"/>
      <c r="K59" s="758"/>
    </row>
    <row r="60" spans="10:11" ht="12.75">
      <c r="J60" s="758"/>
      <c r="K60" s="758"/>
    </row>
    <row r="61" spans="10:11" ht="12.75">
      <c r="J61" s="758"/>
      <c r="K61" s="758"/>
    </row>
    <row r="62" spans="10:11" ht="12.75">
      <c r="J62" s="758"/>
      <c r="K62" s="758"/>
    </row>
    <row r="63" spans="10:11" ht="12.75">
      <c r="J63" s="758"/>
      <c r="K63" s="758"/>
    </row>
    <row r="64" spans="10:11" ht="12.75">
      <c r="J64" s="758"/>
      <c r="K64" s="758"/>
    </row>
    <row r="65" spans="10:11" ht="12.75">
      <c r="J65" s="758"/>
      <c r="K65" s="758"/>
    </row>
    <row r="66" spans="10:11" ht="12.75">
      <c r="J66" s="758"/>
      <c r="K66" s="758"/>
    </row>
    <row r="67" spans="10:11" ht="12.75">
      <c r="J67" s="758"/>
      <c r="K67" s="758"/>
    </row>
    <row r="68" spans="10:11" ht="12.75">
      <c r="J68" s="758"/>
      <c r="K68" s="758"/>
    </row>
    <row r="69" spans="10:11" ht="12.75">
      <c r="J69" s="758"/>
      <c r="K69" s="758"/>
    </row>
  </sheetData>
  <printOptions horizontalCentered="1"/>
  <pageMargins left="0" right="0" top="0.984251968503937" bottom="0.984251968503937" header="0.5118110236220472" footer="0.5118110236220472"/>
  <pageSetup firstPageNumber="17" useFirstPageNumber="1" horizontalDpi="300" verticalDpi="3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2008-06-27T06:54:08Z</cp:lastPrinted>
  <dcterms:created xsi:type="dcterms:W3CDTF">2005-03-29T09:14:57Z</dcterms:created>
  <dcterms:modified xsi:type="dcterms:W3CDTF">2008-07-01T07:41:41Z</dcterms:modified>
  <cp:category/>
  <cp:version/>
  <cp:contentType/>
  <cp:contentStatus/>
</cp:coreProperties>
</file>